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Y:\R2_PRODUCTION\AFFAIRES\2025\TCE\SNCI1-25-01000-COLLEGE MONPLAISIR MOE VANDOEUVRE\ETUDES TECHNIQUES\3-PRO DCE\"/>
    </mc:Choice>
  </mc:AlternateContent>
  <xr:revisionPtr revIDLastSave="0" documentId="13_ncr:1_{54EA3A08-2D54-4F33-936E-8E72B5B6B4EC}" xr6:coauthVersionLast="47" xr6:coauthVersionMax="47" xr10:uidLastSave="{00000000-0000-0000-0000-000000000000}"/>
  <bookViews>
    <workbookView xWindow="28680" yWindow="-120" windowWidth="29040" windowHeight="15840" activeTab="1" xr2:uid="{00000000-000D-0000-FFFF-FFFF00000000}"/>
  </bookViews>
  <sheets>
    <sheet name="Page de garde" sheetId="1" r:id="rId1"/>
    <sheet name="DPGF"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DPGF!$1:$3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4" i="6" l="1"/>
  <c r="F52" i="6"/>
  <c r="F50" i="6"/>
  <c r="F48" i="6"/>
  <c r="F46" i="6"/>
  <c r="F44" i="6"/>
  <c r="F42" i="6"/>
  <c r="F40" i="6"/>
  <c r="F38" i="6"/>
  <c r="F36" i="6"/>
  <c r="F34" i="6"/>
  <c r="F32" i="6"/>
  <c r="F30" i="6"/>
  <c r="F28" i="6"/>
  <c r="F26" i="6"/>
  <c r="F24" i="6"/>
  <c r="F22" i="6"/>
  <c r="F20" i="6"/>
  <c r="F18" i="6"/>
  <c r="F16" i="6"/>
  <c r="F14" i="6"/>
  <c r="F12" i="6"/>
  <c r="F10" i="6"/>
  <c r="F8" i="6"/>
  <c r="F6" i="6"/>
  <c r="AA97" i="3"/>
  <c r="AA8" i="3"/>
  <c r="I862" i="2"/>
  <c r="F856" i="2"/>
  <c r="F855" i="2"/>
  <c r="F857" i="2" s="1"/>
  <c r="AA1" i="3" s="1"/>
  <c r="F842" i="2"/>
  <c r="F834" i="2"/>
  <c r="J817" i="2"/>
  <c r="J810" i="2"/>
  <c r="J803" i="2"/>
  <c r="J797" i="2"/>
  <c r="F827" i="2" s="1"/>
  <c r="J784" i="2"/>
  <c r="F794" i="2" s="1"/>
  <c r="J770" i="2"/>
  <c r="F779" i="2" s="1"/>
  <c r="J756" i="2"/>
  <c r="F766" i="2" s="1"/>
  <c r="F752" i="2"/>
  <c r="F751" i="2"/>
  <c r="J742" i="2"/>
  <c r="J729" i="2"/>
  <c r="F738" i="2" s="1"/>
  <c r="J715" i="2"/>
  <c r="F724" i="2" s="1"/>
  <c r="J702" i="2"/>
  <c r="F852" i="2" s="1"/>
  <c r="J680" i="2"/>
  <c r="F690" i="2" s="1"/>
  <c r="J667" i="2"/>
  <c r="F677" i="2" s="1"/>
  <c r="J654" i="2"/>
  <c r="J643" i="2"/>
  <c r="J630" i="2"/>
  <c r="J610" i="2"/>
  <c r="J603" i="2"/>
  <c r="J596" i="2"/>
  <c r="J589" i="2"/>
  <c r="J582" i="2"/>
  <c r="J575" i="2"/>
  <c r="J568" i="2"/>
  <c r="J561" i="2"/>
  <c r="J555" i="2"/>
  <c r="J549" i="2"/>
  <c r="J543" i="2"/>
  <c r="J537" i="2"/>
  <c r="J531" i="2"/>
  <c r="J525" i="2"/>
  <c r="J519" i="2"/>
  <c r="J498" i="2"/>
  <c r="F509" i="2" s="1"/>
  <c r="F487" i="2"/>
  <c r="J478" i="2"/>
  <c r="F488" i="2" s="1"/>
  <c r="J464" i="2"/>
  <c r="F474" i="2" s="1"/>
  <c r="J450" i="2"/>
  <c r="J434" i="2"/>
  <c r="J427" i="2"/>
  <c r="J420" i="2"/>
  <c r="J413" i="2"/>
  <c r="J407" i="2"/>
  <c r="J387" i="2"/>
  <c r="J380" i="2"/>
  <c r="F398" i="2" s="1"/>
  <c r="J366" i="2"/>
  <c r="F377" i="2" s="1"/>
  <c r="J352" i="2"/>
  <c r="F363" i="2" s="1"/>
  <c r="J338" i="2"/>
  <c r="J331" i="2"/>
  <c r="F349" i="2" s="1"/>
  <c r="J317" i="2"/>
  <c r="F306" i="2"/>
  <c r="J295" i="2"/>
  <c r="F307" i="2" s="1"/>
  <c r="J281" i="2"/>
  <c r="J274" i="2"/>
  <c r="J267" i="2"/>
  <c r="J260" i="2"/>
  <c r="F292" i="2" s="1"/>
  <c r="J245" i="2"/>
  <c r="J238" i="2"/>
  <c r="J231" i="2"/>
  <c r="F228" i="2"/>
  <c r="J217" i="2"/>
  <c r="J210" i="2"/>
  <c r="J196" i="2"/>
  <c r="J189" i="2"/>
  <c r="J176" i="2"/>
  <c r="F186" i="2" s="1"/>
  <c r="J159" i="2"/>
  <c r="J152" i="2"/>
  <c r="J144" i="2"/>
  <c r="J136" i="2"/>
  <c r="J129" i="2"/>
  <c r="J122" i="2"/>
  <c r="F171" i="2" s="1"/>
  <c r="J107" i="2"/>
  <c r="F119" i="2" s="1"/>
  <c r="J95" i="2"/>
  <c r="J76" i="2"/>
  <c r="J69" i="2"/>
  <c r="J50" i="2"/>
  <c r="J42" i="2"/>
  <c r="J18" i="2"/>
  <c r="F91" i="2" s="1"/>
  <c r="J11" i="2"/>
  <c r="G84" i="1"/>
  <c r="G82" i="1"/>
  <c r="G80" i="1"/>
  <c r="G78" i="1"/>
  <c r="E70" i="1"/>
  <c r="E63" i="1"/>
  <c r="E60" i="1"/>
  <c r="E20" i="1"/>
  <c r="E11" i="1"/>
  <c r="F308" i="2" l="1"/>
  <c r="F847" i="2"/>
  <c r="F849" i="2"/>
  <c r="F753" i="2"/>
  <c r="F312" i="2"/>
  <c r="F327" i="2"/>
  <c r="F92" i="2"/>
  <c r="F93" i="2" s="1"/>
  <c r="F328" i="2"/>
  <c r="F619" i="2"/>
  <c r="F445" i="2"/>
  <c r="F489" i="2"/>
  <c r="F227" i="2"/>
  <c r="F229" i="2" s="1"/>
  <c r="F851" i="2"/>
  <c r="F257" i="2"/>
  <c r="F362" i="2"/>
  <c r="F364" i="2" s="1"/>
  <c r="F850" i="2"/>
  <c r="F639" i="2"/>
  <c r="F640" i="2"/>
  <c r="F844" i="2"/>
  <c r="F664" i="2"/>
  <c r="AA37" i="3"/>
  <c r="AA3" i="3"/>
  <c r="AA33" i="3"/>
  <c r="F676" i="2"/>
  <c r="F678" i="2" s="1"/>
  <c r="F291" i="2"/>
  <c r="F293" i="2" s="1"/>
  <c r="F348" i="2"/>
  <c r="F350" i="2" s="1"/>
  <c r="F403" i="2"/>
  <c r="F405" i="2" s="1"/>
  <c r="F473" i="2"/>
  <c r="F475" i="2" s="1"/>
  <c r="F625" i="2"/>
  <c r="F737" i="2"/>
  <c r="F739" i="2" s="1"/>
  <c r="F793" i="2"/>
  <c r="F795" i="2" s="1"/>
  <c r="F404" i="2"/>
  <c r="F626" i="2"/>
  <c r="F689" i="2"/>
  <c r="F691" i="2" s="1"/>
  <c r="F843" i="2"/>
  <c r="F780" i="2"/>
  <c r="F781" i="2" s="1"/>
  <c r="F207" i="2"/>
  <c r="F845" i="2"/>
  <c r="F118" i="2"/>
  <c r="F120" i="2" s="1"/>
  <c r="F459" i="2"/>
  <c r="F460" i="2"/>
  <c r="F206" i="2"/>
  <c r="F208" i="2" s="1"/>
  <c r="F620" i="2"/>
  <c r="F621" i="2" s="1"/>
  <c r="F695" i="2"/>
  <c r="F697" i="2" s="1"/>
  <c r="F846" i="2"/>
  <c r="F514" i="2"/>
  <c r="F516" i="2" s="1"/>
  <c r="F397" i="2"/>
  <c r="F399" i="2" s="1"/>
  <c r="F170" i="2"/>
  <c r="F172" i="2" s="1"/>
  <c r="F696" i="2"/>
  <c r="F848" i="2"/>
  <c r="F515" i="2"/>
  <c r="F826" i="2"/>
  <c r="F828" i="2" s="1"/>
  <c r="F313" i="2"/>
  <c r="F314" i="2" s="1"/>
  <c r="F376" i="2"/>
  <c r="F378" i="2" s="1"/>
  <c r="F444" i="2"/>
  <c r="F508" i="2"/>
  <c r="F510" i="2" s="1"/>
  <c r="F710" i="2"/>
  <c r="F765" i="2"/>
  <c r="F767" i="2" s="1"/>
  <c r="F185" i="2"/>
  <c r="F187" i="2" s="1"/>
  <c r="F256" i="2"/>
  <c r="F258" i="2" s="1"/>
  <c r="F663" i="2"/>
  <c r="F665" i="2" s="1"/>
  <c r="F711" i="2"/>
  <c r="F723" i="2"/>
  <c r="F725" i="2" s="1"/>
  <c r="F833" i="2"/>
  <c r="F835" i="2" s="1"/>
  <c r="F446" i="2" l="1"/>
  <c r="F329" i="2"/>
  <c r="F712" i="2"/>
  <c r="F641" i="2"/>
  <c r="F461" i="2"/>
  <c r="AA27" i="3"/>
  <c r="AA42" i="3"/>
  <c r="AA12" i="3"/>
  <c r="AA7" i="3" s="1"/>
  <c r="AA4" i="3"/>
  <c r="AA5" i="3" s="1"/>
  <c r="F627" i="2"/>
  <c r="AA18" i="3" l="1"/>
  <c r="AA43" i="3"/>
  <c r="AA32" i="3"/>
  <c r="AA15" i="3"/>
  <c r="AA16" i="3" s="1"/>
  <c r="AA24" i="3"/>
  <c r="AA23" i="3"/>
  <c r="AA6" i="3"/>
  <c r="AA13" i="3"/>
  <c r="AA14" i="3" s="1"/>
  <c r="AA9" i="3" l="1"/>
  <c r="AA94" i="3"/>
  <c r="AA90" i="3" s="1"/>
  <c r="AA11" i="3"/>
  <c r="AA41" i="3"/>
  <c r="AA38" i="3"/>
  <c r="AA21" i="3"/>
  <c r="AA22" i="3" s="1"/>
  <c r="AA73" i="3"/>
  <c r="AA65" i="3"/>
  <c r="AA57" i="3" s="1"/>
  <c r="AA45" i="3" s="1"/>
  <c r="AA26" i="3" s="1"/>
  <c r="AA93" i="3"/>
  <c r="AA89" i="3" s="1"/>
  <c r="AA50" i="3"/>
  <c r="AA34" i="3"/>
  <c r="AA19" i="3"/>
  <c r="AA20" i="3"/>
  <c r="AA47" i="3"/>
  <c r="AA46" i="3"/>
  <c r="AA29" i="3"/>
  <c r="AA28" i="3"/>
  <c r="AA17" i="3"/>
  <c r="AA75" i="3" s="1"/>
  <c r="AA67" i="3" s="1"/>
  <c r="AA59" i="3" s="1"/>
  <c r="AA49" i="3" s="1"/>
  <c r="AA31" i="3" s="1"/>
  <c r="AA10" i="3"/>
  <c r="AA85" i="3" l="1"/>
  <c r="AA80" i="3" s="1"/>
  <c r="AA72" i="3" s="1"/>
  <c r="AA64" i="3" s="1"/>
  <c r="AA56" i="3" s="1"/>
  <c r="AA44" i="3" s="1"/>
  <c r="AA25" i="3"/>
  <c r="AA86" i="3"/>
  <c r="AA81" i="3" s="1"/>
  <c r="AA74" i="3" s="1"/>
  <c r="AA66" i="3" s="1"/>
  <c r="AA58" i="3" s="1"/>
  <c r="AA48" i="3" s="1"/>
  <c r="AA30" i="3"/>
  <c r="AA71" i="3"/>
  <c r="AA96" i="3"/>
  <c r="AA79" i="3"/>
  <c r="AA92" i="3"/>
  <c r="AA39" i="3" s="1"/>
  <c r="AA82" i="3"/>
  <c r="AA63" i="3"/>
  <c r="AA55" i="3" s="1"/>
  <c r="AA40" i="3" s="1"/>
  <c r="AA69" i="3"/>
  <c r="AA95" i="3"/>
  <c r="AA91" i="3" s="1"/>
  <c r="AA77" i="3"/>
  <c r="AA51" i="3"/>
  <c r="AA61" i="3"/>
  <c r="AA53" i="3" s="1"/>
  <c r="AA36" i="3" s="1"/>
  <c r="AA88" i="3" l="1"/>
  <c r="AA84" i="3" s="1"/>
  <c r="AA78" i="3" s="1"/>
  <c r="AA70" i="3" s="1"/>
  <c r="AA62" i="3" s="1"/>
  <c r="AA54" i="3" s="1"/>
  <c r="AA35" i="3"/>
  <c r="AA87" i="3"/>
  <c r="AA83" i="3" s="1"/>
  <c r="AA76" i="3" s="1"/>
  <c r="AA68" i="3" s="1"/>
  <c r="AA60" i="3" s="1"/>
  <c r="AA52" i="3" s="1"/>
  <c r="AA98" i="3"/>
  <c r="AA2" i="3" s="1"/>
  <c r="C860" i="2" s="1"/>
</calcChain>
</file>

<file path=xl/sharedStrings.xml><?xml version="1.0" encoding="utf-8"?>
<sst xmlns="http://schemas.openxmlformats.org/spreadsheetml/2006/main" count="1399" uniqueCount="472">
  <si>
    <t>Dossier</t>
  </si>
  <si>
    <t>Date</t>
  </si>
  <si>
    <t>Phase</t>
  </si>
  <si>
    <t>Indice</t>
  </si>
  <si>
    <t>MAITRE D'OUVRAGE
UNIVERSITE DE LORRAINE
Direction du Patrimoine Immobilier
34 Cours Léopold
540000 NANCY</t>
  </si>
  <si>
    <t>MAITRE D'OEUVRE : 
    Socotec Smart-Solutions
    8, Rue Albert Einstein
    54320 Maxéville
    Tél : 06 32 31 60 94
    Mél : said.belkercha@socotecsmartsolutions.fr</t>
  </si>
  <si>
    <t>NIV</t>
  </si>
  <si>
    <t>CODE</t>
  </si>
  <si>
    <t>TITRE1</t>
  </si>
  <si>
    <t>M1</t>
  </si>
  <si>
    <t>M2</t>
  </si>
  <si>
    <t>U</t>
  </si>
  <si>
    <t>QTE</t>
  </si>
  <si>
    <t>QTEENTR</t>
  </si>
  <si>
    <t>CRM</t>
  </si>
  <si>
    <t>CRT</t>
  </si>
  <si>
    <t>VAROPT</t>
  </si>
  <si>
    <t>TVA</t>
  </si>
  <si>
    <t>MARQUE</t>
  </si>
  <si>
    <t>REF</t>
  </si>
  <si>
    <t>COMM</t>
  </si>
  <si>
    <t>LOC</t>
  </si>
  <si>
    <t>Niveau</t>
  </si>
  <si>
    <t>Code</t>
  </si>
  <si>
    <t>Désignation</t>
  </si>
  <si>
    <t>Qté</t>
  </si>
  <si>
    <t>Qté
Entr.</t>
  </si>
  <si>
    <t>P.U. HT</t>
  </si>
  <si>
    <t>P.T. HT</t>
  </si>
  <si>
    <t xml:space="preserve"> Variante /
 Option</t>
  </si>
  <si>
    <t>Numéro
 Option</t>
  </si>
  <si>
    <t>Taux TVA</t>
  </si>
  <si>
    <t>Marque</t>
  </si>
  <si>
    <t>Référence</t>
  </si>
  <si>
    <t>Commentaire</t>
  </si>
  <si>
    <t>Localisation</t>
  </si>
  <si>
    <t>LOT N°01 - TCE</t>
  </si>
  <si>
    <t>3.&amp;</t>
  </si>
  <si>
    <t>PRESCRIPTIONS PARTICULIERES</t>
  </si>
  <si>
    <t>3.T</t>
  </si>
  <si>
    <t>2.1</t>
  </si>
  <si>
    <t>INSTALLATION DE CHANTIER</t>
  </si>
  <si>
    <t>4.T</t>
  </si>
  <si>
    <t>2.1.1</t>
  </si>
  <si>
    <t xml:space="preserve">Déclaration d'intention de commencement de travaux (D.I.C.T) </t>
  </si>
  <si>
    <t>FT</t>
  </si>
  <si>
    <t>9.T</t>
  </si>
  <si>
    <t>9.UMOD</t>
  </si>
  <si>
    <t>Mode de métré : au forfait</t>
  </si>
  <si>
    <t>9.L</t>
  </si>
  <si>
    <t>Localisation : pour la zone chantier et ses alentours</t>
  </si>
  <si>
    <t>9.&amp;</t>
  </si>
  <si>
    <t>2.1.2</t>
  </si>
  <si>
    <t xml:space="preserve">Branchements de chantier </t>
  </si>
  <si>
    <t>Localisation : selon proposition entreprise pour la durée des travaux</t>
  </si>
  <si>
    <t>2.1.3</t>
  </si>
  <si>
    <t>Clôture de chantier</t>
  </si>
  <si>
    <t>Mode de métré : au forfais</t>
  </si>
  <si>
    <t>Localisation : en limite des travaux</t>
  </si>
  <si>
    <t>2.1.4</t>
  </si>
  <si>
    <t>Prise en charge du site, Accès au chantier et Signalisation sur rue</t>
  </si>
  <si>
    <t>2.1.5</t>
  </si>
  <si>
    <t>Panneaux de chantier publicitaire de 1 x 2 m de hauteur</t>
  </si>
  <si>
    <t>Localisation : selon positionnement indiqué par le Maître d'Ouvrage</t>
  </si>
  <si>
    <t>2.1.6</t>
  </si>
  <si>
    <t xml:space="preserve">Protection des personnes et des ouvrages conservés </t>
  </si>
  <si>
    <t>ENS</t>
  </si>
  <si>
    <t>Mode de métré : un ensemble</t>
  </si>
  <si>
    <t xml:space="preserve">Localisation : pour la zone chantier et ses alentours
</t>
  </si>
  <si>
    <t>4.&amp;</t>
  </si>
  <si>
    <t>Total H.T. :</t>
  </si>
  <si>
    <t>Total T.V.A. (20%) :</t>
  </si>
  <si>
    <t>Total T.T.C. :</t>
  </si>
  <si>
    <t>2.2</t>
  </si>
  <si>
    <t>TRAVAUX PREPARATOIRES</t>
  </si>
  <si>
    <t>2.2.1</t>
  </si>
  <si>
    <t>Études P.A.C"GROS OEUVRE"</t>
  </si>
  <si>
    <t>Localisation : Pour l'ensemble des travaux structurels</t>
  </si>
  <si>
    <t>2.2.2</t>
  </si>
  <si>
    <t>Amenée, Organisation et repli du matériel</t>
  </si>
  <si>
    <t>2.3</t>
  </si>
  <si>
    <t>DEMOLITIONS</t>
  </si>
  <si>
    <t>2.3.1</t>
  </si>
  <si>
    <t xml:space="preserve">Protection au sol </t>
  </si>
  <si>
    <t>9.M.Z</t>
  </si>
  <si>
    <t xml:space="preserve">    </t>
  </si>
  <si>
    <t xml:space="preserve"> M2</t>
  </si>
  <si>
    <t>Mode de métré : au mètre carré</t>
  </si>
  <si>
    <t xml:space="preserve">Localisation : protection au sol au droit des travaux de démolition
</t>
  </si>
  <si>
    <t>2.3.2</t>
  </si>
  <si>
    <t>Protection par compartimentage</t>
  </si>
  <si>
    <t xml:space="preserve"> U</t>
  </si>
  <si>
    <t>Mode de métré : à l'unité</t>
  </si>
  <si>
    <t xml:space="preserve">Localisation : protection par compartimentage suivant travaux
</t>
  </si>
  <si>
    <t>2.3.3</t>
  </si>
  <si>
    <t>Dépose des éléments sur les zones de travaux</t>
  </si>
  <si>
    <t>Mode de métré : à l'ensemble</t>
  </si>
  <si>
    <t>Localisation : ensemble des éléments à déposer sur les zones de travaux</t>
  </si>
  <si>
    <t>2.3.4</t>
  </si>
  <si>
    <t>Dépose partielle de faux plafond</t>
  </si>
  <si>
    <t>m²</t>
  </si>
  <si>
    <t xml:space="preserve">    (2.50+2.40+7.00+0.25+1.10)*1.00 =</t>
  </si>
  <si>
    <t xml:space="preserve"> M²</t>
  </si>
  <si>
    <t xml:space="preserve">Localisation : au droit des démolitions de cloisons de tous type
</t>
  </si>
  <si>
    <t>2.3.5</t>
  </si>
  <si>
    <t>Démolition de cloisons</t>
  </si>
  <si>
    <t xml:space="preserve">    (2.50+2.40+1.10+3.00)*3.10+(2*1.60+2*2.50)*2.00 =</t>
  </si>
  <si>
    <t xml:space="preserve">Localisation : cloison entre la salle R0024 et l'entrée R0001 au RDC
cloison entre l'entrée R0001 et le dégagement R0005 au RDC
dépose partielle entre le dégagement R1003 et les sanitaires R1018 au R+1
dépose partiel entre les sanitaires R1018 et la salle serveur R1019 au R+1
cloisons pour création des sanitaires PMR au RDC
</t>
  </si>
  <si>
    <t>2.3.6</t>
  </si>
  <si>
    <t>Dépose de revêtement de sol</t>
  </si>
  <si>
    <t xml:space="preserve">Localisation : local réserve R0021
</t>
  </si>
  <si>
    <t>2.4</t>
  </si>
  <si>
    <t>TRAVAUX DE GROS OEUVRE - VRD</t>
  </si>
  <si>
    <t>2.4.1</t>
  </si>
  <si>
    <t>Démolition de l'allège pour création d'une sortie de secours</t>
  </si>
  <si>
    <t>5.T</t>
  </si>
  <si>
    <t>2.4.1.1</t>
  </si>
  <si>
    <t>Démolition d'allège de  1.60 x 0.90 m ht</t>
  </si>
  <si>
    <t xml:space="preserve">Localisation : niveau R+1 dans la salle serveur R1019
</t>
  </si>
  <si>
    <t>5.&amp;</t>
  </si>
  <si>
    <t>2.4.2</t>
  </si>
  <si>
    <t>Terrassement pour fondation d'escalier de secours</t>
  </si>
  <si>
    <t>2.4.2.1</t>
  </si>
  <si>
    <t>Terrassements pour fondations escaliers de secours</t>
  </si>
  <si>
    <t>M3</t>
  </si>
  <si>
    <t xml:space="preserve">Localisation : suivant indication des plans, en façade sud 
</t>
  </si>
  <si>
    <t xml:space="preserve">    (2.00*1.00*1.00*4) =</t>
  </si>
  <si>
    <t xml:space="preserve"> M3</t>
  </si>
  <si>
    <t>2.4.2.2</t>
  </si>
  <si>
    <t>Dévoiements et protection de réseaux extérieurs</t>
  </si>
  <si>
    <t xml:space="preserve">Localisation : suivant indication des plans, en façade sud sur l'emprise des fondations
</t>
  </si>
  <si>
    <t>2.4.3</t>
  </si>
  <si>
    <t>Fondations pour escaliers de secours</t>
  </si>
  <si>
    <t>2.4.3.1</t>
  </si>
  <si>
    <t>Béton armé en fondation</t>
  </si>
  <si>
    <t xml:space="preserve">    4*2.00*0.4*0.7 =</t>
  </si>
  <si>
    <t>Mode de métré : au mètre cube</t>
  </si>
  <si>
    <t xml:space="preserve">Localisation : suivant indication des plans, en façade sud
</t>
  </si>
  <si>
    <t>2.4.3.2</t>
  </si>
  <si>
    <t>Fût de rehausse</t>
  </si>
  <si>
    <t xml:space="preserve">    0.50*0.50*0.30*8 =</t>
  </si>
  <si>
    <t>2.4.4</t>
  </si>
  <si>
    <t>Réfection d'enrobé</t>
  </si>
  <si>
    <t>2.4.4.1</t>
  </si>
  <si>
    <t>Plateforme calcaire</t>
  </si>
  <si>
    <t xml:space="preserve">    10.00*2.00 =</t>
  </si>
  <si>
    <t xml:space="preserve">Localisation : suivant indication des plans, en façade sud suite au travaux de fondation
</t>
  </si>
  <si>
    <t>2.4.4.2</t>
  </si>
  <si>
    <t>Couche de roulement en BB 0/6</t>
  </si>
  <si>
    <t>2.4.4.3</t>
  </si>
  <si>
    <t>Bordures P1</t>
  </si>
  <si>
    <t>ML</t>
  </si>
  <si>
    <t xml:space="preserve"> ML</t>
  </si>
  <si>
    <t>Mode de métré : au mètre linéaire</t>
  </si>
  <si>
    <t>Localisation : suivant indication des plans, en façade sud suite au travaux de fondation</t>
  </si>
  <si>
    <t>5.UMOD</t>
  </si>
  <si>
    <t xml:space="preserve">Mode de métré : au mètre carré
</t>
  </si>
  <si>
    <t>2.4.5</t>
  </si>
  <si>
    <t>Place PMR</t>
  </si>
  <si>
    <t>2.4.5.1</t>
  </si>
  <si>
    <t>Bande de guidage</t>
  </si>
  <si>
    <t xml:space="preserve">Localisation : suivant indication des plans, depuis la place PMR située en façade Est jusqu’à l'entrée du bâtiment (dégagement R0005)
</t>
  </si>
  <si>
    <t>2.4.5.2</t>
  </si>
  <si>
    <t>Délimitation de la place PMR</t>
  </si>
  <si>
    <t xml:space="preserve"> ENS</t>
  </si>
  <si>
    <t xml:space="preserve">Localisation : place PMR située en façade Sud
</t>
  </si>
  <si>
    <t>2.4.5.3</t>
  </si>
  <si>
    <t>Marquage de logos PMR</t>
  </si>
  <si>
    <t>2.4.5.4</t>
  </si>
  <si>
    <t>Panneau interdit de stationner sauf PMR</t>
  </si>
  <si>
    <t>2.4.6</t>
  </si>
  <si>
    <t>Nettoyage</t>
  </si>
  <si>
    <t>2.4.6.1</t>
  </si>
  <si>
    <t>Nettoyage en cours de chantier</t>
  </si>
  <si>
    <t xml:space="preserve"> FT</t>
  </si>
  <si>
    <t xml:space="preserve">Localisation : pour l'ensemble des travaux du présent lot
</t>
  </si>
  <si>
    <t>2.5</t>
  </si>
  <si>
    <t>MENUISERIES INTERIEURES</t>
  </si>
  <si>
    <t>2.5.1</t>
  </si>
  <si>
    <t>Dépose</t>
  </si>
  <si>
    <t>2.5.1.1</t>
  </si>
  <si>
    <t>Dépose en démolition de menuiserie</t>
  </si>
  <si>
    <t xml:space="preserve">Localisation : portes sur cloisons à déposer RDC et R+1
portes des locaux dépôt R0012 - Kitchenette R0016 - local enseignement R0024 - local réserves R0021
</t>
  </si>
  <si>
    <t>2.5.2</t>
  </si>
  <si>
    <t>Blocs-portes</t>
  </si>
  <si>
    <t>2.5.2.1</t>
  </si>
  <si>
    <t>Bloc-porte standard à 1 vantail - Dimensions 0.93 x 2.10 (ht) - CF 1/2H</t>
  </si>
  <si>
    <t xml:space="preserve">Localisation : portes accès aux sanitaires et au local serveur au R+1
portes des locaux Réserve R0021 - Enseignement R0024 - Dépôt R0012 - Kitchenette R0016 au REZ DE CHAUSSÉE et R1010 au R+1 et R2010 au R+2, bloc sanitaire R+1 et local informatique R+1.
</t>
  </si>
  <si>
    <t>2.5.2.2</t>
  </si>
  <si>
    <t>Bloc-porte standard à 2 vantaux - Dimensions (0.93 + 0.60) x 2.10 (ht) - CF 1/2H</t>
  </si>
  <si>
    <t xml:space="preserve">Localisation : porte à 2 vantaux du local Dépôt R0012 au RDC
</t>
  </si>
  <si>
    <t>2.5.3</t>
  </si>
  <si>
    <t>Travaux de révision de porte</t>
  </si>
  <si>
    <t>2.5.3.1</t>
  </si>
  <si>
    <t>Révision des menuiseries intérieures</t>
  </si>
  <si>
    <t xml:space="preserve">Localisation : pour l'ensemble des portes des salles au R+1 et R+2
pour les portes sans serrures au RDC
</t>
  </si>
  <si>
    <t>2.5.4</t>
  </si>
  <si>
    <t>Rideaux</t>
  </si>
  <si>
    <t>2.5.4.1</t>
  </si>
  <si>
    <t>Dépose et repose de rideaux</t>
  </si>
  <si>
    <t xml:space="preserve">Localisation : pour les baies vitrées au RDC
</t>
  </si>
  <si>
    <t>2.5.5</t>
  </si>
  <si>
    <t>Accessibilité PMR des escaliers</t>
  </si>
  <si>
    <t>2.5.5.1</t>
  </si>
  <si>
    <t>Bande d'éveil à la vigilance en INOX</t>
  </si>
  <si>
    <t xml:space="preserve">Localisation : à chaque palier d'escalier
</t>
  </si>
  <si>
    <t>2.5.5.2</t>
  </si>
  <si>
    <t>Visualisation des nez de marches antidérapants</t>
  </si>
  <si>
    <t xml:space="preserve">    20*2*2*1.50 =</t>
  </si>
  <si>
    <t xml:space="preserve">Localisation : à chaque marche d'escalier 
</t>
  </si>
  <si>
    <t>2.6</t>
  </si>
  <si>
    <t>REVETEMENTS DE SOLS - FAIENCE</t>
  </si>
  <si>
    <t>2.6.1</t>
  </si>
  <si>
    <t>Ragréage / Dressage</t>
  </si>
  <si>
    <t xml:space="preserve">    (2.50+2.40+7.00+0.25+1.10+3.00)+(2*1.60+2*2.50) =</t>
  </si>
  <si>
    <t xml:space="preserve">Localisation : au droit des cloisons déposées
</t>
  </si>
  <si>
    <t>2.6.2</t>
  </si>
  <si>
    <t>Plinthes</t>
  </si>
  <si>
    <t>ml</t>
  </si>
  <si>
    <t xml:space="preserve">    (2.40+2*(1.60+2.60)+7.00)*2+7 =</t>
  </si>
  <si>
    <t xml:space="preserve">Localisation : sur l'ensemble des doublages plâtre et nouvelles cloisons
</t>
  </si>
  <si>
    <t>2.6.3</t>
  </si>
  <si>
    <t>Reprises des revêtements de sols carrelage</t>
  </si>
  <si>
    <t xml:space="preserve">    10+2*1.60 =</t>
  </si>
  <si>
    <t xml:space="preserve">Localisation : suite à la dépose de cloison dans les sanitaires et partiellement sur les sols détériorés
</t>
  </si>
  <si>
    <t>2.6.4</t>
  </si>
  <si>
    <t>Faïence</t>
  </si>
  <si>
    <t xml:space="preserve">Localisation : au droit des dépose de cloisons et au droit des nouveau laves mains
</t>
  </si>
  <si>
    <t>2.6.5</t>
  </si>
  <si>
    <t>Sol souple</t>
  </si>
  <si>
    <t xml:space="preserve">Localisation : pour le local dépôt R0025 et le local enseignement R0024
</t>
  </si>
  <si>
    <t>2.7</t>
  </si>
  <si>
    <t>MENUISERIES EXTERIEURES</t>
  </si>
  <si>
    <t>2.7.1</t>
  </si>
  <si>
    <t>Dépose de baie vitrée</t>
  </si>
  <si>
    <t>2.7.1.1</t>
  </si>
  <si>
    <t xml:space="preserve">Localisation : baie vitrée extérieure située dans le local serveur pour la création de l'issue de secours
</t>
  </si>
  <si>
    <t>2.7.2</t>
  </si>
  <si>
    <t>Changement du vitrage sur menuiserie</t>
  </si>
  <si>
    <t>2.7.2.1</t>
  </si>
  <si>
    <t xml:space="preserve">Localisation : baies vitrée situé dans le dépôt R0012
</t>
  </si>
  <si>
    <t>2.7.3</t>
  </si>
  <si>
    <t>Révision des volets roulants</t>
  </si>
  <si>
    <t>2.7.3.1</t>
  </si>
  <si>
    <t>Révision des volets roulants PVC</t>
  </si>
  <si>
    <t xml:space="preserve">Localisation : ensemble des volets roulants du RDC
</t>
  </si>
  <si>
    <t>2.7.4</t>
  </si>
  <si>
    <t>Ensemble menuisé avec portes</t>
  </si>
  <si>
    <t>2.7.4.1</t>
  </si>
  <si>
    <t>Portes de sorties de secours</t>
  </si>
  <si>
    <t>8.T</t>
  </si>
  <si>
    <t>2.7.4.1.1</t>
  </si>
  <si>
    <t>Ensemble menuisé 2 vantaux - 1600 x 3000 mm ht  (90+69) x 2100 avec imposte pleine de 1600 x 900</t>
  </si>
  <si>
    <t>Localisation : pour l'issue de secours au R+1</t>
  </si>
  <si>
    <t>8.&amp;</t>
  </si>
  <si>
    <t>2.8</t>
  </si>
  <si>
    <t>PLOMBERIE - CHAUFFAGE</t>
  </si>
  <si>
    <t>2.8.1</t>
  </si>
  <si>
    <t>Travaux de plomberie - chauffage</t>
  </si>
  <si>
    <t>2.8.1.1</t>
  </si>
  <si>
    <t>Neutralisation et phasage des travaux de plomberie</t>
  </si>
  <si>
    <t xml:space="preserve">Localisation : pour les travaux de plomberie
</t>
  </si>
  <si>
    <t>2.8.1.2</t>
  </si>
  <si>
    <t xml:space="preserve">Évacuation de WC - laves mains et lavabos </t>
  </si>
  <si>
    <t>Localisation : WC - laves mains au RDC
laves mains au R+1</t>
  </si>
  <si>
    <t>2.8.1.3</t>
  </si>
  <si>
    <t>Distribution EC/EF</t>
  </si>
  <si>
    <t xml:space="preserve">Localisation : sanitaires PMR H et F
</t>
  </si>
  <si>
    <t>2.8.1.4</t>
  </si>
  <si>
    <t>Percements et rebouchages</t>
  </si>
  <si>
    <t>Localisation : sanitaires PMR H et F</t>
  </si>
  <si>
    <t>2.8.1.5</t>
  </si>
  <si>
    <t>Lave mains PMR</t>
  </si>
  <si>
    <t>2.8.1.6</t>
  </si>
  <si>
    <t>WC PMR</t>
  </si>
  <si>
    <t>2.8.1.7</t>
  </si>
  <si>
    <t>Miroir</t>
  </si>
  <si>
    <t>2.8.1.8</t>
  </si>
  <si>
    <t>Barres de rappel de porte</t>
  </si>
  <si>
    <t xml:space="preserve">Localisation : dans les sanitaires PMR H et F
</t>
  </si>
  <si>
    <t>2.8.1.9</t>
  </si>
  <si>
    <t>Barre d'appui - WC</t>
  </si>
  <si>
    <t>2.8.1.10</t>
  </si>
  <si>
    <t>Distributeurs de savon</t>
  </si>
  <si>
    <t xml:space="preserve">Localisation : pour les lave mains et lavabo
</t>
  </si>
  <si>
    <t>2.8.1.11</t>
  </si>
  <si>
    <t>Dérouleur de papier WC</t>
  </si>
  <si>
    <t>2.8.1.12</t>
  </si>
  <si>
    <t>Pot à balais</t>
  </si>
  <si>
    <t>2.8.1.13</t>
  </si>
  <si>
    <t>Poubelle</t>
  </si>
  <si>
    <t>2.8.1.14</t>
  </si>
  <si>
    <t>Distributeur de papier essuie mains</t>
  </si>
  <si>
    <t>2.8.1.15</t>
  </si>
  <si>
    <t>Dépose et repose des radiateurs</t>
  </si>
  <si>
    <t xml:space="preserve">Localisation : radiateurs à déplacer situés dans les sanitaires et salle serveur au R+1
</t>
  </si>
  <si>
    <t>2.9</t>
  </si>
  <si>
    <t>SERRURERIES</t>
  </si>
  <si>
    <t>2.9.1</t>
  </si>
  <si>
    <t>Études PAC / EXE</t>
  </si>
  <si>
    <t>2.9.1.1</t>
  </si>
  <si>
    <t>Études</t>
  </si>
  <si>
    <t xml:space="preserve">Localisation : pour l’escalier droit extérieur
</t>
  </si>
  <si>
    <t>2.9.2</t>
  </si>
  <si>
    <t>Escalier</t>
  </si>
  <si>
    <t>2.9.2.1</t>
  </si>
  <si>
    <t>Escalier droit</t>
  </si>
  <si>
    <t xml:space="preserve">Localisation : sur façade sud du RDC au R+1 depuis la salle serveurs R1019
</t>
  </si>
  <si>
    <t>2.9.2.2</t>
  </si>
  <si>
    <t>Habillage des seuils en tôle larmée</t>
  </si>
  <si>
    <t xml:space="preserve">Localisation : seuil de porte de l'escalier de secours
</t>
  </si>
  <si>
    <t>2.9.3</t>
  </si>
  <si>
    <t>Portail</t>
  </si>
  <si>
    <t>2.9.3.1</t>
  </si>
  <si>
    <t>Dépose soignée et repose du portail</t>
  </si>
  <si>
    <t xml:space="preserve">Localisation : portail existant à déplacer en façade Sud au droit du futur escalier
</t>
  </si>
  <si>
    <t>2.9.4</t>
  </si>
  <si>
    <t>Mains courantes</t>
  </si>
  <si>
    <t>2.9.4.1</t>
  </si>
  <si>
    <t>Prolongation des mains courantes</t>
  </si>
  <si>
    <t xml:space="preserve">Localisation : ensemble des mains courantes des escaliers
</t>
  </si>
  <si>
    <t>2.10</t>
  </si>
  <si>
    <t>PLATRERIE - PEINTURE</t>
  </si>
  <si>
    <t>2.10.1</t>
  </si>
  <si>
    <t>Cloisons de distribution CF1h double peau</t>
  </si>
  <si>
    <t>2.10.1.1</t>
  </si>
  <si>
    <t>Cloisons CF 1h</t>
  </si>
  <si>
    <t xml:space="preserve">    2.40*3.50 =</t>
  </si>
  <si>
    <t xml:space="preserve">Localisation : suivant indication des plans, cloisons entre l'entrée R0001 et la salle R0024
</t>
  </si>
  <si>
    <t>2.10.2</t>
  </si>
  <si>
    <t>Cloisons de distribution</t>
  </si>
  <si>
    <t>2.10.2.1</t>
  </si>
  <si>
    <t>Cloisons 98/48</t>
  </si>
  <si>
    <t xml:space="preserve">    2*(1.60+2.60)*3.10+7.00*3.10 =</t>
  </si>
  <si>
    <t xml:space="preserve">Localisation : suivant indication des plans, 
cloisons pour les WC PMR au RDC
cloison pour la création du passage vers l'escalier de sortie de secours au R+1
</t>
  </si>
  <si>
    <t>2.10.3</t>
  </si>
  <si>
    <t>Contre cloison coupe feu 1h</t>
  </si>
  <si>
    <t>2.10.3.1</t>
  </si>
  <si>
    <t>Contre cloison</t>
  </si>
  <si>
    <t xml:space="preserve">    7.00*3.10 =</t>
  </si>
  <si>
    <t xml:space="preserve">Localisation : suivant indication des plans, 
contre cloison sur cloison existante entre le local matériels R0013 et la salle des professeurs R0015
</t>
  </si>
  <si>
    <t>2.10.4</t>
  </si>
  <si>
    <t>Réservation pour porte</t>
  </si>
  <si>
    <t>2.10.4.1</t>
  </si>
  <si>
    <t>Réservation</t>
  </si>
  <si>
    <t xml:space="preserve">Localisation : pour les menuiseries bois neuves
</t>
  </si>
  <si>
    <t>2.10.5</t>
  </si>
  <si>
    <t>Réfection partielle de faux plafond à lame métallique</t>
  </si>
  <si>
    <t>2.10.5.1</t>
  </si>
  <si>
    <t>Faux plafond métallique perforé</t>
  </si>
  <si>
    <t xml:space="preserve">Localisation : pour les faux plafond métallique détériorés
</t>
  </si>
  <si>
    <t>2.10.6</t>
  </si>
  <si>
    <t>Faux plafond coupe feu 1h en doublage</t>
  </si>
  <si>
    <t>2.10.6.1</t>
  </si>
  <si>
    <t>Faux plafond coupe feu 1h</t>
  </si>
  <si>
    <t xml:space="preserve">Localisation : en sous face de la paillasse de l'escalier dans local R0020
</t>
  </si>
  <si>
    <t>2.10.7</t>
  </si>
  <si>
    <t>Réfection partielle de faux plafond plâtre</t>
  </si>
  <si>
    <t>2.10.7.1</t>
  </si>
  <si>
    <t>Dalles de faux plafond plâtre</t>
  </si>
  <si>
    <t xml:space="preserve">Localisation : sur les faux plafond plâtre avec plaques 
</t>
  </si>
  <si>
    <t>2.10.8</t>
  </si>
  <si>
    <t>Travaux de peinture</t>
  </si>
  <si>
    <t>2.10.8.1</t>
  </si>
  <si>
    <t>Reprise de peintures sur parois existantes</t>
  </si>
  <si>
    <t xml:space="preserve">    2*(10.41+7.21+5.13+6.91+4.25+6.93+15.88+6.93+8.50+6.79)*2.84 =</t>
  </si>
  <si>
    <t xml:space="preserve">Localisation : locaux enseignement R0024 - R0025 - R0008 - R0012 - R0015
</t>
  </si>
  <si>
    <t>2.10.8.2</t>
  </si>
  <si>
    <t>Travaux de peinture pour support neufs en plaque de plâtre</t>
  </si>
  <si>
    <t xml:space="preserve">    2*8.40+2*47.75+21.70+5 =</t>
  </si>
  <si>
    <t xml:space="preserve">Localisation : sur l'ensemble des parois en parement plâtre neuves y compris faux plafond CF
</t>
  </si>
  <si>
    <t>2.10.8.3</t>
  </si>
  <si>
    <t>Peinture sur ouvrage bois</t>
  </si>
  <si>
    <t xml:space="preserve">    1.00*2.10*3*3 =</t>
  </si>
  <si>
    <t xml:space="preserve">Localisation : sur l'ensemble des menuiseries bois neuves intérieures y compris huisseries
</t>
  </si>
  <si>
    <t>2.10.8.4</t>
  </si>
  <si>
    <t>Nettoyage de finition et de mise en service</t>
  </si>
  <si>
    <t>ens</t>
  </si>
  <si>
    <t>9.M.A</t>
  </si>
  <si>
    <t>Localisation : sur l'ensemble des zones impactées par les travaux</t>
  </si>
  <si>
    <t>2.T</t>
  </si>
  <si>
    <t>RECAPITULATIF
LOT N°01 - TCE</t>
  </si>
  <si>
    <t>RECAPITULATIF DES CHAPITRES</t>
  </si>
  <si>
    <t>2 - PRESCRIPTIONS PARTICULIERES</t>
  </si>
  <si>
    <t>- 2.1 - INSTALLATION DE CHANTIER</t>
  </si>
  <si>
    <t>- 2.2 - TRAVAUX PREPARATOIRES</t>
  </si>
  <si>
    <t>- 2.3 - DEMOLITIONS</t>
  </si>
  <si>
    <t>- 2.4 - TRAVAUX DE GROS OEUVRE - VRD</t>
  </si>
  <si>
    <t>- 2.5 - MENUISERIES INTERIEURES</t>
  </si>
  <si>
    <t>- 2.6 - REVETEMENTS DE SOLS - FAIENCE</t>
  </si>
  <si>
    <t>- 2.7 - MENUISERIES EXTERIEURES</t>
  </si>
  <si>
    <t>- 2.8 - PLOMBERIE - CHAUFFAGE</t>
  </si>
  <si>
    <t>- 2.9 - SERRURERIES</t>
  </si>
  <si>
    <t>- 2.10 - PLATRERIE - PEINTURE</t>
  </si>
  <si>
    <t>Total du lot LOT N°01 - TCE</t>
  </si>
  <si>
    <t xml:space="preserve">Soit en toutes lettres TTC : </t>
  </si>
  <si>
    <t xml:space="preserve">Montant en francs : </t>
  </si>
  <si>
    <t>FRF TTC</t>
  </si>
  <si>
    <t>Fait à _________________________
le _____________________________</t>
  </si>
  <si>
    <t>Bon pour accord, signature</t>
  </si>
  <si>
    <t>Signature et cachet de l'Entrepreneur</t>
  </si>
  <si>
    <t>Conditions de règlement : Par virement à 30 j</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</si>
  <si>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</si>
  <si>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</si>
  <si>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</si>
  <si>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</si>
  <si>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</si>
  <si>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</si>
  <si>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</si>
  <si>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</si>
  <si>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</si>
  <si>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</si>
  <si>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</si>
  <si>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</si>
  <si>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</si>
  <si>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</si>
  <si>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</si>
  <si>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</si>
  <si>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</si>
  <si>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</si>
  <si>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</si>
  <si>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</si>
  <si>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</si>
  <si>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</si>
  <si>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</si>
  <si>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</si>
  <si>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</si>
  <si>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</si>
  <si>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</si>
  <si>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CDPGF</t>
  </si>
  <si>
    <t>Travaux de mise en sécurité incendie et d'accessibilité</t>
  </si>
  <si>
    <t>2411SASNC0000022</t>
  </si>
  <si>
    <t>04/03/2025</t>
  </si>
  <si>
    <t>PRO - DCE</t>
  </si>
  <si>
    <t>14 rue Jacques Callot à VANDOEUVRE LES NANCY</t>
  </si>
  <si>
    <t>54500 VANDOEUVRE LES NANCY</t>
  </si>
  <si>
    <t>VERSION</t>
  </si>
  <si>
    <t>4.00</t>
  </si>
  <si>
    <t>TYPEDOC</t>
  </si>
  <si>
    <t>DPGF</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</si>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</sst>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Red]\-#,##0.00\ [$€]"/>
    <numFmt numFmtId="165" formatCode="#,##0.000"/>
    <numFmt numFmtId="166" formatCode="00000"/>
    <numFmt numFmtId="167" formatCode="0#&quot; &quot;##&quot; &quot;##&quot; &quot;##&quot; &quot;##"/>
  </numFmts>
  <fonts count="16" x14ac:knownFonts="1">
    <font>
      <sz val="11"/>
      <color theme="1"/>
      <name val="Calibri"/>
      <family val="2"/>
      <scheme val="minor"/>
    </font>
    <font>
      <sz val="8"/>
      <color theme="1"/>
      <name val="Arial"/>
      <family val="2"/>
    </font>
    <font>
      <sz val="14"/>
      <color theme="1"/>
      <name val="Arial"/>
      <family val="2"/>
    </font>
    <font>
      <b/>
      <sz val="9"/>
      <color theme="1"/>
      <name val="Arial"/>
      <family val="2"/>
    </font>
    <font>
      <b/>
      <sz val="14"/>
      <color theme="1"/>
      <name val="Arial"/>
      <family val="2"/>
    </font>
    <font>
      <sz val="7"/>
      <color theme="1"/>
      <name val="Arial"/>
      <family val="2"/>
    </font>
    <font>
      <sz val="10"/>
      <color theme="1"/>
      <name val="Arial"/>
      <family val="2"/>
    </font>
    <font>
      <b/>
      <u/>
      <sz val="12"/>
      <color theme="1"/>
      <name val="Arial"/>
      <family val="2"/>
    </font>
    <font>
      <b/>
      <sz val="11"/>
      <color theme="1"/>
      <name val="Arial"/>
      <family val="2"/>
    </font>
    <font>
      <sz val="6"/>
      <color theme="1"/>
      <name val="Arial"/>
      <family val="2"/>
    </font>
    <font>
      <b/>
      <sz val="8"/>
      <color theme="1"/>
      <name val="Arial"/>
      <family val="2"/>
    </font>
    <font>
      <i/>
      <sz val="8"/>
      <color theme="1"/>
      <name val="Arial"/>
      <family val="2"/>
    </font>
    <font>
      <b/>
      <sz val="10"/>
      <color theme="1"/>
      <name val="Arial"/>
      <family val="2"/>
    </font>
    <font>
      <b/>
      <sz val="12"/>
      <color theme="1"/>
      <name val="Arial"/>
      <family val="2"/>
    </font>
    <font>
      <sz val="11"/>
      <color theme="1"/>
      <name val="Arial"/>
      <family val="2"/>
    </font>
    <font>
      <sz val="9"/>
      <color theme="1"/>
      <name val="Arial"/>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131">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7" fillId="0" borderId="2" xfId="0" applyFont="1" applyBorder="1" applyAlignment="1">
      <alignment vertical="top" wrapText="1"/>
    </xf>
    <xf numFmtId="0" fontId="5" fillId="0" borderId="11" xfId="0" applyFont="1" applyBorder="1" applyAlignment="1">
      <alignment vertical="top" wrapText="1"/>
    </xf>
    <xf numFmtId="0" fontId="7" fillId="0" borderId="0" xfId="0" applyFont="1" applyAlignment="1">
      <alignment vertical="top" wrapText="1"/>
    </xf>
    <xf numFmtId="0" fontId="7" fillId="0" borderId="11" xfId="0" applyFont="1" applyBorder="1" applyAlignment="1">
      <alignment vertical="top" wrapText="1"/>
    </xf>
    <xf numFmtId="0" fontId="8" fillId="0" borderId="0" xfId="0" applyFont="1" applyAlignment="1">
      <alignment vertical="top" wrapText="1"/>
    </xf>
    <xf numFmtId="0" fontId="8" fillId="0" borderId="11" xfId="0" applyFont="1" applyBorder="1" applyAlignment="1">
      <alignment vertical="top" wrapText="1"/>
    </xf>
    <xf numFmtId="0" fontId="9" fillId="0" borderId="11" xfId="0" applyFont="1" applyBorder="1" applyAlignment="1">
      <alignment vertical="top" wrapText="1"/>
    </xf>
    <xf numFmtId="0" fontId="1" fillId="0" borderId="11" xfId="0" applyFont="1" applyBorder="1" applyAlignment="1">
      <alignment vertical="top" wrapText="1"/>
    </xf>
    <xf numFmtId="0" fontId="10" fillId="0" borderId="9" xfId="0" applyFont="1" applyBorder="1" applyAlignment="1">
      <alignment horizontal="right" vertical="top" wrapText="1"/>
    </xf>
    <xf numFmtId="3" fontId="10" fillId="0" borderId="9" xfId="0" applyNumberFormat="1" applyFont="1" applyBorder="1" applyAlignment="1">
      <alignment horizontal="right" vertical="top" wrapText="1"/>
    </xf>
    <xf numFmtId="3" fontId="10" fillId="0" borderId="12" xfId="0" applyNumberFormat="1" applyFont="1" applyBorder="1" applyAlignment="1" applyProtection="1">
      <alignment horizontal="right" vertical="top" wrapText="1"/>
      <protection locked="0"/>
    </xf>
    <xf numFmtId="4" fontId="10" fillId="0" borderId="12" xfId="0" applyNumberFormat="1" applyFont="1" applyBorder="1" applyAlignment="1" applyProtection="1">
      <alignment vertical="top" wrapText="1"/>
      <protection locked="0"/>
    </xf>
    <xf numFmtId="4" fontId="1" fillId="0" borderId="9" xfId="0" applyNumberFormat="1" applyFont="1" applyBorder="1" applyAlignment="1">
      <alignment vertical="top" wrapText="1"/>
    </xf>
    <xf numFmtId="10" fontId="5" fillId="0" borderId="0" xfId="0" applyNumberFormat="1" applyFont="1" applyAlignment="1">
      <alignment horizontal="right" vertical="top" wrapText="1"/>
    </xf>
    <xf numFmtId="0" fontId="11" fillId="0" borderId="11" xfId="0" applyFont="1" applyBorder="1" applyAlignment="1">
      <alignment vertical="top" wrapText="1"/>
    </xf>
    <xf numFmtId="0" fontId="12" fillId="0" borderId="0" xfId="0" applyFont="1" applyAlignment="1">
      <alignment vertical="top" wrapText="1"/>
    </xf>
    <xf numFmtId="4" fontId="10" fillId="0" borderId="9" xfId="0" applyNumberFormat="1" applyFont="1" applyBorder="1" applyAlignment="1">
      <alignment horizontal="right" vertical="top" wrapText="1"/>
    </xf>
    <xf numFmtId="4" fontId="10" fillId="0" borderId="12" xfId="0" applyNumberFormat="1" applyFont="1" applyBorder="1" applyAlignment="1" applyProtection="1">
      <alignment horizontal="right" vertical="top" wrapText="1"/>
      <protection locked="0"/>
    </xf>
    <xf numFmtId="4" fontId="10" fillId="0" borderId="0" xfId="0" applyNumberFormat="1" applyFont="1" applyAlignment="1">
      <alignment horizontal="right" vertical="top" wrapText="1"/>
    </xf>
    <xf numFmtId="4" fontId="10" fillId="0" borderId="0" xfId="0" applyNumberFormat="1" applyFont="1" applyAlignment="1">
      <alignment horizontal="left" vertical="top" wrapText="1"/>
    </xf>
    <xf numFmtId="3" fontId="10" fillId="0" borderId="0" xfId="0" applyNumberFormat="1" applyFont="1" applyAlignment="1">
      <alignment horizontal="right" vertical="top" wrapText="1"/>
    </xf>
    <xf numFmtId="3" fontId="10" fillId="0" borderId="0" xfId="0" applyNumberFormat="1" applyFont="1" applyAlignment="1">
      <alignment horizontal="left" vertical="top" wrapText="1"/>
    </xf>
    <xf numFmtId="0" fontId="12" fillId="0" borderId="11" xfId="0" applyFont="1" applyBorder="1" applyAlignment="1">
      <alignment vertical="top" wrapText="1"/>
    </xf>
    <xf numFmtId="165" fontId="10" fillId="0" borderId="9" xfId="0" applyNumberFormat="1" applyFont="1" applyBorder="1" applyAlignment="1">
      <alignment horizontal="right" vertical="top" wrapText="1"/>
    </xf>
    <xf numFmtId="165" fontId="10" fillId="0" borderId="12" xfId="0" applyNumberFormat="1" applyFont="1" applyBorder="1" applyAlignment="1" applyProtection="1">
      <alignment horizontal="right" vertical="top" wrapText="1"/>
      <protection locked="0"/>
    </xf>
    <xf numFmtId="165" fontId="10" fillId="0" borderId="0" xfId="0" applyNumberFormat="1" applyFont="1" applyAlignment="1">
      <alignment horizontal="right" vertical="top" wrapText="1"/>
    </xf>
    <xf numFmtId="165" fontId="10" fillId="0" borderId="0" xfId="0" applyNumberFormat="1" applyFont="1" applyAlignment="1">
      <alignment horizontal="lef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1" fillId="0" borderId="0" xfId="0" applyFont="1" applyAlignment="1">
      <alignment vertical="top"/>
    </xf>
    <xf numFmtId="4" fontId="1" fillId="0" borderId="0" xfId="0" applyNumberFormat="1" applyFont="1" applyAlignment="1">
      <alignment vertical="top" wrapText="1"/>
    </xf>
    <xf numFmtId="0" fontId="6" fillId="0" borderId="0" xfId="0" applyFont="1" applyAlignment="1">
      <alignment vertical="top" wrapText="1"/>
    </xf>
    <xf numFmtId="0" fontId="6" fillId="0" borderId="0" xfId="0" applyFont="1" applyAlignment="1">
      <alignment horizontal="right" vertical="top" wrapText="1"/>
    </xf>
    <xf numFmtId="0" fontId="6" fillId="0" borderId="9" xfId="0" applyFont="1" applyBorder="1" applyAlignment="1">
      <alignment vertical="top" wrapText="1"/>
    </xf>
    <xf numFmtId="10" fontId="6" fillId="0" borderId="10" xfId="0" applyNumberFormat="1" applyFont="1" applyBorder="1" applyAlignment="1">
      <alignment horizontal="right" vertical="top" wrapText="1"/>
    </xf>
    <xf numFmtId="0" fontId="6" fillId="0" borderId="0" xfId="0" applyFont="1" applyAlignment="1">
      <alignment vertical="top"/>
    </xf>
    <xf numFmtId="10" fontId="6" fillId="0" borderId="11" xfId="0" applyNumberFormat="1" applyFont="1" applyBorder="1" applyAlignment="1">
      <alignment horizontal="right" vertical="top" wrapText="1"/>
    </xf>
    <xf numFmtId="10" fontId="6" fillId="0" borderId="24" xfId="0" applyNumberFormat="1" applyFont="1" applyBorder="1" applyAlignment="1">
      <alignment horizontal="right" vertical="top" wrapText="1"/>
    </xf>
    <xf numFmtId="0" fontId="6" fillId="0" borderId="0" xfId="0" applyFont="1" applyAlignment="1">
      <alignment horizontal="center" vertical="top" wrapText="1"/>
    </xf>
    <xf numFmtId="0" fontId="6" fillId="0" borderId="12" xfId="0" applyFont="1" applyBorder="1" applyAlignment="1" applyProtection="1">
      <alignment horizontal="left" vertical="top" wrapText="1"/>
      <protection locked="0"/>
    </xf>
    <xf numFmtId="0" fontId="6" fillId="0" borderId="12" xfId="0" applyFont="1" applyBorder="1" applyAlignment="1" applyProtection="1">
      <alignment horizontal="center" vertical="top" wrapText="1"/>
      <protection locked="0"/>
    </xf>
    <xf numFmtId="165" fontId="6" fillId="0" borderId="12" xfId="0" applyNumberFormat="1" applyFont="1" applyBorder="1" applyAlignment="1" applyProtection="1">
      <alignment horizontal="right" vertical="top" wrapText="1"/>
      <protection locked="0"/>
    </xf>
    <xf numFmtId="164" fontId="6" fillId="0" borderId="12" xfId="0" applyNumberFormat="1" applyFont="1" applyBorder="1" applyAlignment="1" applyProtection="1">
      <alignment horizontal="right" vertical="top" wrapText="1"/>
      <protection locked="0"/>
    </xf>
    <xf numFmtId="164" fontId="6" fillId="0" borderId="9" xfId="0" applyNumberFormat="1" applyFont="1" applyBorder="1" applyAlignment="1">
      <alignment horizontal="right" vertical="top" wrapText="1"/>
    </xf>
    <xf numFmtId="0" fontId="1" fillId="0" borderId="0" xfId="0" applyFont="1" applyAlignment="1">
      <alignment vertical="top"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0" borderId="9" xfId="0" applyFont="1" applyBorder="1" applyAlignment="1">
      <alignment horizontal="center" vertical="center" wrapText="1"/>
    </xf>
    <xf numFmtId="0" fontId="3" fillId="0" borderId="0" xfId="0" applyFont="1" applyAlignment="1">
      <alignment horizontal="left" vertical="top" wrapText="1"/>
    </xf>
    <xf numFmtId="0" fontId="5" fillId="2" borderId="0" xfId="0" applyFont="1" applyFill="1" applyAlignment="1">
      <alignment vertical="top" wrapText="1"/>
    </xf>
    <xf numFmtId="0" fontId="1" fillId="2" borderId="0" xfId="0" applyFont="1" applyFill="1" applyAlignment="1">
      <alignment vertical="top" wrapText="1"/>
    </xf>
    <xf numFmtId="0" fontId="1" fillId="2" borderId="4" xfId="0" applyFont="1" applyFill="1" applyBorder="1" applyAlignment="1">
      <alignment vertical="top" wrapText="1"/>
    </xf>
    <xf numFmtId="0" fontId="1" fillId="0" borderId="9" xfId="0" applyFont="1" applyBorder="1" applyAlignment="1">
      <alignment horizontal="center" vertical="top" wrapText="1"/>
    </xf>
    <xf numFmtId="0" fontId="7" fillId="0" borderId="2" xfId="0" applyFont="1" applyBorder="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10" fillId="0" borderId="11" xfId="0" applyFont="1" applyBorder="1" applyAlignment="1">
      <alignment vertical="top" wrapText="1"/>
    </xf>
    <xf numFmtId="0" fontId="1" fillId="0" borderId="11" xfId="0" applyFont="1" applyBorder="1" applyAlignment="1">
      <alignment vertical="top" wrapText="1"/>
    </xf>
    <xf numFmtId="0" fontId="11" fillId="0" borderId="11" xfId="0" applyFont="1" applyBorder="1" applyAlignment="1">
      <alignment vertical="top" wrapText="1"/>
    </xf>
    <xf numFmtId="0" fontId="0" fillId="0" borderId="0" xfId="0"/>
    <xf numFmtId="0" fontId="12" fillId="0" borderId="2" xfId="0" applyFont="1" applyBorder="1" applyAlignment="1">
      <alignment horizontal="right" vertical="top" wrapText="1"/>
    </xf>
    <xf numFmtId="0" fontId="12" fillId="0" borderId="3" xfId="0" applyFont="1" applyBorder="1" applyAlignment="1">
      <alignment horizontal="right" vertical="top" wrapText="1"/>
    </xf>
    <xf numFmtId="0" fontId="12" fillId="0" borderId="1" xfId="0" applyFont="1" applyBorder="1" applyAlignment="1">
      <alignment vertical="top" wrapText="1"/>
    </xf>
    <xf numFmtId="0" fontId="12" fillId="0" borderId="2" xfId="0" applyFont="1" applyBorder="1" applyAlignment="1">
      <alignment vertical="top" wrapText="1"/>
    </xf>
    <xf numFmtId="0" fontId="1" fillId="0" borderId="5" xfId="0" applyFont="1" applyBorder="1" applyAlignment="1">
      <alignment vertical="top" wrapText="1"/>
    </xf>
    <xf numFmtId="0" fontId="1" fillId="0" borderId="4" xfId="0" applyFont="1" applyBorder="1" applyAlignment="1">
      <alignment vertical="top" wrapText="1"/>
    </xf>
    <xf numFmtId="164" fontId="12" fillId="0" borderId="7" xfId="0" applyNumberFormat="1" applyFont="1" applyBorder="1" applyAlignment="1">
      <alignment horizontal="right" vertical="top" wrapText="1"/>
    </xf>
    <xf numFmtId="164" fontId="12" fillId="0" borderId="8" xfId="0" applyNumberFormat="1" applyFont="1" applyBorder="1" applyAlignment="1">
      <alignment horizontal="right" vertical="top" wrapText="1"/>
    </xf>
    <xf numFmtId="0" fontId="12" fillId="0" borderId="6" xfId="0" applyFont="1" applyBorder="1" applyAlignment="1">
      <alignment vertical="top" wrapText="1"/>
    </xf>
    <xf numFmtId="0" fontId="12" fillId="0" borderId="7" xfId="0" applyFont="1" applyBorder="1" applyAlignment="1">
      <alignment vertical="top" wrapText="1"/>
    </xf>
    <xf numFmtId="164" fontId="12" fillId="0" borderId="0" xfId="0" applyNumberFormat="1" applyFont="1" applyAlignment="1">
      <alignment horizontal="right" vertical="top" wrapText="1"/>
    </xf>
    <xf numFmtId="164" fontId="12" fillId="0" borderId="5" xfId="0" applyNumberFormat="1" applyFont="1" applyBorder="1" applyAlignment="1">
      <alignment horizontal="right" vertical="top" wrapText="1"/>
    </xf>
    <xf numFmtId="0" fontId="12" fillId="0" borderId="4" xfId="0" applyFont="1" applyBorder="1" applyAlignment="1">
      <alignment vertical="top" wrapText="1"/>
    </xf>
    <xf numFmtId="0" fontId="12" fillId="0" borderId="0" xfId="0" applyFont="1" applyAlignment="1">
      <alignment vertical="top" wrapText="1"/>
    </xf>
    <xf numFmtId="0" fontId="3" fillId="0" borderId="0" xfId="0" applyFont="1" applyAlignment="1">
      <alignment vertical="top" wrapText="1"/>
    </xf>
    <xf numFmtId="0" fontId="7" fillId="0" borderId="2" xfId="0" applyFont="1" applyBorder="1" applyAlignment="1">
      <alignment horizontal="center" vertical="top" wrapText="1"/>
    </xf>
    <xf numFmtId="0" fontId="7" fillId="0" borderId="0" xfId="0" applyFont="1" applyAlignment="1">
      <alignment horizontal="center" vertical="top" wrapText="1"/>
    </xf>
    <xf numFmtId="164" fontId="13" fillId="0" borderId="0" xfId="0" applyNumberFormat="1" applyFont="1" applyAlignment="1">
      <alignment horizontal="right" vertical="top" wrapText="1"/>
    </xf>
    <xf numFmtId="0" fontId="13" fillId="0" borderId="0" xfId="0" applyFont="1" applyAlignment="1">
      <alignment horizontal="left" vertical="top" wrapText="1"/>
    </xf>
    <xf numFmtId="0" fontId="13" fillId="0" borderId="0" xfId="0" applyFont="1" applyAlignment="1">
      <alignment vertical="top" wrapText="1"/>
    </xf>
    <xf numFmtId="164" fontId="14" fillId="0" borderId="0" xfId="0" applyNumberFormat="1" applyFont="1" applyAlignment="1">
      <alignment horizontal="right" vertical="top" wrapText="1" indent="1"/>
    </xf>
    <xf numFmtId="164" fontId="14" fillId="0" borderId="0" xfId="0" applyNumberFormat="1" applyFont="1" applyAlignment="1">
      <alignment horizontal="right" vertical="top" wrapText="1"/>
    </xf>
    <xf numFmtId="0" fontId="14" fillId="0" borderId="0" xfId="0" applyFont="1" applyAlignment="1">
      <alignment horizontal="left" vertical="top" wrapText="1" indent="1"/>
    </xf>
    <xf numFmtId="0" fontId="14" fillId="0" borderId="0" xfId="0" applyFont="1" applyAlignment="1">
      <alignment vertical="top" wrapText="1"/>
    </xf>
    <xf numFmtId="0" fontId="3" fillId="0" borderId="13" xfId="0" applyFont="1" applyBorder="1" applyAlignment="1">
      <alignment vertical="top" wrapText="1"/>
    </xf>
    <xf numFmtId="0" fontId="3" fillId="0" borderId="14" xfId="0" applyFont="1" applyBorder="1" applyAlignment="1">
      <alignment vertical="top" wrapText="1"/>
    </xf>
    <xf numFmtId="0" fontId="1" fillId="0" borderId="16" xfId="0" applyFont="1" applyBorder="1" applyAlignment="1">
      <alignment vertical="top" wrapText="1"/>
    </xf>
    <xf numFmtId="0" fontId="1" fillId="0" borderId="2" xfId="0" applyFont="1" applyBorder="1" applyAlignment="1">
      <alignment vertical="top" wrapText="1"/>
    </xf>
    <xf numFmtId="0" fontId="1" fillId="0" borderId="17" xfId="0" applyFont="1" applyBorder="1" applyAlignment="1">
      <alignment vertical="top" wrapText="1"/>
    </xf>
    <xf numFmtId="0" fontId="12" fillId="0" borderId="18" xfId="0" applyFont="1" applyBorder="1" applyAlignment="1">
      <alignment vertical="top" wrapText="1"/>
    </xf>
    <xf numFmtId="164" fontId="12" fillId="0" borderId="0" xfId="0" applyNumberFormat="1" applyFont="1" applyAlignment="1">
      <alignment vertical="top" wrapText="1"/>
    </xf>
    <xf numFmtId="164" fontId="1" fillId="0" borderId="0" xfId="0" applyNumberFormat="1" applyFont="1" applyAlignment="1">
      <alignment vertical="top" wrapText="1"/>
    </xf>
    <xf numFmtId="164" fontId="1" fillId="0" borderId="19" xfId="0" applyNumberFormat="1" applyFont="1" applyBorder="1" applyAlignment="1">
      <alignment vertical="top" wrapText="1"/>
    </xf>
    <xf numFmtId="0" fontId="12" fillId="0" borderId="20" xfId="0" applyFont="1" applyBorder="1" applyAlignment="1">
      <alignment vertical="top" wrapText="1"/>
    </xf>
    <xf numFmtId="0" fontId="1" fillId="0" borderId="21" xfId="0" applyFont="1" applyBorder="1" applyAlignment="1">
      <alignment vertical="top" wrapText="1"/>
    </xf>
    <xf numFmtId="164" fontId="12" fillId="0" borderId="21" xfId="0" applyNumberFormat="1" applyFont="1" applyBorder="1" applyAlignment="1">
      <alignment vertical="top" wrapText="1"/>
    </xf>
    <xf numFmtId="164" fontId="1" fillId="0" borderId="21" xfId="0" applyNumberFormat="1" applyFont="1" applyBorder="1" applyAlignment="1">
      <alignment vertical="top" wrapText="1"/>
    </xf>
    <xf numFmtId="164" fontId="1" fillId="0" borderId="22" xfId="0" applyNumberFormat="1" applyFont="1" applyBorder="1" applyAlignment="1">
      <alignment vertical="top" wrapText="1"/>
    </xf>
    <xf numFmtId="0" fontId="15" fillId="0" borderId="0" xfId="0" applyFont="1" applyAlignment="1">
      <alignment vertical="top" wrapText="1"/>
    </xf>
    <xf numFmtId="0" fontId="6" fillId="0" borderId="0" xfId="0" applyFont="1" applyAlignment="1">
      <alignment vertical="top" wrapText="1"/>
    </xf>
    <xf numFmtId="0" fontId="6" fillId="0" borderId="23" xfId="0" applyFont="1" applyBorder="1" applyAlignment="1">
      <alignment vertical="top" wrapText="1"/>
    </xf>
    <xf numFmtId="0" fontId="6" fillId="0" borderId="0" xfId="0" applyFont="1" applyAlignment="1">
      <alignment horizontal="left" vertical="top" wrapText="1"/>
    </xf>
    <xf numFmtId="0" fontId="6" fillId="0" borderId="9" xfId="0" applyFont="1" applyBorder="1" applyAlignment="1">
      <alignment vertical="top" wrapText="1"/>
    </xf>
    <xf numFmtId="0" fontId="12" fillId="0" borderId="0" xfId="0" applyFont="1" applyAlignment="1">
      <alignment horizontal="center" vertical="top" wrapText="1"/>
    </xf>
    <xf numFmtId="0" fontId="6" fillId="0" borderId="12" xfId="0" applyFont="1" applyBorder="1" applyAlignment="1" applyProtection="1">
      <alignment vertical="top" wrapText="1"/>
      <protection locked="0"/>
    </xf>
    <xf numFmtId="166" fontId="6" fillId="0" borderId="12" xfId="0" applyNumberFormat="1" applyFont="1" applyBorder="1" applyAlignment="1" applyProtection="1">
      <alignment vertical="top" wrapText="1"/>
      <protection locked="0"/>
    </xf>
    <xf numFmtId="167" fontId="6" fillId="0" borderId="12" xfId="0" applyNumberFormat="1" applyFont="1" applyBorder="1" applyAlignment="1" applyProtection="1">
      <alignment vertical="top" wrapText="1"/>
      <protection locked="0"/>
    </xf>
    <xf numFmtId="0" fontId="13" fillId="0" borderId="0" xfId="0" applyFont="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28</xdr:row>
      <xdr:rowOff>66675</xdr:rowOff>
    </xdr:from>
    <xdr:to>
      <xdr:col>8</xdr:col>
      <xdr:colOff>3811</xdr:colOff>
      <xdr:row>43</xdr:row>
      <xdr:rowOff>48572</xdr:rowOff>
    </xdr:to>
    <xdr:pic>
      <xdr:nvPicPr>
        <xdr:cNvPr id="2" name="Picture 1" descr="{b9158f36-e16b-4cca-9b14-c3bd06039b10}">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924175" y="3267075"/>
          <a:ext cx="3623311" cy="1696397"/>
        </a:xfrm>
        <a:prstGeom prst="rect">
          <a:avLst/>
        </a:prstGeom>
      </xdr:spPr>
    </xdr:pic>
    <xdr:clientData/>
  </xdr:twoCellAnchor>
  <xdr:twoCellAnchor editAs="oneCell">
    <xdr:from>
      <xdr:col>4</xdr:col>
      <xdr:colOff>38100</xdr:colOff>
      <xdr:row>50</xdr:row>
      <xdr:rowOff>57150</xdr:rowOff>
    </xdr:from>
    <xdr:to>
      <xdr:col>4</xdr:col>
      <xdr:colOff>927100</xdr:colOff>
      <xdr:row>53</xdr:row>
      <xdr:rowOff>51257</xdr:rowOff>
    </xdr:to>
    <xdr:pic>
      <xdr:nvPicPr>
        <xdr:cNvPr id="3" name="Picture 2" descr="{f2a0e11d-ea3d-4672-90b7-a2d034f7de5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962275" y="5772150"/>
          <a:ext cx="889000" cy="337007"/>
        </a:xfrm>
        <a:prstGeom prst="rect">
          <a:avLst/>
        </a:prstGeom>
      </xdr:spPr>
    </xdr:pic>
    <xdr:clientData/>
  </xdr:twoCellAnchor>
  <xdr:twoCellAnchor editAs="oneCell">
    <xdr:from>
      <xdr:col>1</xdr:col>
      <xdr:colOff>38100</xdr:colOff>
      <xdr:row>77</xdr:row>
      <xdr:rowOff>90488</xdr:rowOff>
    </xdr:from>
    <xdr:to>
      <xdr:col>1</xdr:col>
      <xdr:colOff>641350</xdr:colOff>
      <xdr:row>83</xdr:row>
      <xdr:rowOff>22301</xdr:rowOff>
    </xdr:to>
    <xdr:pic>
      <xdr:nvPicPr>
        <xdr:cNvPr id="4" name="Picture 3" descr="{194ec763-c75f-4676-aa83-454ed5be3288}">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47625" y="8891588"/>
          <a:ext cx="603250" cy="61761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I86"/>
  <sheetViews>
    <sheetView showGridLines="0" topLeftCell="A25" workbookViewId="0"/>
  </sheetViews>
  <sheetFormatPr baseColWidth="10" defaultColWidth="9.14062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x14ac:dyDescent="0.25">
      <c r="B1" s="1"/>
      <c r="C1" s="2"/>
      <c r="D1" s="3"/>
      <c r="E1" s="3"/>
      <c r="F1" s="3"/>
      <c r="G1" s="3"/>
      <c r="H1" s="3"/>
      <c r="I1" s="4"/>
    </row>
    <row r="2" spans="2:9" ht="9" customHeight="1" x14ac:dyDescent="0.25">
      <c r="B2" s="5"/>
      <c r="C2" s="6"/>
      <c r="D2" s="7"/>
      <c r="E2" s="59"/>
      <c r="F2" s="59"/>
      <c r="G2" s="59"/>
      <c r="H2" s="59"/>
      <c r="I2" s="8"/>
    </row>
    <row r="3" spans="2:9" ht="9" customHeight="1" x14ac:dyDescent="0.25">
      <c r="B3" s="5"/>
      <c r="C3" s="6"/>
      <c r="D3" s="7"/>
      <c r="E3" s="59"/>
      <c r="F3" s="59"/>
      <c r="G3" s="59"/>
      <c r="H3" s="59"/>
      <c r="I3" s="8"/>
    </row>
    <row r="4" spans="2:9" ht="9" customHeight="1" x14ac:dyDescent="0.25">
      <c r="B4" s="5"/>
      <c r="C4" s="6"/>
      <c r="D4" s="7"/>
      <c r="E4" s="59"/>
      <c r="F4" s="59"/>
      <c r="G4" s="59"/>
      <c r="H4" s="59"/>
      <c r="I4" s="8"/>
    </row>
    <row r="5" spans="2:9" ht="9" customHeight="1" x14ac:dyDescent="0.25">
      <c r="B5" s="5"/>
      <c r="C5" s="6"/>
      <c r="D5" s="7"/>
      <c r="E5" s="59"/>
      <c r="F5" s="59"/>
      <c r="G5" s="59"/>
      <c r="H5" s="59"/>
      <c r="I5" s="8"/>
    </row>
    <row r="6" spans="2:9" ht="9" customHeight="1" x14ac:dyDescent="0.25">
      <c r="B6" s="5"/>
      <c r="C6" s="6"/>
      <c r="D6" s="7"/>
      <c r="E6" s="59"/>
      <c r="F6" s="59"/>
      <c r="G6" s="59"/>
      <c r="H6" s="59"/>
      <c r="I6" s="8"/>
    </row>
    <row r="7" spans="2:9" ht="9" customHeight="1" x14ac:dyDescent="0.25">
      <c r="B7" s="5"/>
      <c r="C7" s="6"/>
      <c r="D7" s="7"/>
      <c r="E7" s="59"/>
      <c r="F7" s="59"/>
      <c r="G7" s="59"/>
      <c r="H7" s="59"/>
      <c r="I7" s="8"/>
    </row>
    <row r="8" spans="2:9" ht="9" customHeight="1" x14ac:dyDescent="0.25">
      <c r="B8" s="5"/>
      <c r="C8" s="6"/>
      <c r="D8" s="7"/>
      <c r="E8" s="59"/>
      <c r="F8" s="59"/>
      <c r="G8" s="59"/>
      <c r="H8" s="59"/>
      <c r="I8" s="8"/>
    </row>
    <row r="9" spans="2:9" ht="9" customHeight="1" x14ac:dyDescent="0.25">
      <c r="B9" s="5"/>
      <c r="C9" s="6"/>
      <c r="D9" s="7"/>
      <c r="E9" s="59"/>
      <c r="F9" s="59"/>
      <c r="G9" s="59"/>
      <c r="H9" s="59"/>
      <c r="I9" s="8"/>
    </row>
    <row r="10" spans="2:9" ht="9" customHeight="1" x14ac:dyDescent="0.25">
      <c r="B10" s="5"/>
      <c r="C10" s="6"/>
      <c r="D10" s="7"/>
      <c r="E10" s="59"/>
      <c r="F10" s="59"/>
      <c r="G10" s="59"/>
      <c r="H10" s="59"/>
      <c r="I10" s="8"/>
    </row>
    <row r="11" spans="2:9" ht="9" customHeight="1" x14ac:dyDescent="0.25">
      <c r="B11" s="5"/>
      <c r="C11" s="6"/>
      <c r="D11" s="7"/>
      <c r="E11" s="60" t="str">
        <f>IF(Paramètres!C5&lt;&gt;"",Paramètres!C5,"")</f>
        <v>Travaux de mise en sécurité incendie et d'accessibilité</v>
      </c>
      <c r="F11" s="60"/>
      <c r="G11" s="60"/>
      <c r="H11" s="60"/>
      <c r="I11" s="8"/>
    </row>
    <row r="12" spans="2:9" ht="9" customHeight="1" x14ac:dyDescent="0.25">
      <c r="B12" s="5"/>
      <c r="C12" s="6"/>
      <c r="D12" s="7"/>
      <c r="E12" s="60"/>
      <c r="F12" s="60"/>
      <c r="G12" s="60"/>
      <c r="H12" s="60"/>
      <c r="I12" s="8"/>
    </row>
    <row r="13" spans="2:9" ht="9" customHeight="1" x14ac:dyDescent="0.25">
      <c r="B13" s="5"/>
      <c r="C13" s="6"/>
      <c r="D13" s="7"/>
      <c r="E13" s="60"/>
      <c r="F13" s="60"/>
      <c r="G13" s="60"/>
      <c r="H13" s="60"/>
      <c r="I13" s="8"/>
    </row>
    <row r="14" spans="2:9" ht="9" customHeight="1" x14ac:dyDescent="0.25">
      <c r="B14" s="5"/>
      <c r="C14" s="6"/>
      <c r="D14" s="7"/>
      <c r="E14" s="60"/>
      <c r="F14" s="60"/>
      <c r="G14" s="60"/>
      <c r="H14" s="60"/>
      <c r="I14" s="8"/>
    </row>
    <row r="15" spans="2:9" ht="9" customHeight="1" x14ac:dyDescent="0.25">
      <c r="B15" s="5"/>
      <c r="C15" s="6"/>
      <c r="D15" s="7"/>
      <c r="E15" s="60"/>
      <c r="F15" s="60"/>
      <c r="G15" s="60"/>
      <c r="H15" s="60"/>
      <c r="I15" s="8"/>
    </row>
    <row r="16" spans="2:9" ht="9" customHeight="1" x14ac:dyDescent="0.25">
      <c r="B16" s="5"/>
      <c r="C16" s="6"/>
      <c r="D16" s="7"/>
      <c r="E16" s="60"/>
      <c r="F16" s="60"/>
      <c r="G16" s="60"/>
      <c r="H16" s="60"/>
      <c r="I16" s="8"/>
    </row>
    <row r="17" spans="2:9" ht="9" customHeight="1" x14ac:dyDescent="0.25">
      <c r="B17" s="5"/>
      <c r="C17" s="6"/>
      <c r="D17" s="7"/>
      <c r="E17" s="60"/>
      <c r="F17" s="60"/>
      <c r="G17" s="60"/>
      <c r="H17" s="60"/>
      <c r="I17" s="8"/>
    </row>
    <row r="18" spans="2:9" ht="9" customHeight="1" x14ac:dyDescent="0.25">
      <c r="B18" s="5"/>
      <c r="C18" s="6"/>
      <c r="D18" s="7"/>
      <c r="E18" s="60"/>
      <c r="F18" s="60"/>
      <c r="G18" s="60"/>
      <c r="H18" s="60"/>
      <c r="I18" s="8"/>
    </row>
    <row r="19" spans="2:9" ht="9" customHeight="1" x14ac:dyDescent="0.25">
      <c r="B19" s="5"/>
      <c r="C19" s="6"/>
      <c r="D19" s="7"/>
      <c r="E19" s="60"/>
      <c r="F19" s="60"/>
      <c r="G19" s="60"/>
      <c r="H19" s="60"/>
      <c r="I19" s="8"/>
    </row>
    <row r="20" spans="2:9" ht="9" customHeight="1" x14ac:dyDescent="0.25">
      <c r="B20" s="5"/>
      <c r="C20" s="6"/>
      <c r="D20" s="7"/>
      <c r="E20" s="60" t="str">
        <f>IF(Paramètres!C24&lt;&gt;"",Paramètres!C24,"") &amp; CHAR(10) &amp; IF(Paramètres!C26&lt;&gt;"",Paramètres!C26,"") &amp; CHAR(10) &amp; IF(Paramètres!C28&lt;&gt;"",Paramètres!C28,"")</f>
        <v xml:space="preserve">14 rue Jacques Callot à VANDOEUVRE LES NANCY
54500 VANDOEUVRE LES NANCY
</v>
      </c>
      <c r="F20" s="60"/>
      <c r="G20" s="60"/>
      <c r="H20" s="60"/>
      <c r="I20" s="8"/>
    </row>
    <row r="21" spans="2:9" ht="9" customHeight="1" x14ac:dyDescent="0.25">
      <c r="B21" s="5"/>
      <c r="C21" s="6"/>
      <c r="D21" s="7"/>
      <c r="E21" s="60"/>
      <c r="F21" s="60"/>
      <c r="G21" s="60"/>
      <c r="H21" s="60"/>
      <c r="I21" s="8"/>
    </row>
    <row r="22" spans="2:9" ht="9" customHeight="1" x14ac:dyDescent="0.25">
      <c r="B22" s="5"/>
      <c r="C22" s="6"/>
      <c r="D22" s="7"/>
      <c r="E22" s="60"/>
      <c r="F22" s="60"/>
      <c r="G22" s="60"/>
      <c r="H22" s="60"/>
      <c r="I22" s="8"/>
    </row>
    <row r="23" spans="2:9" ht="9" customHeight="1" x14ac:dyDescent="0.25">
      <c r="B23" s="5"/>
      <c r="C23" s="6"/>
      <c r="D23" s="7"/>
      <c r="E23" s="60"/>
      <c r="F23" s="60"/>
      <c r="G23" s="60"/>
      <c r="H23" s="60"/>
      <c r="I23" s="8"/>
    </row>
    <row r="24" spans="2:9" ht="9" customHeight="1" x14ac:dyDescent="0.25">
      <c r="B24" s="5"/>
      <c r="C24" s="6"/>
      <c r="D24" s="7"/>
      <c r="E24" s="60"/>
      <c r="F24" s="60"/>
      <c r="G24" s="60"/>
      <c r="H24" s="60"/>
      <c r="I24" s="8"/>
    </row>
    <row r="25" spans="2:9" ht="9" customHeight="1" x14ac:dyDescent="0.25">
      <c r="B25" s="5"/>
      <c r="C25" s="6"/>
      <c r="D25" s="7"/>
      <c r="E25" s="60"/>
      <c r="F25" s="60"/>
      <c r="G25" s="60"/>
      <c r="H25" s="60"/>
      <c r="I25" s="8"/>
    </row>
    <row r="26" spans="2:9" ht="9" customHeight="1" x14ac:dyDescent="0.25">
      <c r="B26" s="5"/>
      <c r="C26" s="6"/>
      <c r="D26" s="7"/>
      <c r="E26" s="60"/>
      <c r="F26" s="60"/>
      <c r="G26" s="60"/>
      <c r="H26" s="60"/>
      <c r="I26" s="8"/>
    </row>
    <row r="27" spans="2:9" ht="9" customHeight="1" x14ac:dyDescent="0.25">
      <c r="B27" s="5"/>
      <c r="C27" s="6"/>
      <c r="D27" s="7"/>
      <c r="E27" s="60"/>
      <c r="F27" s="60"/>
      <c r="G27" s="60"/>
      <c r="H27" s="60"/>
      <c r="I27" s="8"/>
    </row>
    <row r="28" spans="2:9" ht="9" customHeight="1" x14ac:dyDescent="0.25">
      <c r="B28" s="5"/>
      <c r="C28" s="6"/>
      <c r="D28" s="7"/>
      <c r="E28" s="59"/>
      <c r="F28" s="59"/>
      <c r="G28" s="59"/>
      <c r="H28" s="59"/>
      <c r="I28" s="8"/>
    </row>
    <row r="29" spans="2:9" ht="9" customHeight="1" x14ac:dyDescent="0.25">
      <c r="B29" s="5"/>
      <c r="C29" s="6"/>
      <c r="D29" s="7"/>
      <c r="E29" s="59"/>
      <c r="F29" s="59"/>
      <c r="G29" s="59"/>
      <c r="H29" s="59"/>
      <c r="I29" s="8"/>
    </row>
    <row r="30" spans="2:9" ht="9" customHeight="1" x14ac:dyDescent="0.25">
      <c r="B30" s="5"/>
      <c r="C30" s="6"/>
      <c r="D30" s="7"/>
      <c r="E30" s="59"/>
      <c r="F30" s="59"/>
      <c r="G30" s="59"/>
      <c r="H30" s="59"/>
      <c r="I30" s="8"/>
    </row>
    <row r="31" spans="2:9" ht="9" customHeight="1" x14ac:dyDescent="0.25">
      <c r="B31" s="5"/>
      <c r="C31" s="6"/>
      <c r="D31" s="7"/>
      <c r="E31" s="59"/>
      <c r="F31" s="59"/>
      <c r="G31" s="59"/>
      <c r="H31" s="59"/>
      <c r="I31" s="8"/>
    </row>
    <row r="32" spans="2:9" ht="9" customHeight="1" x14ac:dyDescent="0.25">
      <c r="B32" s="5"/>
      <c r="C32" s="6"/>
      <c r="D32" s="7"/>
      <c r="E32" s="59"/>
      <c r="F32" s="59"/>
      <c r="G32" s="59"/>
      <c r="H32" s="59"/>
      <c r="I32" s="8"/>
    </row>
    <row r="33" spans="2:9" ht="9" customHeight="1" x14ac:dyDescent="0.25">
      <c r="B33" s="5"/>
      <c r="C33" s="6"/>
      <c r="D33" s="7"/>
      <c r="E33" s="59"/>
      <c r="F33" s="59"/>
      <c r="G33" s="59"/>
      <c r="H33" s="59"/>
      <c r="I33" s="8"/>
    </row>
    <row r="34" spans="2:9" ht="9" customHeight="1" x14ac:dyDescent="0.25">
      <c r="B34" s="5"/>
      <c r="C34" s="6"/>
      <c r="D34" s="7"/>
      <c r="E34" s="59"/>
      <c r="F34" s="59"/>
      <c r="G34" s="59"/>
      <c r="H34" s="59"/>
      <c r="I34" s="8"/>
    </row>
    <row r="35" spans="2:9" ht="9" customHeight="1" x14ac:dyDescent="0.25">
      <c r="B35" s="5"/>
      <c r="C35" s="6"/>
      <c r="D35" s="7"/>
      <c r="E35" s="59"/>
      <c r="F35" s="59"/>
      <c r="G35" s="59"/>
      <c r="H35" s="59"/>
      <c r="I35" s="8"/>
    </row>
    <row r="36" spans="2:9" ht="9" customHeight="1" x14ac:dyDescent="0.25">
      <c r="B36" s="5"/>
      <c r="C36" s="6"/>
      <c r="D36" s="7"/>
      <c r="E36" s="59"/>
      <c r="F36" s="59"/>
      <c r="G36" s="59"/>
      <c r="H36" s="59"/>
      <c r="I36" s="8"/>
    </row>
    <row r="37" spans="2:9" ht="9" customHeight="1" x14ac:dyDescent="0.25">
      <c r="B37" s="5"/>
      <c r="C37" s="6"/>
      <c r="D37" s="7"/>
      <c r="E37" s="59"/>
      <c r="F37" s="59"/>
      <c r="G37" s="59"/>
      <c r="H37" s="59"/>
      <c r="I37" s="8"/>
    </row>
    <row r="38" spans="2:9" ht="9" customHeight="1" x14ac:dyDescent="0.25">
      <c r="B38" s="5"/>
      <c r="C38" s="6"/>
      <c r="D38" s="7"/>
      <c r="E38" s="59"/>
      <c r="F38" s="59"/>
      <c r="G38" s="59"/>
      <c r="H38" s="59"/>
      <c r="I38" s="8"/>
    </row>
    <row r="39" spans="2:9" ht="9" customHeight="1" x14ac:dyDescent="0.25">
      <c r="B39" s="5"/>
      <c r="C39" s="6"/>
      <c r="D39" s="7"/>
      <c r="E39" s="59"/>
      <c r="F39" s="59"/>
      <c r="G39" s="59"/>
      <c r="H39" s="59"/>
      <c r="I39" s="8"/>
    </row>
    <row r="40" spans="2:9" ht="9" customHeight="1" x14ac:dyDescent="0.25">
      <c r="B40" s="5"/>
      <c r="C40" s="6"/>
      <c r="D40" s="7"/>
      <c r="E40" s="59"/>
      <c r="F40" s="59"/>
      <c r="G40" s="59"/>
      <c r="H40" s="59"/>
      <c r="I40" s="8"/>
    </row>
    <row r="41" spans="2:9" ht="9" customHeight="1" x14ac:dyDescent="0.25">
      <c r="B41" s="5"/>
      <c r="C41" s="6"/>
      <c r="D41" s="7"/>
      <c r="E41" s="59"/>
      <c r="F41" s="59"/>
      <c r="G41" s="59"/>
      <c r="H41" s="59"/>
      <c r="I41" s="8"/>
    </row>
    <row r="42" spans="2:9" ht="9" customHeight="1" x14ac:dyDescent="0.25">
      <c r="B42" s="5"/>
      <c r="C42" s="6"/>
      <c r="D42" s="7"/>
      <c r="E42" s="59"/>
      <c r="F42" s="59"/>
      <c r="G42" s="59"/>
      <c r="H42" s="59"/>
      <c r="I42" s="8"/>
    </row>
    <row r="43" spans="2:9" ht="9" customHeight="1" x14ac:dyDescent="0.25">
      <c r="B43" s="5"/>
      <c r="C43" s="6"/>
      <c r="D43" s="7"/>
      <c r="E43" s="59"/>
      <c r="F43" s="59"/>
      <c r="G43" s="59"/>
      <c r="H43" s="59"/>
      <c r="I43" s="8"/>
    </row>
    <row r="44" spans="2:9" ht="9" customHeight="1" x14ac:dyDescent="0.25">
      <c r="B44" s="5"/>
      <c r="C44" s="6"/>
      <c r="D44" s="7"/>
      <c r="E44" s="59"/>
      <c r="F44" s="59"/>
      <c r="G44" s="59"/>
      <c r="H44" s="59"/>
      <c r="I44" s="8"/>
    </row>
    <row r="45" spans="2:9" ht="9" customHeight="1" x14ac:dyDescent="0.25">
      <c r="B45" s="5"/>
      <c r="C45" s="6"/>
      <c r="D45" s="7"/>
      <c r="E45" s="59"/>
      <c r="F45" s="59"/>
      <c r="G45" s="59"/>
      <c r="H45" s="59"/>
      <c r="I45" s="8"/>
    </row>
    <row r="46" spans="2:9" ht="9" customHeight="1" x14ac:dyDescent="0.25">
      <c r="B46" s="5"/>
      <c r="C46" s="6"/>
      <c r="D46" s="7"/>
      <c r="E46" s="7"/>
      <c r="F46" s="7"/>
      <c r="G46" s="7"/>
      <c r="H46" s="7"/>
      <c r="I46" s="8"/>
    </row>
    <row r="47" spans="2:9" ht="9" customHeight="1" x14ac:dyDescent="0.25">
      <c r="B47" s="5"/>
      <c r="C47" s="6"/>
      <c r="D47" s="7"/>
      <c r="E47" s="59"/>
      <c r="F47" s="71" t="s">
        <v>4</v>
      </c>
      <c r="G47" s="59"/>
      <c r="H47" s="59"/>
      <c r="I47" s="8"/>
    </row>
    <row r="48" spans="2:9" ht="9" customHeight="1" x14ac:dyDescent="0.25">
      <c r="B48" s="5"/>
      <c r="C48" s="6"/>
      <c r="D48" s="7"/>
      <c r="E48" s="59"/>
      <c r="F48" s="59"/>
      <c r="G48" s="59"/>
      <c r="H48" s="59"/>
      <c r="I48" s="8"/>
    </row>
    <row r="49" spans="2:9" ht="9" customHeight="1" x14ac:dyDescent="0.25">
      <c r="B49" s="5"/>
      <c r="C49" s="6"/>
      <c r="D49" s="7"/>
      <c r="E49" s="59"/>
      <c r="F49" s="59"/>
      <c r="G49" s="59"/>
      <c r="H49" s="59"/>
      <c r="I49" s="8"/>
    </row>
    <row r="50" spans="2:9" ht="9" customHeight="1" x14ac:dyDescent="0.25">
      <c r="B50" s="5"/>
      <c r="C50" s="6"/>
      <c r="D50" s="7"/>
      <c r="E50" s="59"/>
      <c r="F50" s="59"/>
      <c r="G50" s="59"/>
      <c r="H50" s="59"/>
      <c r="I50" s="8"/>
    </row>
    <row r="51" spans="2:9" ht="9" customHeight="1" x14ac:dyDescent="0.25">
      <c r="B51" s="5"/>
      <c r="C51" s="6"/>
      <c r="D51" s="7"/>
      <c r="E51" s="59"/>
      <c r="F51" s="59"/>
      <c r="G51" s="59"/>
      <c r="H51" s="59"/>
      <c r="I51" s="8"/>
    </row>
    <row r="52" spans="2:9" ht="9" customHeight="1" x14ac:dyDescent="0.25">
      <c r="B52" s="5"/>
      <c r="C52" s="6"/>
      <c r="D52" s="7"/>
      <c r="E52" s="59"/>
      <c r="F52" s="59"/>
      <c r="G52" s="59"/>
      <c r="H52" s="59"/>
      <c r="I52" s="8"/>
    </row>
    <row r="53" spans="2:9" ht="9" customHeight="1" x14ac:dyDescent="0.25">
      <c r="B53" s="5"/>
      <c r="C53" s="6"/>
      <c r="D53" s="7"/>
      <c r="E53" s="59"/>
      <c r="F53" s="59"/>
      <c r="G53" s="59"/>
      <c r="H53" s="59"/>
      <c r="I53" s="8"/>
    </row>
    <row r="54" spans="2:9" ht="9" customHeight="1" x14ac:dyDescent="0.25">
      <c r="B54" s="5"/>
      <c r="C54" s="6"/>
      <c r="D54" s="7"/>
      <c r="E54" s="59"/>
      <c r="F54" s="59"/>
      <c r="G54" s="59"/>
      <c r="H54" s="59"/>
      <c r="I54" s="8"/>
    </row>
    <row r="55" spans="2:9" ht="9" customHeight="1" x14ac:dyDescent="0.25">
      <c r="B55" s="5"/>
      <c r="C55" s="6"/>
      <c r="D55" s="7"/>
      <c r="E55" s="59"/>
      <c r="F55" s="59"/>
      <c r="G55" s="59"/>
      <c r="H55" s="59"/>
      <c r="I55" s="8"/>
    </row>
    <row r="56" spans="2:9" ht="9" customHeight="1" x14ac:dyDescent="0.25">
      <c r="B56" s="5"/>
      <c r="C56" s="6"/>
      <c r="D56" s="7"/>
      <c r="E56" s="59"/>
      <c r="F56" s="59"/>
      <c r="G56" s="59"/>
      <c r="H56" s="59"/>
      <c r="I56" s="8"/>
    </row>
    <row r="57" spans="2:9" ht="9" customHeight="1" x14ac:dyDescent="0.25">
      <c r="B57" s="5"/>
      <c r="C57" s="6"/>
      <c r="D57" s="7"/>
      <c r="E57" s="59"/>
      <c r="F57" s="59"/>
      <c r="G57" s="59"/>
      <c r="H57" s="59"/>
      <c r="I57" s="8"/>
    </row>
    <row r="58" spans="2:9" ht="9" customHeight="1" x14ac:dyDescent="0.25">
      <c r="B58" s="5"/>
      <c r="C58" s="6"/>
      <c r="D58" s="7"/>
      <c r="E58" s="59"/>
      <c r="F58" s="59"/>
      <c r="G58" s="59"/>
      <c r="H58" s="59"/>
      <c r="I58" s="8"/>
    </row>
    <row r="59" spans="2:9" ht="9" customHeight="1" x14ac:dyDescent="0.25">
      <c r="B59" s="5"/>
      <c r="C59" s="6"/>
      <c r="D59" s="7"/>
      <c r="E59" s="7"/>
      <c r="F59" s="7"/>
      <c r="G59" s="7"/>
      <c r="H59" s="7"/>
      <c r="I59" s="8"/>
    </row>
    <row r="60" spans="2:9" ht="9" customHeight="1" x14ac:dyDescent="0.25">
      <c r="B60" s="5"/>
      <c r="C60" s="6"/>
      <c r="D60" s="7"/>
      <c r="E60" s="61" t="str">
        <f>IF(Paramètres!C9&lt;&gt;"",Paramètres!C9,"")</f>
        <v/>
      </c>
      <c r="F60" s="61"/>
      <c r="G60" s="61"/>
      <c r="H60" s="61"/>
      <c r="I60" s="8"/>
    </row>
    <row r="61" spans="2:9" ht="9" customHeight="1" x14ac:dyDescent="0.25">
      <c r="B61" s="5"/>
      <c r="C61" s="6"/>
      <c r="D61" s="7"/>
      <c r="E61" s="61"/>
      <c r="F61" s="61"/>
      <c r="G61" s="61"/>
      <c r="H61" s="61"/>
      <c r="I61" s="8"/>
    </row>
    <row r="62" spans="2:9" ht="9" customHeight="1" x14ac:dyDescent="0.25">
      <c r="B62" s="5"/>
      <c r="C62" s="6"/>
      <c r="D62" s="7"/>
      <c r="E62" s="61"/>
      <c r="F62" s="61"/>
      <c r="G62" s="61"/>
      <c r="H62" s="61"/>
      <c r="I62" s="8"/>
    </row>
    <row r="63" spans="2:9" ht="9" customHeight="1" x14ac:dyDescent="0.25">
      <c r="B63" s="5"/>
      <c r="C63" s="6"/>
      <c r="D63" s="7"/>
      <c r="E63" s="61" t="str">
        <f>IF(Paramètres!C11&lt;&gt;"",Paramètres!C11,"")</f>
        <v>LOT N°01 - TCE</v>
      </c>
      <c r="F63" s="61"/>
      <c r="G63" s="61"/>
      <c r="H63" s="61"/>
      <c r="I63" s="8"/>
    </row>
    <row r="64" spans="2:9" ht="9" customHeight="1" x14ac:dyDescent="0.25">
      <c r="B64" s="5"/>
      <c r="C64" s="6"/>
      <c r="D64" s="7"/>
      <c r="E64" s="61"/>
      <c r="F64" s="61"/>
      <c r="G64" s="61"/>
      <c r="H64" s="61"/>
      <c r="I64" s="8"/>
    </row>
    <row r="65" spans="2:9" ht="9" customHeight="1" x14ac:dyDescent="0.25">
      <c r="B65" s="5"/>
      <c r="C65" s="6"/>
      <c r="D65" s="7"/>
      <c r="E65" s="61"/>
      <c r="F65" s="61"/>
      <c r="G65" s="61"/>
      <c r="H65" s="61"/>
      <c r="I65" s="8"/>
    </row>
    <row r="66" spans="2:9" ht="9" customHeight="1" x14ac:dyDescent="0.25">
      <c r="B66" s="5"/>
      <c r="C66" s="6"/>
      <c r="D66" s="7"/>
      <c r="E66" s="61"/>
      <c r="F66" s="61"/>
      <c r="G66" s="61"/>
      <c r="H66" s="61"/>
      <c r="I66" s="8"/>
    </row>
    <row r="67" spans="2:9" ht="9" customHeight="1" x14ac:dyDescent="0.25">
      <c r="B67" s="5"/>
      <c r="C67" s="6"/>
      <c r="D67" s="7"/>
      <c r="E67" s="61"/>
      <c r="F67" s="61"/>
      <c r="G67" s="61"/>
      <c r="H67" s="61"/>
      <c r="I67" s="8"/>
    </row>
    <row r="68" spans="2:9" ht="9" customHeight="1" x14ac:dyDescent="0.25">
      <c r="B68" s="5"/>
      <c r="C68" s="6"/>
      <c r="D68" s="7"/>
      <c r="E68" s="61"/>
      <c r="F68" s="61"/>
      <c r="G68" s="61"/>
      <c r="H68" s="61"/>
      <c r="I68" s="8"/>
    </row>
    <row r="69" spans="2:9" ht="9" customHeight="1" x14ac:dyDescent="0.25">
      <c r="B69" s="5"/>
      <c r="C69" s="6"/>
      <c r="D69" s="7"/>
      <c r="E69" s="61"/>
      <c r="F69" s="61"/>
      <c r="G69" s="61"/>
      <c r="H69" s="61"/>
      <c r="I69" s="8"/>
    </row>
    <row r="70" spans="2:9" ht="9" customHeight="1" x14ac:dyDescent="0.25">
      <c r="B70" s="5"/>
      <c r="C70" s="6"/>
      <c r="D70" s="7"/>
      <c r="E70" s="62" t="str">
        <f>IF(Paramètres!C3&lt;&gt;"",Paramètres!C3,"")</f>
        <v>CDPGF</v>
      </c>
      <c r="F70" s="63"/>
      <c r="G70" s="63"/>
      <c r="H70" s="64"/>
      <c r="I70" s="8"/>
    </row>
    <row r="71" spans="2:9" ht="9" customHeight="1" x14ac:dyDescent="0.25">
      <c r="B71" s="5"/>
      <c r="C71" s="6"/>
      <c r="D71" s="7"/>
      <c r="E71" s="65"/>
      <c r="F71" s="60"/>
      <c r="G71" s="60"/>
      <c r="H71" s="66"/>
      <c r="I71" s="8"/>
    </row>
    <row r="72" spans="2:9" ht="9" customHeight="1" x14ac:dyDescent="0.25">
      <c r="B72" s="5"/>
      <c r="C72" s="6"/>
      <c r="D72" s="7"/>
      <c r="E72" s="65"/>
      <c r="F72" s="60"/>
      <c r="G72" s="60"/>
      <c r="H72" s="66"/>
      <c r="I72" s="8"/>
    </row>
    <row r="73" spans="2:9" ht="9" customHeight="1" x14ac:dyDescent="0.25">
      <c r="B73" s="5"/>
      <c r="C73" s="6"/>
      <c r="D73" s="7"/>
      <c r="E73" s="65"/>
      <c r="F73" s="60"/>
      <c r="G73" s="60"/>
      <c r="H73" s="66"/>
      <c r="I73" s="8"/>
    </row>
    <row r="74" spans="2:9" ht="9" customHeight="1" x14ac:dyDescent="0.25">
      <c r="B74" s="5"/>
      <c r="C74" s="6"/>
      <c r="D74" s="7"/>
      <c r="E74" s="65"/>
      <c r="F74" s="60"/>
      <c r="G74" s="60"/>
      <c r="H74" s="66"/>
      <c r="I74" s="8"/>
    </row>
    <row r="75" spans="2:9" ht="9" customHeight="1" x14ac:dyDescent="0.25">
      <c r="B75" s="5"/>
      <c r="C75" s="6"/>
      <c r="D75" s="7"/>
      <c r="E75" s="65"/>
      <c r="F75" s="60"/>
      <c r="G75" s="60"/>
      <c r="H75" s="66"/>
      <c r="I75" s="8"/>
    </row>
    <row r="76" spans="2:9" ht="9" customHeight="1" x14ac:dyDescent="0.25">
      <c r="B76" s="5"/>
      <c r="C76" s="6"/>
      <c r="D76" s="7"/>
      <c r="E76" s="67"/>
      <c r="F76" s="68"/>
      <c r="G76" s="68"/>
      <c r="H76" s="69"/>
      <c r="I76" s="8"/>
    </row>
    <row r="77" spans="2:9" ht="9" customHeight="1" x14ac:dyDescent="0.25">
      <c r="B77" s="5"/>
      <c r="C77" s="6"/>
      <c r="D77" s="7"/>
      <c r="E77" s="7"/>
      <c r="F77" s="7"/>
      <c r="G77" s="7"/>
      <c r="H77" s="7"/>
      <c r="I77" s="8"/>
    </row>
    <row r="78" spans="2:9" ht="9" customHeight="1" x14ac:dyDescent="0.25">
      <c r="B78" s="74"/>
      <c r="C78" s="72" t="s">
        <v>5</v>
      </c>
      <c r="D78" s="7"/>
      <c r="E78" s="7"/>
      <c r="F78" s="70" t="s">
        <v>0</v>
      </c>
      <c r="G78" s="70" t="str">
        <f>IF(Paramètres!C7&lt;&gt;"",Paramètres!C7,"")</f>
        <v>2411SASNC0000022</v>
      </c>
      <c r="H78" s="7"/>
      <c r="I78" s="8"/>
    </row>
    <row r="79" spans="2:9" ht="9" customHeight="1" x14ac:dyDescent="0.25">
      <c r="B79" s="74"/>
      <c r="C79" s="73"/>
      <c r="D79" s="7"/>
      <c r="E79" s="7"/>
      <c r="F79" s="70"/>
      <c r="G79" s="70"/>
      <c r="H79" s="7"/>
      <c r="I79" s="8"/>
    </row>
    <row r="80" spans="2:9" ht="9" customHeight="1" x14ac:dyDescent="0.25">
      <c r="B80" s="74"/>
      <c r="C80" s="73"/>
      <c r="D80" s="7"/>
      <c r="E80" s="7"/>
      <c r="F80" s="70" t="s">
        <v>1</v>
      </c>
      <c r="G80" s="70" t="str">
        <f>IF(Paramètres!C13&lt;&gt;"",Paramètres!C13,"")</f>
        <v>04/03/2025</v>
      </c>
      <c r="H80" s="7"/>
      <c r="I80" s="8"/>
    </row>
    <row r="81" spans="2:9" ht="9" customHeight="1" x14ac:dyDescent="0.25">
      <c r="B81" s="74"/>
      <c r="C81" s="73"/>
      <c r="D81" s="7"/>
      <c r="E81" s="7"/>
      <c r="F81" s="70"/>
      <c r="G81" s="70"/>
      <c r="H81" s="7"/>
      <c r="I81" s="8"/>
    </row>
    <row r="82" spans="2:9" ht="9" customHeight="1" x14ac:dyDescent="0.25">
      <c r="B82" s="74"/>
      <c r="C82" s="73"/>
      <c r="D82" s="7"/>
      <c r="E82" s="7"/>
      <c r="F82" s="70" t="s">
        <v>2</v>
      </c>
      <c r="G82" s="70" t="str">
        <f>IF(Paramètres!C15&lt;&gt;"",Paramètres!C15,"")</f>
        <v>PRO - DCE</v>
      </c>
      <c r="H82" s="7"/>
      <c r="I82" s="8"/>
    </row>
    <row r="83" spans="2:9" ht="9" customHeight="1" x14ac:dyDescent="0.25">
      <c r="B83" s="74"/>
      <c r="C83" s="73"/>
      <c r="D83" s="7"/>
      <c r="E83" s="7"/>
      <c r="F83" s="70"/>
      <c r="G83" s="70"/>
      <c r="H83" s="7"/>
      <c r="I83" s="8"/>
    </row>
    <row r="84" spans="2:9" ht="9" customHeight="1" x14ac:dyDescent="0.25">
      <c r="B84" s="74"/>
      <c r="C84" s="73"/>
      <c r="D84" s="7"/>
      <c r="E84" s="7"/>
      <c r="F84" s="70" t="s">
        <v>3</v>
      </c>
      <c r="G84" s="70">
        <f>IF(Paramètres!C17&lt;&gt;"",Paramètres!C17,"")</f>
        <v>0</v>
      </c>
      <c r="H84" s="7"/>
      <c r="I84" s="8"/>
    </row>
    <row r="85" spans="2:9" ht="9" customHeight="1" x14ac:dyDescent="0.25">
      <c r="B85" s="5"/>
      <c r="C85" s="6"/>
      <c r="D85" s="7"/>
      <c r="E85" s="7"/>
      <c r="F85" s="70"/>
      <c r="G85" s="70"/>
      <c r="H85" s="7"/>
      <c r="I85" s="8"/>
    </row>
    <row r="86" spans="2:9" ht="9" customHeight="1" x14ac:dyDescent="0.25">
      <c r="B86" s="9"/>
      <c r="C86" s="10"/>
      <c r="D86" s="11"/>
      <c r="E86" s="11"/>
      <c r="F86" s="11"/>
      <c r="G86" s="11"/>
      <c r="H86" s="11"/>
      <c r="I86" s="12"/>
    </row>
  </sheetData>
  <sheetProtection password="E95E" sheet="1" objects="1" selectLockedCells="1"/>
  <mergeCells count="19">
    <mergeCell ref="C78:C84"/>
    <mergeCell ref="B78:B84"/>
    <mergeCell ref="F82:F83"/>
    <mergeCell ref="G82:G83"/>
    <mergeCell ref="F84:F85"/>
    <mergeCell ref="G84:G85"/>
    <mergeCell ref="F47:H58"/>
    <mergeCell ref="E63:H69"/>
    <mergeCell ref="E70:H76"/>
    <mergeCell ref="F78:F79"/>
    <mergeCell ref="G78:G79"/>
    <mergeCell ref="F80:F81"/>
    <mergeCell ref="G80:G81"/>
    <mergeCell ref="E2:H10"/>
    <mergeCell ref="E11:H19"/>
    <mergeCell ref="E20:H27"/>
    <mergeCell ref="E28:H45"/>
    <mergeCell ref="E60:H62"/>
    <mergeCell ref="E47:E58"/>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Q866"/>
  <sheetViews>
    <sheetView showGridLines="0" tabSelected="1" topLeftCell="B1" workbookViewId="0">
      <pane ySplit="3" topLeftCell="A11" activePane="bottomLeft" state="frozen"/>
      <selection pane="bottomLeft" activeCell="H11" sqref="H11"/>
    </sheetView>
  </sheetViews>
  <sheetFormatPr baseColWidth="10" defaultColWidth="9.140625" defaultRowHeight="15" x14ac:dyDescent="0.25"/>
  <cols>
    <col min="1" max="1" width="0" hidden="1" customWidth="1"/>
    <col min="2" max="2" width="6.5703125" customWidth="1"/>
    <col min="3" max="3" width="28.5703125" customWidth="1"/>
    <col min="4" max="8" width="8.140625" customWidth="1"/>
    <col min="9" max="10" width="12.5703125" customWidth="1"/>
    <col min="11" max="17" width="0" hidden="1" customWidth="1"/>
    <col min="18" max="69" width="10.7109375" customWidth="1"/>
  </cols>
  <sheetData>
    <row r="1" spans="1:17" hidden="1" x14ac:dyDescent="0.25">
      <c r="A1" s="7" t="s">
        <v>6</v>
      </c>
      <c r="B1" s="7" t="s">
        <v>7</v>
      </c>
      <c r="C1" s="7" t="s">
        <v>8</v>
      </c>
      <c r="D1" s="7" t="s">
        <v>9</v>
      </c>
      <c r="E1" s="7" t="s">
        <v>10</v>
      </c>
      <c r="F1" s="7" t="s">
        <v>11</v>
      </c>
      <c r="G1" s="7" t="s">
        <v>12</v>
      </c>
      <c r="H1" s="7" t="s">
        <v>13</v>
      </c>
      <c r="I1" s="7" t="s">
        <v>14</v>
      </c>
      <c r="J1" s="7" t="s">
        <v>15</v>
      </c>
      <c r="K1" s="7" t="s">
        <v>16</v>
      </c>
      <c r="M1" s="7" t="s">
        <v>17</v>
      </c>
      <c r="N1" s="7" t="s">
        <v>18</v>
      </c>
      <c r="O1" s="7" t="s">
        <v>19</v>
      </c>
      <c r="P1" s="7" t="s">
        <v>20</v>
      </c>
      <c r="Q1" s="7" t="s">
        <v>21</v>
      </c>
    </row>
    <row r="3" spans="1:17" ht="22.5" x14ac:dyDescent="0.25">
      <c r="A3" s="7" t="s">
        <v>22</v>
      </c>
      <c r="B3" s="13" t="s">
        <v>23</v>
      </c>
      <c r="C3" s="75" t="s">
        <v>24</v>
      </c>
      <c r="D3" s="75"/>
      <c r="E3" s="75"/>
      <c r="F3" s="13" t="s">
        <v>11</v>
      </c>
      <c r="G3" s="13" t="s">
        <v>25</v>
      </c>
      <c r="H3" s="13" t="s">
        <v>26</v>
      </c>
      <c r="I3" s="13" t="s">
        <v>27</v>
      </c>
      <c r="J3" s="13" t="s">
        <v>28</v>
      </c>
      <c r="K3" s="13" t="s">
        <v>29</v>
      </c>
      <c r="L3" s="13" t="s">
        <v>30</v>
      </c>
      <c r="M3" s="13" t="s">
        <v>31</v>
      </c>
      <c r="N3" s="13" t="s">
        <v>32</v>
      </c>
      <c r="O3" s="13" t="s">
        <v>33</v>
      </c>
      <c r="P3" s="13" t="s">
        <v>34</v>
      </c>
      <c r="Q3" s="13" t="s">
        <v>35</v>
      </c>
    </row>
    <row r="4" spans="1:17" ht="18.600000000000001" customHeight="1" x14ac:dyDescent="0.25">
      <c r="A4" s="7">
        <v>2</v>
      </c>
      <c r="B4" s="14"/>
      <c r="C4" s="76" t="s">
        <v>36</v>
      </c>
      <c r="D4" s="76"/>
      <c r="E4" s="76"/>
      <c r="F4" s="15"/>
      <c r="G4" s="15"/>
      <c r="H4" s="15"/>
      <c r="I4" s="15"/>
      <c r="J4" s="14"/>
      <c r="K4" s="7"/>
    </row>
    <row r="5" spans="1:17" hidden="1" x14ac:dyDescent="0.25">
      <c r="A5" s="7">
        <v>3</v>
      </c>
    </row>
    <row r="6" spans="1:17" hidden="1" x14ac:dyDescent="0.25">
      <c r="A6" s="7" t="s">
        <v>37</v>
      </c>
    </row>
    <row r="7" spans="1:17" ht="18.600000000000001" customHeight="1" x14ac:dyDescent="0.25">
      <c r="A7" s="7">
        <v>3</v>
      </c>
      <c r="B7" s="16">
        <v>2</v>
      </c>
      <c r="C7" s="77" t="s">
        <v>38</v>
      </c>
      <c r="D7" s="77"/>
      <c r="E7" s="77"/>
      <c r="F7" s="17"/>
      <c r="G7" s="17"/>
      <c r="H7" s="17"/>
      <c r="I7" s="17"/>
      <c r="J7" s="18"/>
      <c r="K7" s="7"/>
    </row>
    <row r="8" spans="1:17" hidden="1" x14ac:dyDescent="0.25">
      <c r="A8" s="7" t="s">
        <v>39</v>
      </c>
    </row>
    <row r="9" spans="1:17" x14ac:dyDescent="0.25">
      <c r="A9" s="7">
        <v>4</v>
      </c>
      <c r="B9" s="16" t="s">
        <v>40</v>
      </c>
      <c r="C9" s="78" t="s">
        <v>41</v>
      </c>
      <c r="D9" s="78"/>
      <c r="E9" s="78"/>
      <c r="F9" s="19"/>
      <c r="G9" s="19"/>
      <c r="H9" s="19"/>
      <c r="I9" s="19"/>
      <c r="J9" s="20"/>
      <c r="K9" s="7"/>
    </row>
    <row r="10" spans="1:17" hidden="1" x14ac:dyDescent="0.25">
      <c r="A10" s="7" t="s">
        <v>42</v>
      </c>
    </row>
    <row r="11" spans="1:17" ht="27.2" customHeight="1" x14ac:dyDescent="0.25">
      <c r="A11" s="7">
        <v>9</v>
      </c>
      <c r="B11" s="21" t="s">
        <v>43</v>
      </c>
      <c r="C11" s="79" t="s">
        <v>44</v>
      </c>
      <c r="D11" s="80"/>
      <c r="E11" s="80"/>
      <c r="F11" s="23" t="s">
        <v>45</v>
      </c>
      <c r="G11" s="24">
        <v>1</v>
      </c>
      <c r="H11" s="25"/>
      <c r="I11" s="26"/>
      <c r="J11" s="27">
        <f>IF(AND(G11= "",H11= ""), 0, ROUND(ROUND(I11, 2) * ROUND(IF(H11="",G11,H11),  0), 2))</f>
        <v>0</v>
      </c>
      <c r="K11" s="7"/>
      <c r="M11" s="28">
        <v>0.2</v>
      </c>
      <c r="Q11" s="7">
        <v>179133</v>
      </c>
    </row>
    <row r="12" spans="1:17" hidden="1" x14ac:dyDescent="0.25">
      <c r="A12" s="7" t="s">
        <v>46</v>
      </c>
    </row>
    <row r="13" spans="1:17" hidden="1" x14ac:dyDescent="0.25">
      <c r="A13" s="7" t="s">
        <v>46</v>
      </c>
    </row>
    <row r="14" spans="1:17" x14ac:dyDescent="0.25">
      <c r="A14" s="7" t="s">
        <v>47</v>
      </c>
      <c r="B14" s="22"/>
      <c r="C14" s="80" t="s">
        <v>48</v>
      </c>
      <c r="D14" s="80"/>
      <c r="E14" s="80"/>
      <c r="F14" s="80"/>
      <c r="G14" s="80"/>
      <c r="H14" s="80"/>
      <c r="I14" s="80"/>
      <c r="J14" s="22"/>
    </row>
    <row r="15" spans="1:17" x14ac:dyDescent="0.25">
      <c r="A15" s="7" t="s">
        <v>49</v>
      </c>
      <c r="B15" s="29"/>
      <c r="C15" s="81" t="s">
        <v>50</v>
      </c>
      <c r="D15" s="81"/>
      <c r="E15" s="81"/>
      <c r="F15" s="81"/>
      <c r="G15" s="81"/>
      <c r="H15" s="81"/>
      <c r="I15" s="81"/>
      <c r="J15" s="29"/>
    </row>
    <row r="16" spans="1:17" hidden="1" x14ac:dyDescent="0.25">
      <c r="A16" s="7" t="s">
        <v>51</v>
      </c>
    </row>
    <row r="17" spans="1:17" hidden="1" x14ac:dyDescent="0.25">
      <c r="A17" s="7" t="s">
        <v>42</v>
      </c>
    </row>
    <row r="18" spans="1:17" x14ac:dyDescent="0.25">
      <c r="A18" s="7">
        <v>9</v>
      </c>
      <c r="B18" s="21" t="s">
        <v>52</v>
      </c>
      <c r="C18" s="79" t="s">
        <v>53</v>
      </c>
      <c r="D18" s="80"/>
      <c r="E18" s="80"/>
      <c r="F18" s="23" t="s">
        <v>45</v>
      </c>
      <c r="G18" s="24">
        <v>1</v>
      </c>
      <c r="H18" s="25"/>
      <c r="I18" s="26"/>
      <c r="J18" s="27">
        <f>IF(AND(G18= "",H18= ""), 0, ROUND(ROUND(I18, 2) * ROUND(IF(H18="",G18,H18),  0), 2))</f>
        <v>0</v>
      </c>
      <c r="K18" s="7"/>
      <c r="M18" s="28">
        <v>0.2</v>
      </c>
      <c r="Q18" s="7">
        <v>179133</v>
      </c>
    </row>
    <row r="19" spans="1:17" hidden="1" x14ac:dyDescent="0.25">
      <c r="A19" s="7" t="s">
        <v>46</v>
      </c>
    </row>
    <row r="20" spans="1:17" hidden="1" x14ac:dyDescent="0.25">
      <c r="A20" s="7" t="s">
        <v>46</v>
      </c>
    </row>
    <row r="21" spans="1:17" hidden="1" x14ac:dyDescent="0.25">
      <c r="A21" s="7" t="s">
        <v>46</v>
      </c>
    </row>
    <row r="22" spans="1:17" hidden="1" x14ac:dyDescent="0.25">
      <c r="A22" s="7" t="s">
        <v>46</v>
      </c>
    </row>
    <row r="23" spans="1:17" hidden="1" x14ac:dyDescent="0.25">
      <c r="A23" s="7" t="s">
        <v>46</v>
      </c>
    </row>
    <row r="24" spans="1:17" hidden="1" x14ac:dyDescent="0.25">
      <c r="A24" s="7" t="s">
        <v>46</v>
      </c>
    </row>
    <row r="25" spans="1:17" hidden="1" x14ac:dyDescent="0.25">
      <c r="A25" s="7" t="s">
        <v>46</v>
      </c>
    </row>
    <row r="26" spans="1:17" hidden="1" x14ac:dyDescent="0.25">
      <c r="A26" s="7" t="s">
        <v>46</v>
      </c>
    </row>
    <row r="27" spans="1:17" hidden="1" x14ac:dyDescent="0.25">
      <c r="A27" s="7" t="s">
        <v>46</v>
      </c>
    </row>
    <row r="28" spans="1:17" hidden="1" x14ac:dyDescent="0.25">
      <c r="A28" s="7" t="s">
        <v>46</v>
      </c>
    </row>
    <row r="29" spans="1:17" hidden="1" x14ac:dyDescent="0.25">
      <c r="A29" s="7" t="s">
        <v>46</v>
      </c>
    </row>
    <row r="30" spans="1:17" hidden="1" x14ac:dyDescent="0.25">
      <c r="A30" s="7" t="s">
        <v>46</v>
      </c>
    </row>
    <row r="31" spans="1:17" hidden="1" x14ac:dyDescent="0.25">
      <c r="A31" s="7" t="s">
        <v>46</v>
      </c>
    </row>
    <row r="32" spans="1:17" hidden="1" x14ac:dyDescent="0.25">
      <c r="A32" s="7" t="s">
        <v>46</v>
      </c>
    </row>
    <row r="33" spans="1:17" hidden="1" x14ac:dyDescent="0.25">
      <c r="A33" s="7" t="s">
        <v>46</v>
      </c>
    </row>
    <row r="34" spans="1:17" hidden="1" x14ac:dyDescent="0.25">
      <c r="A34" s="7" t="s">
        <v>46</v>
      </c>
    </row>
    <row r="35" spans="1:17" hidden="1" x14ac:dyDescent="0.25">
      <c r="A35" s="7" t="s">
        <v>46</v>
      </c>
    </row>
    <row r="36" spans="1:17" hidden="1" x14ac:dyDescent="0.25">
      <c r="A36" s="7" t="s">
        <v>46</v>
      </c>
    </row>
    <row r="37" spans="1:17" hidden="1" x14ac:dyDescent="0.25">
      <c r="A37" s="7" t="s">
        <v>46</v>
      </c>
    </row>
    <row r="38" spans="1:17" x14ac:dyDescent="0.25">
      <c r="A38" s="7" t="s">
        <v>47</v>
      </c>
      <c r="B38" s="22"/>
      <c r="C38" s="80" t="s">
        <v>48</v>
      </c>
      <c r="D38" s="80"/>
      <c r="E38" s="80"/>
      <c r="F38" s="80"/>
      <c r="G38" s="80"/>
      <c r="H38" s="80"/>
      <c r="I38" s="80"/>
      <c r="J38" s="22"/>
    </row>
    <row r="39" spans="1:17" x14ac:dyDescent="0.25">
      <c r="A39" s="7" t="s">
        <v>49</v>
      </c>
      <c r="B39" s="29"/>
      <c r="C39" s="81" t="s">
        <v>54</v>
      </c>
      <c r="D39" s="81"/>
      <c r="E39" s="81"/>
      <c r="F39" s="81"/>
      <c r="G39" s="81"/>
      <c r="H39" s="81"/>
      <c r="I39" s="81"/>
      <c r="J39" s="29"/>
    </row>
    <row r="40" spans="1:17" hidden="1" x14ac:dyDescent="0.25">
      <c r="A40" s="7" t="s">
        <v>51</v>
      </c>
    </row>
    <row r="41" spans="1:17" hidden="1" x14ac:dyDescent="0.25">
      <c r="A41" s="7" t="s">
        <v>42</v>
      </c>
    </row>
    <row r="42" spans="1:17" x14ac:dyDescent="0.25">
      <c r="A42" s="7">
        <v>9</v>
      </c>
      <c r="B42" s="21" t="s">
        <v>55</v>
      </c>
      <c r="C42" s="79" t="s">
        <v>56</v>
      </c>
      <c r="D42" s="80"/>
      <c r="E42" s="80"/>
      <c r="F42" s="23" t="s">
        <v>45</v>
      </c>
      <c r="G42" s="24">
        <v>1</v>
      </c>
      <c r="H42" s="25"/>
      <c r="I42" s="26"/>
      <c r="J42" s="27">
        <f>IF(AND(G42= "",H42= ""), 0, ROUND(ROUND(I42, 2) * ROUND(IF(H42="",G42,H42),  0), 2))</f>
        <v>0</v>
      </c>
      <c r="K42" s="7"/>
      <c r="M42" s="28">
        <v>0.2</v>
      </c>
      <c r="Q42" s="7">
        <v>179133</v>
      </c>
    </row>
    <row r="43" spans="1:17" hidden="1" x14ac:dyDescent="0.25">
      <c r="A43" s="7" t="s">
        <v>46</v>
      </c>
    </row>
    <row r="44" spans="1:17" hidden="1" x14ac:dyDescent="0.25">
      <c r="A44" s="7" t="s">
        <v>46</v>
      </c>
    </row>
    <row r="45" spans="1:17" hidden="1" x14ac:dyDescent="0.25">
      <c r="A45" s="7" t="s">
        <v>46</v>
      </c>
    </row>
    <row r="46" spans="1:17" x14ac:dyDescent="0.25">
      <c r="A46" s="7" t="s">
        <v>47</v>
      </c>
      <c r="B46" s="22"/>
      <c r="C46" s="80" t="s">
        <v>57</v>
      </c>
      <c r="D46" s="80"/>
      <c r="E46" s="80"/>
      <c r="F46" s="80"/>
      <c r="G46" s="80"/>
      <c r="H46" s="80"/>
      <c r="I46" s="80"/>
      <c r="J46" s="22"/>
    </row>
    <row r="47" spans="1:17" x14ac:dyDescent="0.25">
      <c r="A47" s="7" t="s">
        <v>49</v>
      </c>
      <c r="B47" s="29"/>
      <c r="C47" s="81" t="s">
        <v>58</v>
      </c>
      <c r="D47" s="81"/>
      <c r="E47" s="81"/>
      <c r="F47" s="81"/>
      <c r="G47" s="81"/>
      <c r="H47" s="81"/>
      <c r="I47" s="81"/>
      <c r="J47" s="29"/>
    </row>
    <row r="48" spans="1:17" hidden="1" x14ac:dyDescent="0.25">
      <c r="A48" s="7" t="s">
        <v>51</v>
      </c>
    </row>
    <row r="49" spans="1:17" hidden="1" x14ac:dyDescent="0.25">
      <c r="A49" s="7" t="s">
        <v>42</v>
      </c>
    </row>
    <row r="50" spans="1:17" ht="27.2" customHeight="1" x14ac:dyDescent="0.25">
      <c r="A50" s="7">
        <v>9</v>
      </c>
      <c r="B50" s="21" t="s">
        <v>59</v>
      </c>
      <c r="C50" s="79" t="s">
        <v>60</v>
      </c>
      <c r="D50" s="80"/>
      <c r="E50" s="80"/>
      <c r="F50" s="23" t="s">
        <v>45</v>
      </c>
      <c r="G50" s="24">
        <v>1</v>
      </c>
      <c r="H50" s="25"/>
      <c r="I50" s="26"/>
      <c r="J50" s="27">
        <f>IF(AND(G50= "",H50= ""), 0, ROUND(ROUND(I50, 2) * ROUND(IF(H50="",G50,H50),  0), 2))</f>
        <v>0</v>
      </c>
      <c r="K50" s="7"/>
      <c r="M50" s="28">
        <v>0.2</v>
      </c>
      <c r="Q50" s="7">
        <v>179133</v>
      </c>
    </row>
    <row r="51" spans="1:17" hidden="1" x14ac:dyDescent="0.25">
      <c r="A51" s="7" t="s">
        <v>46</v>
      </c>
    </row>
    <row r="52" spans="1:17" hidden="1" x14ac:dyDescent="0.25">
      <c r="A52" s="7" t="s">
        <v>46</v>
      </c>
    </row>
    <row r="53" spans="1:17" hidden="1" x14ac:dyDescent="0.25">
      <c r="A53" s="7" t="s">
        <v>46</v>
      </c>
    </row>
    <row r="54" spans="1:17" hidden="1" x14ac:dyDescent="0.25">
      <c r="A54" s="7" t="s">
        <v>46</v>
      </c>
    </row>
    <row r="55" spans="1:17" hidden="1" x14ac:dyDescent="0.25">
      <c r="A55" s="7" t="s">
        <v>46</v>
      </c>
    </row>
    <row r="56" spans="1:17" hidden="1" x14ac:dyDescent="0.25">
      <c r="A56" s="7" t="s">
        <v>46</v>
      </c>
    </row>
    <row r="57" spans="1:17" hidden="1" x14ac:dyDescent="0.25">
      <c r="A57" s="7" t="s">
        <v>46</v>
      </c>
    </row>
    <row r="58" spans="1:17" hidden="1" x14ac:dyDescent="0.25">
      <c r="A58" s="7" t="s">
        <v>46</v>
      </c>
    </row>
    <row r="59" spans="1:17" hidden="1" x14ac:dyDescent="0.25">
      <c r="A59" s="7" t="s">
        <v>46</v>
      </c>
    </row>
    <row r="60" spans="1:17" hidden="1" x14ac:dyDescent="0.25">
      <c r="A60" s="7" t="s">
        <v>46</v>
      </c>
    </row>
    <row r="61" spans="1:17" hidden="1" x14ac:dyDescent="0.25">
      <c r="A61" s="7" t="s">
        <v>46</v>
      </c>
    </row>
    <row r="62" spans="1:17" hidden="1" x14ac:dyDescent="0.25">
      <c r="A62" s="7" t="s">
        <v>46</v>
      </c>
    </row>
    <row r="63" spans="1:17" hidden="1" x14ac:dyDescent="0.25">
      <c r="A63" s="7" t="s">
        <v>46</v>
      </c>
    </row>
    <row r="64" spans="1:17" x14ac:dyDescent="0.25">
      <c r="A64" s="7" t="s">
        <v>47</v>
      </c>
      <c r="B64" s="22"/>
      <c r="C64" s="80" t="s">
        <v>48</v>
      </c>
      <c r="D64" s="80"/>
      <c r="E64" s="80"/>
      <c r="F64" s="80"/>
      <c r="G64" s="80"/>
      <c r="H64" s="80"/>
      <c r="I64" s="80"/>
      <c r="J64" s="22"/>
    </row>
    <row r="65" spans="1:17" x14ac:dyDescent="0.25">
      <c r="A65" s="7" t="s">
        <v>49</v>
      </c>
      <c r="B65" s="29"/>
      <c r="C65" s="81" t="s">
        <v>50</v>
      </c>
      <c r="D65" s="81"/>
      <c r="E65" s="81"/>
      <c r="F65" s="81"/>
      <c r="G65" s="81"/>
      <c r="H65" s="81"/>
      <c r="I65" s="81"/>
      <c r="J65" s="29"/>
    </row>
    <row r="66" spans="1:17" hidden="1" x14ac:dyDescent="0.25">
      <c r="A66" s="7" t="s">
        <v>51</v>
      </c>
    </row>
    <row r="67" spans="1:17" hidden="1" x14ac:dyDescent="0.25">
      <c r="A67" s="7" t="s">
        <v>42</v>
      </c>
    </row>
    <row r="68" spans="1:17" hidden="1" x14ac:dyDescent="0.25">
      <c r="A68" s="7" t="s">
        <v>42</v>
      </c>
    </row>
    <row r="69" spans="1:17" ht="27.2" customHeight="1" x14ac:dyDescent="0.25">
      <c r="A69" s="7">
        <v>9</v>
      </c>
      <c r="B69" s="21" t="s">
        <v>61</v>
      </c>
      <c r="C69" s="79" t="s">
        <v>62</v>
      </c>
      <c r="D69" s="80"/>
      <c r="E69" s="80"/>
      <c r="F69" s="23" t="s">
        <v>45</v>
      </c>
      <c r="G69" s="24">
        <v>1</v>
      </c>
      <c r="H69" s="25"/>
      <c r="I69" s="26"/>
      <c r="J69" s="27">
        <f>IF(AND(G69= "",H69= ""), 0, ROUND(ROUND(I69, 2) * ROUND(IF(H69="",G69,H69),  0), 2))</f>
        <v>0</v>
      </c>
      <c r="K69" s="7"/>
      <c r="M69" s="28">
        <v>0.2</v>
      </c>
      <c r="Q69" s="7">
        <v>179133</v>
      </c>
    </row>
    <row r="70" spans="1:17" hidden="1" x14ac:dyDescent="0.25">
      <c r="A70" s="7" t="s">
        <v>46</v>
      </c>
    </row>
    <row r="71" spans="1:17" hidden="1" x14ac:dyDescent="0.25">
      <c r="A71" s="7" t="s">
        <v>46</v>
      </c>
    </row>
    <row r="72" spans="1:17" x14ac:dyDescent="0.25">
      <c r="A72" s="7" t="s">
        <v>47</v>
      </c>
      <c r="B72" s="22"/>
      <c r="C72" s="80" t="s">
        <v>48</v>
      </c>
      <c r="D72" s="80"/>
      <c r="E72" s="80"/>
      <c r="F72" s="80"/>
      <c r="G72" s="80"/>
      <c r="H72" s="80"/>
      <c r="I72" s="80"/>
      <c r="J72" s="22"/>
    </row>
    <row r="73" spans="1:17" x14ac:dyDescent="0.25">
      <c r="A73" s="7" t="s">
        <v>49</v>
      </c>
      <c r="B73" s="29"/>
      <c r="C73" s="81" t="s">
        <v>63</v>
      </c>
      <c r="D73" s="81"/>
      <c r="E73" s="81"/>
      <c r="F73" s="81"/>
      <c r="G73" s="81"/>
      <c r="H73" s="81"/>
      <c r="I73" s="81"/>
      <c r="J73" s="29"/>
    </row>
    <row r="74" spans="1:17" hidden="1" x14ac:dyDescent="0.25">
      <c r="A74" s="7" t="s">
        <v>51</v>
      </c>
    </row>
    <row r="75" spans="1:17" hidden="1" x14ac:dyDescent="0.25">
      <c r="A75" s="7" t="s">
        <v>42</v>
      </c>
    </row>
    <row r="76" spans="1:17" x14ac:dyDescent="0.25">
      <c r="A76" s="7">
        <v>9</v>
      </c>
      <c r="B76" s="21" t="s">
        <v>64</v>
      </c>
      <c r="C76" s="79" t="s">
        <v>65</v>
      </c>
      <c r="D76" s="80"/>
      <c r="E76" s="80"/>
      <c r="F76" s="23" t="s">
        <v>66</v>
      </c>
      <c r="G76" s="24">
        <v>1</v>
      </c>
      <c r="H76" s="25"/>
      <c r="I76" s="26"/>
      <c r="J76" s="27">
        <f>IF(AND(G76= "",H76= ""), 0, ROUND(ROUND(I76, 2) * ROUND(IF(H76="",G76,H76),  0), 2))</f>
        <v>0</v>
      </c>
      <c r="K76" s="7"/>
      <c r="M76" s="28">
        <v>0.2</v>
      </c>
      <c r="Q76" s="7">
        <v>179133</v>
      </c>
    </row>
    <row r="77" spans="1:17" hidden="1" x14ac:dyDescent="0.25">
      <c r="A77" s="7" t="s">
        <v>46</v>
      </c>
    </row>
    <row r="78" spans="1:17" hidden="1" x14ac:dyDescent="0.25">
      <c r="A78" s="7" t="s">
        <v>46</v>
      </c>
    </row>
    <row r="79" spans="1:17" hidden="1" x14ac:dyDescent="0.25">
      <c r="A79" s="7" t="s">
        <v>46</v>
      </c>
    </row>
    <row r="80" spans="1:17" hidden="1" x14ac:dyDescent="0.25">
      <c r="A80" s="7" t="s">
        <v>46</v>
      </c>
    </row>
    <row r="81" spans="1:17" hidden="1" x14ac:dyDescent="0.25">
      <c r="A81" s="7" t="s">
        <v>46</v>
      </c>
    </row>
    <row r="82" spans="1:17" hidden="1" x14ac:dyDescent="0.25">
      <c r="A82" s="7" t="s">
        <v>46</v>
      </c>
    </row>
    <row r="83" spans="1:17" hidden="1" x14ac:dyDescent="0.25">
      <c r="A83" s="7" t="s">
        <v>46</v>
      </c>
    </row>
    <row r="84" spans="1:17" hidden="1" x14ac:dyDescent="0.25">
      <c r="A84" s="7" t="s">
        <v>46</v>
      </c>
    </row>
    <row r="85" spans="1:17" x14ac:dyDescent="0.25">
      <c r="A85" s="7" t="s">
        <v>47</v>
      </c>
      <c r="B85" s="22"/>
      <c r="C85" s="80" t="s">
        <v>67</v>
      </c>
      <c r="D85" s="80"/>
      <c r="E85" s="80"/>
      <c r="F85" s="80"/>
      <c r="G85" s="80"/>
      <c r="H85" s="80"/>
      <c r="I85" s="80"/>
      <c r="J85" s="22"/>
    </row>
    <row r="86" spans="1:17" ht="22.7" customHeight="1" x14ac:dyDescent="0.25">
      <c r="A86" s="7" t="s">
        <v>49</v>
      </c>
      <c r="B86" s="29"/>
      <c r="C86" s="81" t="s">
        <v>68</v>
      </c>
      <c r="D86" s="81"/>
      <c r="E86" s="81"/>
      <c r="F86" s="81"/>
      <c r="G86" s="81"/>
      <c r="H86" s="81"/>
      <c r="I86" s="81"/>
      <c r="J86" s="29"/>
    </row>
    <row r="87" spans="1:17" hidden="1" x14ac:dyDescent="0.25">
      <c r="A87" s="7" t="s">
        <v>51</v>
      </c>
    </row>
    <row r="88" spans="1:17" x14ac:dyDescent="0.25">
      <c r="A88" s="7" t="s">
        <v>69</v>
      </c>
      <c r="B88" s="22"/>
      <c r="C88" s="82"/>
      <c r="D88" s="82"/>
      <c r="E88" s="82"/>
      <c r="J88" s="22"/>
    </row>
    <row r="89" spans="1:17" x14ac:dyDescent="0.25">
      <c r="B89" s="22"/>
      <c r="C89" s="85" t="s">
        <v>41</v>
      </c>
      <c r="D89" s="86"/>
      <c r="E89" s="86"/>
      <c r="F89" s="83"/>
      <c r="G89" s="83"/>
      <c r="H89" s="83"/>
      <c r="I89" s="83"/>
      <c r="J89" s="84"/>
    </row>
    <row r="90" spans="1:17" x14ac:dyDescent="0.25">
      <c r="B90" s="22"/>
      <c r="C90" s="88"/>
      <c r="D90" s="59"/>
      <c r="E90" s="59"/>
      <c r="F90" s="59"/>
      <c r="G90" s="59"/>
      <c r="H90" s="59"/>
      <c r="I90" s="59"/>
      <c r="J90" s="87"/>
    </row>
    <row r="91" spans="1:17" x14ac:dyDescent="0.25">
      <c r="B91" s="22"/>
      <c r="C91" s="91" t="s">
        <v>70</v>
      </c>
      <c r="D91" s="92"/>
      <c r="E91" s="92"/>
      <c r="F91" s="89">
        <f>SUMIF(K10:K88, IF(K9="","",K9), J10:J88)</f>
        <v>0</v>
      </c>
      <c r="G91" s="89"/>
      <c r="H91" s="89"/>
      <c r="I91" s="89"/>
      <c r="J91" s="90"/>
    </row>
    <row r="92" spans="1:17" hidden="1" x14ac:dyDescent="0.25">
      <c r="B92" s="22"/>
      <c r="C92" s="95" t="s">
        <v>71</v>
      </c>
      <c r="D92" s="96"/>
      <c r="E92" s="96"/>
      <c r="F92" s="93">
        <f>ROUND(SUMIF(K10:K88, IF(K9="","",K9), J10:J88) * 0.2, 2)</f>
        <v>0</v>
      </c>
      <c r="G92" s="93"/>
      <c r="H92" s="93"/>
      <c r="I92" s="93"/>
      <c r="J92" s="94"/>
    </row>
    <row r="93" spans="1:17" hidden="1" x14ac:dyDescent="0.25">
      <c r="B93" s="22"/>
      <c r="C93" s="91" t="s">
        <v>72</v>
      </c>
      <c r="D93" s="92"/>
      <c r="E93" s="92"/>
      <c r="F93" s="89">
        <f>SUM(F91:F92)</f>
        <v>0</v>
      </c>
      <c r="G93" s="89"/>
      <c r="H93" s="89"/>
      <c r="I93" s="89"/>
      <c r="J93" s="90"/>
    </row>
    <row r="94" spans="1:17" x14ac:dyDescent="0.25">
      <c r="A94" s="7">
        <v>4</v>
      </c>
      <c r="B94" s="16" t="s">
        <v>73</v>
      </c>
      <c r="C94" s="78" t="s">
        <v>74</v>
      </c>
      <c r="D94" s="78"/>
      <c r="E94" s="78"/>
      <c r="F94" s="19"/>
      <c r="G94" s="19"/>
      <c r="H94" s="19"/>
      <c r="I94" s="19"/>
      <c r="J94" s="20"/>
      <c r="K94" s="7"/>
    </row>
    <row r="95" spans="1:17" x14ac:dyDescent="0.25">
      <c r="A95" s="7">
        <v>9</v>
      </c>
      <c r="B95" s="21" t="s">
        <v>75</v>
      </c>
      <c r="C95" s="79" t="s">
        <v>76</v>
      </c>
      <c r="D95" s="80"/>
      <c r="E95" s="80"/>
      <c r="F95" s="23" t="s">
        <v>66</v>
      </c>
      <c r="G95" s="24">
        <v>1</v>
      </c>
      <c r="H95" s="25"/>
      <c r="I95" s="26"/>
      <c r="J95" s="27">
        <f>IF(AND(G95= "",H95= ""), 0, ROUND(ROUND(I95, 2) * ROUND(IF(H95="",G95,H95),  0), 2))</f>
        <v>0</v>
      </c>
      <c r="K95" s="7"/>
      <c r="M95" s="28">
        <v>0.2</v>
      </c>
      <c r="Q95" s="7">
        <v>179133</v>
      </c>
    </row>
    <row r="96" spans="1:17" hidden="1" x14ac:dyDescent="0.25">
      <c r="A96" s="7" t="s">
        <v>46</v>
      </c>
    </row>
    <row r="97" spans="1:17" hidden="1" x14ac:dyDescent="0.25">
      <c r="A97" s="7" t="s">
        <v>46</v>
      </c>
    </row>
    <row r="98" spans="1:17" hidden="1" x14ac:dyDescent="0.25">
      <c r="A98" s="7" t="s">
        <v>46</v>
      </c>
    </row>
    <row r="99" spans="1:17" hidden="1" x14ac:dyDescent="0.25">
      <c r="A99" s="7" t="s">
        <v>46</v>
      </c>
    </row>
    <row r="100" spans="1:17" hidden="1" x14ac:dyDescent="0.25">
      <c r="A100" s="7" t="s">
        <v>46</v>
      </c>
    </row>
    <row r="101" spans="1:17" hidden="1" x14ac:dyDescent="0.25">
      <c r="A101" s="7" t="s">
        <v>46</v>
      </c>
    </row>
    <row r="102" spans="1:17" hidden="1" x14ac:dyDescent="0.25">
      <c r="A102" s="7" t="s">
        <v>46</v>
      </c>
    </row>
    <row r="103" spans="1:17" x14ac:dyDescent="0.25">
      <c r="A103" s="7" t="s">
        <v>47</v>
      </c>
      <c r="B103" s="22"/>
      <c r="C103" s="80" t="s">
        <v>67</v>
      </c>
      <c r="D103" s="80"/>
      <c r="E103" s="80"/>
      <c r="F103" s="80"/>
      <c r="G103" s="80"/>
      <c r="H103" s="80"/>
      <c r="I103" s="80"/>
      <c r="J103" s="22"/>
    </row>
    <row r="104" spans="1:17" x14ac:dyDescent="0.25">
      <c r="A104" s="7" t="s">
        <v>49</v>
      </c>
      <c r="B104" s="29"/>
      <c r="C104" s="81" t="s">
        <v>77</v>
      </c>
      <c r="D104" s="81"/>
      <c r="E104" s="81"/>
      <c r="F104" s="81"/>
      <c r="G104" s="81"/>
      <c r="H104" s="81"/>
      <c r="I104" s="81"/>
      <c r="J104" s="29"/>
    </row>
    <row r="105" spans="1:17" hidden="1" x14ac:dyDescent="0.25">
      <c r="A105" s="7" t="s">
        <v>51</v>
      </c>
    </row>
    <row r="106" spans="1:17" hidden="1" x14ac:dyDescent="0.25">
      <c r="A106" s="7" t="s">
        <v>42</v>
      </c>
    </row>
    <row r="107" spans="1:17" x14ac:dyDescent="0.25">
      <c r="A107" s="7">
        <v>9</v>
      </c>
      <c r="B107" s="21" t="s">
        <v>78</v>
      </c>
      <c r="C107" s="79" t="s">
        <v>79</v>
      </c>
      <c r="D107" s="80"/>
      <c r="E107" s="80"/>
      <c r="F107" s="23" t="s">
        <v>66</v>
      </c>
      <c r="G107" s="24">
        <v>1</v>
      </c>
      <c r="H107" s="25"/>
      <c r="I107" s="26"/>
      <c r="J107" s="27">
        <f>IF(AND(G107= "",H107= ""), 0, ROUND(ROUND(I107, 2) * ROUND(IF(H107="",G107,H107),  0), 2))</f>
        <v>0</v>
      </c>
      <c r="K107" s="7"/>
      <c r="M107" s="28">
        <v>0.2</v>
      </c>
      <c r="Q107" s="7">
        <v>179133</v>
      </c>
    </row>
    <row r="108" spans="1:17" hidden="1" x14ac:dyDescent="0.25">
      <c r="A108" s="7" t="s">
        <v>46</v>
      </c>
    </row>
    <row r="109" spans="1:17" hidden="1" x14ac:dyDescent="0.25">
      <c r="A109" s="7" t="s">
        <v>46</v>
      </c>
    </row>
    <row r="110" spans="1:17" hidden="1" x14ac:dyDescent="0.25">
      <c r="A110" s="7" t="s">
        <v>46</v>
      </c>
    </row>
    <row r="111" spans="1:17" hidden="1" x14ac:dyDescent="0.25">
      <c r="A111" s="7" t="s">
        <v>46</v>
      </c>
    </row>
    <row r="112" spans="1:17" x14ac:dyDescent="0.25">
      <c r="A112" s="7" t="s">
        <v>47</v>
      </c>
      <c r="B112" s="22"/>
      <c r="C112" s="80" t="s">
        <v>67</v>
      </c>
      <c r="D112" s="80"/>
      <c r="E112" s="80"/>
      <c r="F112" s="80"/>
      <c r="G112" s="80"/>
      <c r="H112" s="80"/>
      <c r="I112" s="80"/>
      <c r="J112" s="22"/>
    </row>
    <row r="113" spans="1:17" hidden="1" x14ac:dyDescent="0.25">
      <c r="A113" s="7" t="s">
        <v>46</v>
      </c>
    </row>
    <row r="114" spans="1:17" hidden="1" x14ac:dyDescent="0.25">
      <c r="A114" s="7" t="s">
        <v>51</v>
      </c>
    </row>
    <row r="115" spans="1:17" x14ac:dyDescent="0.25">
      <c r="A115" s="7" t="s">
        <v>69</v>
      </c>
      <c r="B115" s="22"/>
      <c r="C115" s="82"/>
      <c r="D115" s="82"/>
      <c r="E115" s="82"/>
      <c r="J115" s="22"/>
    </row>
    <row r="116" spans="1:17" x14ac:dyDescent="0.25">
      <c r="B116" s="22"/>
      <c r="C116" s="85" t="s">
        <v>74</v>
      </c>
      <c r="D116" s="86"/>
      <c r="E116" s="86"/>
      <c r="F116" s="83"/>
      <c r="G116" s="83"/>
      <c r="H116" s="83"/>
      <c r="I116" s="83"/>
      <c r="J116" s="84"/>
    </row>
    <row r="117" spans="1:17" x14ac:dyDescent="0.25">
      <c r="B117" s="22"/>
      <c r="C117" s="88"/>
      <c r="D117" s="59"/>
      <c r="E117" s="59"/>
      <c r="F117" s="59"/>
      <c r="G117" s="59"/>
      <c r="H117" s="59"/>
      <c r="I117" s="59"/>
      <c r="J117" s="87"/>
    </row>
    <row r="118" spans="1:17" x14ac:dyDescent="0.25">
      <c r="B118" s="22"/>
      <c r="C118" s="91" t="s">
        <v>70</v>
      </c>
      <c r="D118" s="92"/>
      <c r="E118" s="92"/>
      <c r="F118" s="89">
        <f>SUMIF(K95:K115, IF(K94="","",K94), J95:J115)</f>
        <v>0</v>
      </c>
      <c r="G118" s="89"/>
      <c r="H118" s="89"/>
      <c r="I118" s="89"/>
      <c r="J118" s="90"/>
    </row>
    <row r="119" spans="1:17" hidden="1" x14ac:dyDescent="0.25">
      <c r="B119" s="22"/>
      <c r="C119" s="95" t="s">
        <v>71</v>
      </c>
      <c r="D119" s="96"/>
      <c r="E119" s="96"/>
      <c r="F119" s="93">
        <f>ROUND(SUMIF(K95:K115, IF(K94="","",K94), J95:J115) * 0.2, 2)</f>
        <v>0</v>
      </c>
      <c r="G119" s="93"/>
      <c r="H119" s="93"/>
      <c r="I119" s="93"/>
      <c r="J119" s="94"/>
    </row>
    <row r="120" spans="1:17" hidden="1" x14ac:dyDescent="0.25">
      <c r="B120" s="22"/>
      <c r="C120" s="91" t="s">
        <v>72</v>
      </c>
      <c r="D120" s="92"/>
      <c r="E120" s="92"/>
      <c r="F120" s="89">
        <f>SUM(F118:F119)</f>
        <v>0</v>
      </c>
      <c r="G120" s="89"/>
      <c r="H120" s="89"/>
      <c r="I120" s="89"/>
      <c r="J120" s="90"/>
    </row>
    <row r="121" spans="1:17" x14ac:dyDescent="0.25">
      <c r="A121" s="7">
        <v>4</v>
      </c>
      <c r="B121" s="16" t="s">
        <v>80</v>
      </c>
      <c r="C121" s="78" t="s">
        <v>81</v>
      </c>
      <c r="D121" s="78"/>
      <c r="E121" s="78"/>
      <c r="F121" s="19"/>
      <c r="G121" s="19"/>
      <c r="H121" s="19"/>
      <c r="I121" s="19"/>
      <c r="J121" s="20"/>
      <c r="K121" s="7"/>
    </row>
    <row r="122" spans="1:17" x14ac:dyDescent="0.25">
      <c r="A122" s="7">
        <v>9</v>
      </c>
      <c r="B122" s="21" t="s">
        <v>82</v>
      </c>
      <c r="C122" s="79" t="s">
        <v>83</v>
      </c>
      <c r="D122" s="80"/>
      <c r="E122" s="80"/>
      <c r="F122" s="23" t="s">
        <v>10</v>
      </c>
      <c r="G122" s="31">
        <v>45</v>
      </c>
      <c r="H122" s="32"/>
      <c r="I122" s="26"/>
      <c r="J122" s="27">
        <f>IF(AND(G122= "",H122= ""), 0, ROUND(ROUND(I122, 2) * ROUND(IF(H122="",G122,H122),  2), 2))</f>
        <v>0</v>
      </c>
      <c r="K122" s="7"/>
      <c r="M122" s="28">
        <v>0.2</v>
      </c>
      <c r="Q122" s="7">
        <v>179133</v>
      </c>
    </row>
    <row r="123" spans="1:17" hidden="1" x14ac:dyDescent="0.25">
      <c r="A123" s="7" t="s">
        <v>46</v>
      </c>
    </row>
    <row r="124" spans="1:17" x14ac:dyDescent="0.25">
      <c r="A124" s="7" t="s">
        <v>84</v>
      </c>
      <c r="B124" s="21"/>
      <c r="C124" s="7" t="s">
        <v>85</v>
      </c>
      <c r="G124" s="33">
        <v>45</v>
      </c>
      <c r="H124" s="34" t="s">
        <v>86</v>
      </c>
      <c r="J124" s="22"/>
    </row>
    <row r="125" spans="1:17" hidden="1" x14ac:dyDescent="0.25">
      <c r="A125" s="7" t="s">
        <v>46</v>
      </c>
    </row>
    <row r="126" spans="1:17" x14ac:dyDescent="0.25">
      <c r="A126" s="7" t="s">
        <v>47</v>
      </c>
      <c r="B126" s="22"/>
      <c r="C126" s="80" t="s">
        <v>87</v>
      </c>
      <c r="D126" s="80"/>
      <c r="E126" s="80"/>
      <c r="F126" s="80"/>
      <c r="G126" s="80"/>
      <c r="H126" s="80"/>
      <c r="I126" s="80"/>
      <c r="J126" s="22"/>
    </row>
    <row r="127" spans="1:17" ht="22.7" customHeight="1" x14ac:dyDescent="0.25">
      <c r="A127" s="7" t="s">
        <v>49</v>
      </c>
      <c r="B127" s="29"/>
      <c r="C127" s="81" t="s">
        <v>88</v>
      </c>
      <c r="D127" s="81"/>
      <c r="E127" s="81"/>
      <c r="F127" s="81"/>
      <c r="G127" s="81"/>
      <c r="H127" s="81"/>
      <c r="I127" s="81"/>
      <c r="J127" s="29"/>
    </row>
    <row r="128" spans="1:17" hidden="1" x14ac:dyDescent="0.25">
      <c r="A128" s="7" t="s">
        <v>51</v>
      </c>
    </row>
    <row r="129" spans="1:17" x14ac:dyDescent="0.25">
      <c r="A129" s="7">
        <v>9</v>
      </c>
      <c r="B129" s="21" t="s">
        <v>89</v>
      </c>
      <c r="C129" s="79" t="s">
        <v>90</v>
      </c>
      <c r="D129" s="80"/>
      <c r="E129" s="80"/>
      <c r="F129" s="23" t="s">
        <v>11</v>
      </c>
      <c r="G129" s="24">
        <v>2</v>
      </c>
      <c r="H129" s="25"/>
      <c r="I129" s="26"/>
      <c r="J129" s="27">
        <f>IF(AND(G129= "",H129= ""), 0, ROUND(ROUND(I129, 2) * ROUND(IF(H129="",G129,H129),  0), 2))</f>
        <v>0</v>
      </c>
      <c r="K129" s="7"/>
      <c r="M129" s="28">
        <v>0.2</v>
      </c>
      <c r="Q129" s="7">
        <v>179133</v>
      </c>
    </row>
    <row r="130" spans="1:17" hidden="1" x14ac:dyDescent="0.25">
      <c r="A130" s="7" t="s">
        <v>46</v>
      </c>
    </row>
    <row r="131" spans="1:17" x14ac:dyDescent="0.25">
      <c r="A131" s="7" t="s">
        <v>84</v>
      </c>
      <c r="B131" s="21"/>
      <c r="C131" s="7" t="s">
        <v>85</v>
      </c>
      <c r="G131" s="35">
        <v>2</v>
      </c>
      <c r="H131" s="36" t="s">
        <v>91</v>
      </c>
      <c r="J131" s="22"/>
    </row>
    <row r="132" spans="1:17" hidden="1" x14ac:dyDescent="0.25">
      <c r="A132" s="7" t="s">
        <v>46</v>
      </c>
    </row>
    <row r="133" spans="1:17" x14ac:dyDescent="0.25">
      <c r="A133" s="7" t="s">
        <v>47</v>
      </c>
      <c r="B133" s="22"/>
      <c r="C133" s="80" t="s">
        <v>92</v>
      </c>
      <c r="D133" s="80"/>
      <c r="E133" s="80"/>
      <c r="F133" s="80"/>
      <c r="G133" s="80"/>
      <c r="H133" s="80"/>
      <c r="I133" s="80"/>
      <c r="J133" s="22"/>
    </row>
    <row r="134" spans="1:17" ht="22.7" customHeight="1" x14ac:dyDescent="0.25">
      <c r="A134" s="7" t="s">
        <v>49</v>
      </c>
      <c r="B134" s="29"/>
      <c r="C134" s="81" t="s">
        <v>93</v>
      </c>
      <c r="D134" s="81"/>
      <c r="E134" s="81"/>
      <c r="F134" s="81"/>
      <c r="G134" s="81"/>
      <c r="H134" s="81"/>
      <c r="I134" s="81"/>
      <c r="J134" s="29"/>
    </row>
    <row r="135" spans="1:17" hidden="1" x14ac:dyDescent="0.25">
      <c r="A135" s="7" t="s">
        <v>51</v>
      </c>
    </row>
    <row r="136" spans="1:17" x14ac:dyDescent="0.25">
      <c r="A136" s="7">
        <v>9</v>
      </c>
      <c r="B136" s="21" t="s">
        <v>94</v>
      </c>
      <c r="C136" s="79" t="s">
        <v>95</v>
      </c>
      <c r="D136" s="80"/>
      <c r="E136" s="80"/>
      <c r="F136" s="23" t="s">
        <v>66</v>
      </c>
      <c r="G136" s="24">
        <v>1</v>
      </c>
      <c r="H136" s="25"/>
      <c r="I136" s="26"/>
      <c r="J136" s="27">
        <f>IF(AND(G136= "",H136= ""), 0, ROUND(ROUND(I136, 2) * ROUND(IF(H136="",G136,H136),  0), 2))</f>
        <v>0</v>
      </c>
      <c r="K136" s="7"/>
      <c r="M136" s="28">
        <v>0.2</v>
      </c>
      <c r="Q136" s="7">
        <v>179133</v>
      </c>
    </row>
    <row r="137" spans="1:17" hidden="1" x14ac:dyDescent="0.25">
      <c r="A137" s="7" t="s">
        <v>46</v>
      </c>
    </row>
    <row r="138" spans="1:17" hidden="1" x14ac:dyDescent="0.25">
      <c r="A138" s="7" t="s">
        <v>46</v>
      </c>
    </row>
    <row r="139" spans="1:17" hidden="1" x14ac:dyDescent="0.25">
      <c r="A139" s="7" t="s">
        <v>46</v>
      </c>
    </row>
    <row r="140" spans="1:17" hidden="1" x14ac:dyDescent="0.25">
      <c r="A140" s="7" t="s">
        <v>46</v>
      </c>
    </row>
    <row r="141" spans="1:17" x14ac:dyDescent="0.25">
      <c r="A141" s="7" t="s">
        <v>47</v>
      </c>
      <c r="B141" s="22"/>
      <c r="C141" s="80" t="s">
        <v>96</v>
      </c>
      <c r="D141" s="80"/>
      <c r="E141" s="80"/>
      <c r="F141" s="80"/>
      <c r="G141" s="80"/>
      <c r="H141" s="80"/>
      <c r="I141" s="80"/>
      <c r="J141" s="22"/>
    </row>
    <row r="142" spans="1:17" x14ac:dyDescent="0.25">
      <c r="A142" s="7" t="s">
        <v>49</v>
      </c>
      <c r="B142" s="29"/>
      <c r="C142" s="81" t="s">
        <v>97</v>
      </c>
      <c r="D142" s="81"/>
      <c r="E142" s="81"/>
      <c r="F142" s="81"/>
      <c r="G142" s="81"/>
      <c r="H142" s="81"/>
      <c r="I142" s="81"/>
      <c r="J142" s="29"/>
    </row>
    <row r="143" spans="1:17" hidden="1" x14ac:dyDescent="0.25">
      <c r="A143" s="7" t="s">
        <v>51</v>
      </c>
    </row>
    <row r="144" spans="1:17" x14ac:dyDescent="0.25">
      <c r="A144" s="7">
        <v>9</v>
      </c>
      <c r="B144" s="21" t="s">
        <v>98</v>
      </c>
      <c r="C144" s="79" t="s">
        <v>99</v>
      </c>
      <c r="D144" s="80"/>
      <c r="E144" s="80"/>
      <c r="F144" s="23" t="s">
        <v>100</v>
      </c>
      <c r="G144" s="31">
        <v>13.25</v>
      </c>
      <c r="H144" s="32"/>
      <c r="I144" s="26"/>
      <c r="J144" s="27">
        <f>IF(AND(G144= "",H144= ""), 0, ROUND(ROUND(I144, 2) * ROUND(IF(H144="",G144,H144),  2), 2))</f>
        <v>0</v>
      </c>
      <c r="K144" s="7"/>
      <c r="M144" s="28">
        <v>0.2</v>
      </c>
      <c r="Q144" s="7">
        <v>179133</v>
      </c>
    </row>
    <row r="145" spans="1:17" hidden="1" x14ac:dyDescent="0.25">
      <c r="A145" s="7" t="s">
        <v>46</v>
      </c>
    </row>
    <row r="146" spans="1:17" hidden="1" x14ac:dyDescent="0.25">
      <c r="A146" s="7" t="s">
        <v>46</v>
      </c>
    </row>
    <row r="147" spans="1:17" x14ac:dyDescent="0.25">
      <c r="A147" s="7" t="s">
        <v>84</v>
      </c>
      <c r="B147" s="21"/>
      <c r="C147" s="7" t="s">
        <v>101</v>
      </c>
      <c r="G147" s="33">
        <v>13.25</v>
      </c>
      <c r="H147" s="34" t="s">
        <v>102</v>
      </c>
      <c r="J147" s="22"/>
    </row>
    <row r="148" spans="1:17" hidden="1" x14ac:dyDescent="0.25">
      <c r="A148" s="7" t="s">
        <v>46</v>
      </c>
    </row>
    <row r="149" spans="1:17" x14ac:dyDescent="0.25">
      <c r="A149" s="7" t="s">
        <v>47</v>
      </c>
      <c r="B149" s="22"/>
      <c r="C149" s="80" t="s">
        <v>87</v>
      </c>
      <c r="D149" s="80"/>
      <c r="E149" s="80"/>
      <c r="F149" s="80"/>
      <c r="G149" s="80"/>
      <c r="H149" s="80"/>
      <c r="I149" s="80"/>
      <c r="J149" s="22"/>
    </row>
    <row r="150" spans="1:17" ht="22.7" customHeight="1" x14ac:dyDescent="0.25">
      <c r="A150" s="7" t="s">
        <v>49</v>
      </c>
      <c r="B150" s="29"/>
      <c r="C150" s="81" t="s">
        <v>103</v>
      </c>
      <c r="D150" s="81"/>
      <c r="E150" s="81"/>
      <c r="F150" s="81"/>
      <c r="G150" s="81"/>
      <c r="H150" s="81"/>
      <c r="I150" s="81"/>
      <c r="J150" s="29"/>
    </row>
    <row r="151" spans="1:17" hidden="1" x14ac:dyDescent="0.25">
      <c r="A151" s="7" t="s">
        <v>51</v>
      </c>
    </row>
    <row r="152" spans="1:17" x14ac:dyDescent="0.25">
      <c r="A152" s="7">
        <v>9</v>
      </c>
      <c r="B152" s="21" t="s">
        <v>104</v>
      </c>
      <c r="C152" s="79" t="s">
        <v>105</v>
      </c>
      <c r="D152" s="80"/>
      <c r="E152" s="80"/>
      <c r="F152" s="23" t="s">
        <v>10</v>
      </c>
      <c r="G152" s="31">
        <v>44.3</v>
      </c>
      <c r="H152" s="32"/>
      <c r="I152" s="26"/>
      <c r="J152" s="27">
        <f>IF(AND(G152= "",H152= ""), 0, ROUND(ROUND(I152, 2) * ROUND(IF(H152="",G152,H152),  2), 2))</f>
        <v>0</v>
      </c>
      <c r="K152" s="7"/>
      <c r="M152" s="28">
        <v>0.2</v>
      </c>
      <c r="Q152" s="7">
        <v>179133</v>
      </c>
    </row>
    <row r="153" spans="1:17" hidden="1" x14ac:dyDescent="0.25">
      <c r="A153" s="7" t="s">
        <v>46</v>
      </c>
    </row>
    <row r="154" spans="1:17" ht="24.75" customHeight="1" x14ac:dyDescent="0.25">
      <c r="A154" s="7" t="s">
        <v>84</v>
      </c>
      <c r="B154" s="21"/>
      <c r="C154" s="7" t="s">
        <v>106</v>
      </c>
      <c r="G154" s="33">
        <v>44.3</v>
      </c>
      <c r="H154" s="34" t="s">
        <v>86</v>
      </c>
      <c r="J154" s="22"/>
    </row>
    <row r="155" spans="1:17" hidden="1" x14ac:dyDescent="0.25">
      <c r="A155" s="7" t="s">
        <v>46</v>
      </c>
    </row>
    <row r="156" spans="1:17" x14ac:dyDescent="0.25">
      <c r="A156" s="7" t="s">
        <v>47</v>
      </c>
      <c r="B156" s="22"/>
      <c r="C156" s="80" t="s">
        <v>87</v>
      </c>
      <c r="D156" s="80"/>
      <c r="E156" s="80"/>
      <c r="F156" s="80"/>
      <c r="G156" s="80"/>
      <c r="H156" s="80"/>
      <c r="I156" s="80"/>
      <c r="J156" s="22"/>
    </row>
    <row r="157" spans="1:17" ht="65.25" customHeight="1" x14ac:dyDescent="0.25">
      <c r="A157" s="7" t="s">
        <v>49</v>
      </c>
      <c r="B157" s="29"/>
      <c r="C157" s="81" t="s">
        <v>107</v>
      </c>
      <c r="D157" s="81"/>
      <c r="E157" s="81"/>
      <c r="F157" s="81"/>
      <c r="G157" s="81"/>
      <c r="H157" s="81"/>
      <c r="I157" s="81"/>
      <c r="J157" s="29"/>
    </row>
    <row r="158" spans="1:17" hidden="1" x14ac:dyDescent="0.25">
      <c r="A158" s="7" t="s">
        <v>51</v>
      </c>
    </row>
    <row r="159" spans="1:17" x14ac:dyDescent="0.25">
      <c r="A159" s="7">
        <v>9</v>
      </c>
      <c r="B159" s="21" t="s">
        <v>108</v>
      </c>
      <c r="C159" s="79" t="s">
        <v>109</v>
      </c>
      <c r="D159" s="80"/>
      <c r="E159" s="80"/>
      <c r="F159" s="23" t="s">
        <v>100</v>
      </c>
      <c r="G159" s="31">
        <v>23.35</v>
      </c>
      <c r="H159" s="32"/>
      <c r="I159" s="26"/>
      <c r="J159" s="27">
        <f>IF(AND(G159= "",H159= ""), 0, ROUND(ROUND(I159, 2) * ROUND(IF(H159="",G159,H159),  2), 2))</f>
        <v>0</v>
      </c>
      <c r="K159" s="7"/>
      <c r="M159" s="28">
        <v>0.2</v>
      </c>
      <c r="Q159" s="7">
        <v>179133</v>
      </c>
    </row>
    <row r="160" spans="1:17" hidden="1" x14ac:dyDescent="0.25">
      <c r="A160" s="7" t="s">
        <v>46</v>
      </c>
    </row>
    <row r="161" spans="1:17" hidden="1" x14ac:dyDescent="0.25">
      <c r="A161" s="7" t="s">
        <v>46</v>
      </c>
    </row>
    <row r="162" spans="1:17" x14ac:dyDescent="0.25">
      <c r="A162" s="7" t="s">
        <v>84</v>
      </c>
      <c r="B162" s="21"/>
      <c r="C162" s="7" t="s">
        <v>85</v>
      </c>
      <c r="G162" s="33">
        <v>23.35</v>
      </c>
      <c r="H162" s="34" t="s">
        <v>102</v>
      </c>
      <c r="J162" s="22"/>
    </row>
    <row r="163" spans="1:17" hidden="1" x14ac:dyDescent="0.25">
      <c r="A163" s="7" t="s">
        <v>46</v>
      </c>
    </row>
    <row r="164" spans="1:17" x14ac:dyDescent="0.25">
      <c r="A164" s="7" t="s">
        <v>47</v>
      </c>
      <c r="B164" s="22"/>
      <c r="C164" s="80" t="s">
        <v>87</v>
      </c>
      <c r="D164" s="80"/>
      <c r="E164" s="80"/>
      <c r="F164" s="80"/>
      <c r="G164" s="80"/>
      <c r="H164" s="80"/>
      <c r="I164" s="80"/>
      <c r="J164" s="22"/>
    </row>
    <row r="165" spans="1:17" ht="20.85" customHeight="1" x14ac:dyDescent="0.25">
      <c r="A165" s="7" t="s">
        <v>49</v>
      </c>
      <c r="B165" s="29"/>
      <c r="C165" s="81" t="s">
        <v>110</v>
      </c>
      <c r="D165" s="81"/>
      <c r="E165" s="81"/>
      <c r="F165" s="81"/>
      <c r="G165" s="81"/>
      <c r="H165" s="81"/>
      <c r="I165" s="81"/>
      <c r="J165" s="29"/>
    </row>
    <row r="166" spans="1:17" hidden="1" x14ac:dyDescent="0.25">
      <c r="A166" s="7" t="s">
        <v>51</v>
      </c>
    </row>
    <row r="167" spans="1:17" x14ac:dyDescent="0.25">
      <c r="A167" s="7" t="s">
        <v>69</v>
      </c>
      <c r="B167" s="22"/>
      <c r="C167" s="82"/>
      <c r="D167" s="82"/>
      <c r="E167" s="82"/>
      <c r="J167" s="22"/>
    </row>
    <row r="168" spans="1:17" x14ac:dyDescent="0.25">
      <c r="B168" s="22"/>
      <c r="C168" s="85" t="s">
        <v>81</v>
      </c>
      <c r="D168" s="86"/>
      <c r="E168" s="86"/>
      <c r="F168" s="83"/>
      <c r="G168" s="83"/>
      <c r="H168" s="83"/>
      <c r="I168" s="83"/>
      <c r="J168" s="84"/>
    </row>
    <row r="169" spans="1:17" x14ac:dyDescent="0.25">
      <c r="B169" s="22"/>
      <c r="C169" s="88"/>
      <c r="D169" s="59"/>
      <c r="E169" s="59"/>
      <c r="F169" s="59"/>
      <c r="G169" s="59"/>
      <c r="H169" s="59"/>
      <c r="I169" s="59"/>
      <c r="J169" s="87"/>
    </row>
    <row r="170" spans="1:17" x14ac:dyDescent="0.25">
      <c r="B170" s="22"/>
      <c r="C170" s="91" t="s">
        <v>70</v>
      </c>
      <c r="D170" s="92"/>
      <c r="E170" s="92"/>
      <c r="F170" s="89">
        <f>SUMIF(K122:K167, IF(K121="","",K121), J122:J167)</f>
        <v>0</v>
      </c>
      <c r="G170" s="89"/>
      <c r="H170" s="89"/>
      <c r="I170" s="89"/>
      <c r="J170" s="90"/>
    </row>
    <row r="171" spans="1:17" hidden="1" x14ac:dyDescent="0.25">
      <c r="B171" s="22"/>
      <c r="C171" s="95" t="s">
        <v>71</v>
      </c>
      <c r="D171" s="96"/>
      <c r="E171" s="96"/>
      <c r="F171" s="93">
        <f>ROUND(SUMIF(K122:K167, IF(K121="","",K121), J122:J167) * 0.2, 2)</f>
        <v>0</v>
      </c>
      <c r="G171" s="93"/>
      <c r="H171" s="93"/>
      <c r="I171" s="93"/>
      <c r="J171" s="94"/>
    </row>
    <row r="172" spans="1:17" hidden="1" x14ac:dyDescent="0.25">
      <c r="B172" s="22"/>
      <c r="C172" s="91" t="s">
        <v>72</v>
      </c>
      <c r="D172" s="92"/>
      <c r="E172" s="92"/>
      <c r="F172" s="89">
        <f>SUM(F170:F171)</f>
        <v>0</v>
      </c>
      <c r="G172" s="89"/>
      <c r="H172" s="89"/>
      <c r="I172" s="89"/>
      <c r="J172" s="90"/>
    </row>
    <row r="173" spans="1:17" x14ac:dyDescent="0.25">
      <c r="A173" s="7">
        <v>4</v>
      </c>
      <c r="B173" s="16" t="s">
        <v>111</v>
      </c>
      <c r="C173" s="78" t="s">
        <v>112</v>
      </c>
      <c r="D173" s="78"/>
      <c r="E173" s="78"/>
      <c r="F173" s="19"/>
      <c r="G173" s="19"/>
      <c r="H173" s="19"/>
      <c r="I173" s="19"/>
      <c r="J173" s="20"/>
      <c r="K173" s="7"/>
    </row>
    <row r="174" spans="1:17" ht="33.75" customHeight="1" x14ac:dyDescent="0.25">
      <c r="A174" s="7">
        <v>5</v>
      </c>
      <c r="B174" s="16" t="s">
        <v>113</v>
      </c>
      <c r="C174" s="96" t="s">
        <v>114</v>
      </c>
      <c r="D174" s="96"/>
      <c r="E174" s="96"/>
      <c r="F174" s="30"/>
      <c r="G174" s="30"/>
      <c r="H174" s="30"/>
      <c r="I174" s="30"/>
      <c r="J174" s="37"/>
      <c r="K174" s="7"/>
    </row>
    <row r="175" spans="1:17" hidden="1" x14ac:dyDescent="0.25">
      <c r="A175" s="7" t="s">
        <v>115</v>
      </c>
    </row>
    <row r="176" spans="1:17" x14ac:dyDescent="0.25">
      <c r="A176" s="7">
        <v>9</v>
      </c>
      <c r="B176" s="21" t="s">
        <v>116</v>
      </c>
      <c r="C176" s="79" t="s">
        <v>117</v>
      </c>
      <c r="D176" s="80"/>
      <c r="E176" s="80"/>
      <c r="F176" s="23" t="s">
        <v>11</v>
      </c>
      <c r="G176" s="24">
        <v>1</v>
      </c>
      <c r="H176" s="25"/>
      <c r="I176" s="26"/>
      <c r="J176" s="27">
        <f>IF(AND(G176= "",H176= ""), 0, ROUND(ROUND(I176, 2) * ROUND(IF(H176="",G176,H176),  0), 2))</f>
        <v>0</v>
      </c>
      <c r="K176" s="7"/>
      <c r="M176" s="28">
        <v>0.2</v>
      </c>
      <c r="Q176" s="7">
        <v>179133</v>
      </c>
    </row>
    <row r="177" spans="1:17" hidden="1" x14ac:dyDescent="0.25">
      <c r="A177" s="7" t="s">
        <v>46</v>
      </c>
    </row>
    <row r="178" spans="1:17" x14ac:dyDescent="0.25">
      <c r="A178" s="7" t="s">
        <v>47</v>
      </c>
      <c r="B178" s="22"/>
      <c r="C178" s="80" t="s">
        <v>92</v>
      </c>
      <c r="D178" s="80"/>
      <c r="E178" s="80"/>
      <c r="F178" s="80"/>
      <c r="G178" s="80"/>
      <c r="H178" s="80"/>
      <c r="I178" s="80"/>
      <c r="J178" s="22"/>
    </row>
    <row r="179" spans="1:17" ht="20.85" customHeight="1" x14ac:dyDescent="0.25">
      <c r="A179" s="7" t="s">
        <v>49</v>
      </c>
      <c r="B179" s="29"/>
      <c r="C179" s="81" t="s">
        <v>118</v>
      </c>
      <c r="D179" s="81"/>
      <c r="E179" s="81"/>
      <c r="F179" s="81"/>
      <c r="G179" s="81"/>
      <c r="H179" s="81"/>
      <c r="I179" s="81"/>
      <c r="J179" s="29"/>
    </row>
    <row r="180" spans="1:17" x14ac:dyDescent="0.25">
      <c r="A180" s="7" t="s">
        <v>84</v>
      </c>
      <c r="B180" s="21"/>
      <c r="C180" s="7" t="s">
        <v>85</v>
      </c>
      <c r="G180" s="35">
        <v>1</v>
      </c>
      <c r="H180" s="36" t="s">
        <v>91</v>
      </c>
      <c r="J180" s="22"/>
    </row>
    <row r="181" spans="1:17" hidden="1" x14ac:dyDescent="0.25">
      <c r="A181" s="7" t="s">
        <v>51</v>
      </c>
    </row>
    <row r="182" spans="1:17" x14ac:dyDescent="0.25">
      <c r="A182" s="7" t="s">
        <v>119</v>
      </c>
      <c r="B182" s="22"/>
      <c r="C182" s="82"/>
      <c r="D182" s="82"/>
      <c r="E182" s="82"/>
      <c r="J182" s="22"/>
    </row>
    <row r="183" spans="1:17" ht="33.75" customHeight="1" x14ac:dyDescent="0.25">
      <c r="B183" s="22"/>
      <c r="C183" s="85" t="s">
        <v>114</v>
      </c>
      <c r="D183" s="86"/>
      <c r="E183" s="86"/>
      <c r="F183" s="83"/>
      <c r="G183" s="83"/>
      <c r="H183" s="83"/>
      <c r="I183" s="83"/>
      <c r="J183" s="84"/>
    </row>
    <row r="184" spans="1:17" x14ac:dyDescent="0.25">
      <c r="B184" s="22"/>
      <c r="C184" s="88"/>
      <c r="D184" s="59"/>
      <c r="E184" s="59"/>
      <c r="F184" s="59"/>
      <c r="G184" s="59"/>
      <c r="H184" s="59"/>
      <c r="I184" s="59"/>
      <c r="J184" s="87"/>
    </row>
    <row r="185" spans="1:17" x14ac:dyDescent="0.25">
      <c r="B185" s="22"/>
      <c r="C185" s="91" t="s">
        <v>70</v>
      </c>
      <c r="D185" s="92"/>
      <c r="E185" s="92"/>
      <c r="F185" s="89">
        <f>SUMIF(K175:K182, IF(K174="","",K174), J175:J182)</f>
        <v>0</v>
      </c>
      <c r="G185" s="89"/>
      <c r="H185" s="89"/>
      <c r="I185" s="89"/>
      <c r="J185" s="90"/>
    </row>
    <row r="186" spans="1:17" hidden="1" x14ac:dyDescent="0.25">
      <c r="B186" s="22"/>
      <c r="C186" s="95" t="s">
        <v>71</v>
      </c>
      <c r="D186" s="96"/>
      <c r="E186" s="96"/>
      <c r="F186" s="93">
        <f>ROUND(SUMIF(K175:K182, IF(K174="","",K174), J175:J182) * 0.2, 2)</f>
        <v>0</v>
      </c>
      <c r="G186" s="93"/>
      <c r="H186" s="93"/>
      <c r="I186" s="93"/>
      <c r="J186" s="94"/>
    </row>
    <row r="187" spans="1:17" hidden="1" x14ac:dyDescent="0.25">
      <c r="B187" s="22"/>
      <c r="C187" s="91" t="s">
        <v>72</v>
      </c>
      <c r="D187" s="92"/>
      <c r="E187" s="92"/>
      <c r="F187" s="89">
        <f>SUM(F185:F186)</f>
        <v>0</v>
      </c>
      <c r="G187" s="89"/>
      <c r="H187" s="89"/>
      <c r="I187" s="89"/>
      <c r="J187" s="90"/>
    </row>
    <row r="188" spans="1:17" ht="33.75" customHeight="1" x14ac:dyDescent="0.25">
      <c r="A188" s="7">
        <v>5</v>
      </c>
      <c r="B188" s="16" t="s">
        <v>120</v>
      </c>
      <c r="C188" s="96" t="s">
        <v>121</v>
      </c>
      <c r="D188" s="96"/>
      <c r="E188" s="96"/>
      <c r="F188" s="30"/>
      <c r="G188" s="30"/>
      <c r="H188" s="30"/>
      <c r="I188" s="30"/>
      <c r="J188" s="37"/>
      <c r="K188" s="7"/>
    </row>
    <row r="189" spans="1:17" x14ac:dyDescent="0.25">
      <c r="A189" s="7">
        <v>9</v>
      </c>
      <c r="B189" s="21" t="s">
        <v>122</v>
      </c>
      <c r="C189" s="79" t="s">
        <v>123</v>
      </c>
      <c r="D189" s="80"/>
      <c r="E189" s="80"/>
      <c r="F189" s="23" t="s">
        <v>124</v>
      </c>
      <c r="G189" s="38">
        <v>8</v>
      </c>
      <c r="H189" s="39"/>
      <c r="I189" s="26"/>
      <c r="J189" s="27">
        <f>IF(AND(G189= "",H189= ""), 0, ROUND(ROUND(I189, 2) * ROUND(IF(H189="",G189,H189),  3), 2))</f>
        <v>0</v>
      </c>
      <c r="K189" s="7"/>
      <c r="M189" s="28">
        <v>0.2</v>
      </c>
      <c r="Q189" s="7">
        <v>179133</v>
      </c>
    </row>
    <row r="190" spans="1:17" hidden="1" x14ac:dyDescent="0.25">
      <c r="A190" s="7" t="s">
        <v>46</v>
      </c>
    </row>
    <row r="191" spans="1:17" hidden="1" x14ac:dyDescent="0.25">
      <c r="A191" s="7" t="s">
        <v>46</v>
      </c>
    </row>
    <row r="192" spans="1:17" x14ac:dyDescent="0.25">
      <c r="A192" s="7" t="s">
        <v>47</v>
      </c>
      <c r="B192" s="22"/>
      <c r="C192" s="80" t="s">
        <v>92</v>
      </c>
      <c r="D192" s="80"/>
      <c r="E192" s="80"/>
      <c r="F192" s="80"/>
      <c r="G192" s="80"/>
      <c r="H192" s="80"/>
      <c r="I192" s="80"/>
      <c r="J192" s="22"/>
    </row>
    <row r="193" spans="1:17" ht="22.7" customHeight="1" x14ac:dyDescent="0.25">
      <c r="A193" s="7" t="s">
        <v>49</v>
      </c>
      <c r="B193" s="29"/>
      <c r="C193" s="81" t="s">
        <v>125</v>
      </c>
      <c r="D193" s="81"/>
      <c r="E193" s="81"/>
      <c r="F193" s="81"/>
      <c r="G193" s="81"/>
      <c r="H193" s="81"/>
      <c r="I193" s="81"/>
      <c r="J193" s="29"/>
    </row>
    <row r="194" spans="1:17" x14ac:dyDescent="0.25">
      <c r="A194" s="7" t="s">
        <v>84</v>
      </c>
      <c r="B194" s="21"/>
      <c r="C194" s="7" t="s">
        <v>126</v>
      </c>
      <c r="G194" s="40">
        <v>8</v>
      </c>
      <c r="H194" s="41" t="s">
        <v>127</v>
      </c>
      <c r="J194" s="22"/>
    </row>
    <row r="195" spans="1:17" hidden="1" x14ac:dyDescent="0.25">
      <c r="A195" s="7" t="s">
        <v>51</v>
      </c>
    </row>
    <row r="196" spans="1:17" x14ac:dyDescent="0.25">
      <c r="A196" s="7">
        <v>9</v>
      </c>
      <c r="B196" s="21" t="s">
        <v>128</v>
      </c>
      <c r="C196" s="79" t="s">
        <v>129</v>
      </c>
      <c r="D196" s="80"/>
      <c r="E196" s="80"/>
      <c r="F196" s="23" t="s">
        <v>11</v>
      </c>
      <c r="G196" s="24">
        <v>1</v>
      </c>
      <c r="H196" s="25"/>
      <c r="I196" s="26"/>
      <c r="J196" s="27">
        <f>IF(AND(G196= "",H196= ""), 0, ROUND(ROUND(I196, 2) * ROUND(IF(H196="",G196,H196),  0), 2))</f>
        <v>0</v>
      </c>
      <c r="K196" s="7"/>
      <c r="M196" s="28">
        <v>0.2</v>
      </c>
      <c r="Q196" s="7">
        <v>179133</v>
      </c>
    </row>
    <row r="197" spans="1:17" hidden="1" x14ac:dyDescent="0.25">
      <c r="A197" s="7" t="s">
        <v>46</v>
      </c>
    </row>
    <row r="198" spans="1:17" hidden="1" x14ac:dyDescent="0.25">
      <c r="A198" s="7" t="s">
        <v>46</v>
      </c>
    </row>
    <row r="199" spans="1:17" x14ac:dyDescent="0.25">
      <c r="A199" s="7" t="s">
        <v>47</v>
      </c>
      <c r="B199" s="22"/>
      <c r="C199" s="80" t="s">
        <v>48</v>
      </c>
      <c r="D199" s="80"/>
      <c r="E199" s="80"/>
      <c r="F199" s="80"/>
      <c r="G199" s="80"/>
      <c r="H199" s="80"/>
      <c r="I199" s="80"/>
      <c r="J199" s="22"/>
    </row>
    <row r="200" spans="1:17" ht="22.7" customHeight="1" x14ac:dyDescent="0.25">
      <c r="A200" s="7" t="s">
        <v>49</v>
      </c>
      <c r="B200" s="29"/>
      <c r="C200" s="81" t="s">
        <v>130</v>
      </c>
      <c r="D200" s="81"/>
      <c r="E200" s="81"/>
      <c r="F200" s="81"/>
      <c r="G200" s="81"/>
      <c r="H200" s="81"/>
      <c r="I200" s="81"/>
      <c r="J200" s="29"/>
    </row>
    <row r="201" spans="1:17" x14ac:dyDescent="0.25">
      <c r="A201" s="7" t="s">
        <v>84</v>
      </c>
      <c r="B201" s="21"/>
      <c r="C201" s="7" t="s">
        <v>85</v>
      </c>
      <c r="G201" s="35">
        <v>1</v>
      </c>
      <c r="H201" s="36" t="s">
        <v>91</v>
      </c>
      <c r="J201" s="22"/>
    </row>
    <row r="202" spans="1:17" hidden="1" x14ac:dyDescent="0.25">
      <c r="A202" s="7" t="s">
        <v>51</v>
      </c>
    </row>
    <row r="203" spans="1:17" x14ac:dyDescent="0.25">
      <c r="A203" s="7" t="s">
        <v>119</v>
      </c>
      <c r="B203" s="22"/>
      <c r="C203" s="82"/>
      <c r="D203" s="82"/>
      <c r="E203" s="82"/>
      <c r="J203" s="22"/>
    </row>
    <row r="204" spans="1:17" ht="33.75" customHeight="1" x14ac:dyDescent="0.25">
      <c r="B204" s="22"/>
      <c r="C204" s="85" t="s">
        <v>121</v>
      </c>
      <c r="D204" s="86"/>
      <c r="E204" s="86"/>
      <c r="F204" s="83"/>
      <c r="G204" s="83"/>
      <c r="H204" s="83"/>
      <c r="I204" s="83"/>
      <c r="J204" s="84"/>
    </row>
    <row r="205" spans="1:17" x14ac:dyDescent="0.25">
      <c r="B205" s="22"/>
      <c r="C205" s="88"/>
      <c r="D205" s="59"/>
      <c r="E205" s="59"/>
      <c r="F205" s="59"/>
      <c r="G205" s="59"/>
      <c r="H205" s="59"/>
      <c r="I205" s="59"/>
      <c r="J205" s="87"/>
    </row>
    <row r="206" spans="1:17" x14ac:dyDescent="0.25">
      <c r="B206" s="22"/>
      <c r="C206" s="91" t="s">
        <v>70</v>
      </c>
      <c r="D206" s="92"/>
      <c r="E206" s="92"/>
      <c r="F206" s="89">
        <f>SUMIF(K189:K203, IF(K188="","",K188), J189:J203)</f>
        <v>0</v>
      </c>
      <c r="G206" s="89"/>
      <c r="H206" s="89"/>
      <c r="I206" s="89"/>
      <c r="J206" s="90"/>
    </row>
    <row r="207" spans="1:17" hidden="1" x14ac:dyDescent="0.25">
      <c r="B207" s="22"/>
      <c r="C207" s="95" t="s">
        <v>71</v>
      </c>
      <c r="D207" s="96"/>
      <c r="E207" s="96"/>
      <c r="F207" s="93">
        <f>ROUND(SUMIF(K189:K203, IF(K188="","",K188), J189:J203) * 0.2, 2)</f>
        <v>0</v>
      </c>
      <c r="G207" s="93"/>
      <c r="H207" s="93"/>
      <c r="I207" s="93"/>
      <c r="J207" s="94"/>
    </row>
    <row r="208" spans="1:17" hidden="1" x14ac:dyDescent="0.25">
      <c r="B208" s="22"/>
      <c r="C208" s="91" t="s">
        <v>72</v>
      </c>
      <c r="D208" s="92"/>
      <c r="E208" s="92"/>
      <c r="F208" s="89">
        <f>SUM(F206:F207)</f>
        <v>0</v>
      </c>
      <c r="G208" s="89"/>
      <c r="H208" s="89"/>
      <c r="I208" s="89"/>
      <c r="J208" s="90"/>
    </row>
    <row r="209" spans="1:17" ht="16.899999999999999" customHeight="1" x14ac:dyDescent="0.25">
      <c r="A209" s="7">
        <v>5</v>
      </c>
      <c r="B209" s="16" t="s">
        <v>131</v>
      </c>
      <c r="C209" s="96" t="s">
        <v>132</v>
      </c>
      <c r="D209" s="96"/>
      <c r="E209" s="96"/>
      <c r="F209" s="30"/>
      <c r="G209" s="30"/>
      <c r="H209" s="30"/>
      <c r="I209" s="30"/>
      <c r="J209" s="37"/>
      <c r="K209" s="7"/>
    </row>
    <row r="210" spans="1:17" x14ac:dyDescent="0.25">
      <c r="A210" s="7">
        <v>9</v>
      </c>
      <c r="B210" s="21" t="s">
        <v>133</v>
      </c>
      <c r="C210" s="79" t="s">
        <v>134</v>
      </c>
      <c r="D210" s="80"/>
      <c r="E210" s="80"/>
      <c r="F210" s="23" t="s">
        <v>124</v>
      </c>
      <c r="G210" s="38">
        <v>2.2400000000000002</v>
      </c>
      <c r="H210" s="39"/>
      <c r="I210" s="26"/>
      <c r="J210" s="27">
        <f>IF(AND(G210= "",H210= ""), 0, ROUND(ROUND(I210, 2) * ROUND(IF(H210="",G210,H210),  3), 2))</f>
        <v>0</v>
      </c>
      <c r="K210" s="7"/>
      <c r="M210" s="28">
        <v>0.2</v>
      </c>
      <c r="Q210" s="7">
        <v>179133</v>
      </c>
    </row>
    <row r="211" spans="1:17" hidden="1" x14ac:dyDescent="0.25">
      <c r="A211" s="7" t="s">
        <v>46</v>
      </c>
    </row>
    <row r="212" spans="1:17" x14ac:dyDescent="0.25">
      <c r="A212" s="7" t="s">
        <v>84</v>
      </c>
      <c r="B212" s="21"/>
      <c r="C212" s="7" t="s">
        <v>135</v>
      </c>
      <c r="G212" s="40">
        <v>2.2400000000000002</v>
      </c>
      <c r="H212" s="41" t="s">
        <v>127</v>
      </c>
      <c r="J212" s="22"/>
    </row>
    <row r="213" spans="1:17" hidden="1" x14ac:dyDescent="0.25">
      <c r="A213" s="7" t="s">
        <v>46</v>
      </c>
    </row>
    <row r="214" spans="1:17" x14ac:dyDescent="0.25">
      <c r="A214" s="7" t="s">
        <v>47</v>
      </c>
      <c r="B214" s="22"/>
      <c r="C214" s="80" t="s">
        <v>136</v>
      </c>
      <c r="D214" s="80"/>
      <c r="E214" s="80"/>
      <c r="F214" s="80"/>
      <c r="G214" s="80"/>
      <c r="H214" s="80"/>
      <c r="I214" s="80"/>
      <c r="J214" s="22"/>
    </row>
    <row r="215" spans="1:17" ht="22.7" customHeight="1" x14ac:dyDescent="0.25">
      <c r="A215" s="7" t="s">
        <v>49</v>
      </c>
      <c r="B215" s="29"/>
      <c r="C215" s="81" t="s">
        <v>137</v>
      </c>
      <c r="D215" s="81"/>
      <c r="E215" s="81"/>
      <c r="F215" s="81"/>
      <c r="G215" s="81"/>
      <c r="H215" s="81"/>
      <c r="I215" s="81"/>
      <c r="J215" s="29"/>
    </row>
    <row r="216" spans="1:17" hidden="1" x14ac:dyDescent="0.25">
      <c r="A216" s="7" t="s">
        <v>51</v>
      </c>
    </row>
    <row r="217" spans="1:17" x14ac:dyDescent="0.25">
      <c r="A217" s="7">
        <v>9</v>
      </c>
      <c r="B217" s="21" t="s">
        <v>138</v>
      </c>
      <c r="C217" s="79" t="s">
        <v>139</v>
      </c>
      <c r="D217" s="80"/>
      <c r="E217" s="80"/>
      <c r="F217" s="23" t="s">
        <v>124</v>
      </c>
      <c r="G217" s="38">
        <v>0.6</v>
      </c>
      <c r="H217" s="39"/>
      <c r="I217" s="26"/>
      <c r="J217" s="27">
        <f>IF(AND(G217= "",H217= ""), 0, ROUND(ROUND(I217, 2) * ROUND(IF(H217="",G217,H217),  3), 2))</f>
        <v>0</v>
      </c>
      <c r="K217" s="7"/>
      <c r="M217" s="28">
        <v>0.2</v>
      </c>
      <c r="Q217" s="7">
        <v>179133</v>
      </c>
    </row>
    <row r="218" spans="1:17" hidden="1" x14ac:dyDescent="0.25">
      <c r="A218" s="7" t="s">
        <v>46</v>
      </c>
    </row>
    <row r="219" spans="1:17" x14ac:dyDescent="0.25">
      <c r="A219" s="7" t="s">
        <v>84</v>
      </c>
      <c r="B219" s="21"/>
      <c r="C219" s="7" t="s">
        <v>140</v>
      </c>
      <c r="G219" s="40">
        <v>0.6</v>
      </c>
      <c r="H219" s="41" t="s">
        <v>127</v>
      </c>
      <c r="J219" s="22"/>
    </row>
    <row r="220" spans="1:17" hidden="1" x14ac:dyDescent="0.25">
      <c r="A220" s="7" t="s">
        <v>46</v>
      </c>
    </row>
    <row r="221" spans="1:17" x14ac:dyDescent="0.25">
      <c r="A221" s="7" t="s">
        <v>47</v>
      </c>
      <c r="B221" s="22"/>
      <c r="C221" s="80" t="s">
        <v>136</v>
      </c>
      <c r="D221" s="80"/>
      <c r="E221" s="80"/>
      <c r="F221" s="80"/>
      <c r="G221" s="80"/>
      <c r="H221" s="80"/>
      <c r="I221" s="80"/>
      <c r="J221" s="22"/>
    </row>
    <row r="222" spans="1:17" ht="22.7" customHeight="1" x14ac:dyDescent="0.25">
      <c r="A222" s="7" t="s">
        <v>49</v>
      </c>
      <c r="B222" s="29"/>
      <c r="C222" s="81" t="s">
        <v>137</v>
      </c>
      <c r="D222" s="81"/>
      <c r="E222" s="81"/>
      <c r="F222" s="81"/>
      <c r="G222" s="81"/>
      <c r="H222" s="81"/>
      <c r="I222" s="81"/>
      <c r="J222" s="29"/>
    </row>
    <row r="223" spans="1:17" hidden="1" x14ac:dyDescent="0.25">
      <c r="A223" s="7" t="s">
        <v>51</v>
      </c>
    </row>
    <row r="224" spans="1:17" x14ac:dyDescent="0.25">
      <c r="A224" s="7" t="s">
        <v>119</v>
      </c>
      <c r="B224" s="22"/>
      <c r="C224" s="82"/>
      <c r="D224" s="82"/>
      <c r="E224" s="82"/>
      <c r="J224" s="22"/>
    </row>
    <row r="225" spans="1:17" ht="16.899999999999999" customHeight="1" x14ac:dyDescent="0.25">
      <c r="B225" s="22"/>
      <c r="C225" s="85" t="s">
        <v>132</v>
      </c>
      <c r="D225" s="86"/>
      <c r="E225" s="86"/>
      <c r="F225" s="83"/>
      <c r="G225" s="83"/>
      <c r="H225" s="83"/>
      <c r="I225" s="83"/>
      <c r="J225" s="84"/>
    </row>
    <row r="226" spans="1:17" x14ac:dyDescent="0.25">
      <c r="B226" s="22"/>
      <c r="C226" s="88"/>
      <c r="D226" s="59"/>
      <c r="E226" s="59"/>
      <c r="F226" s="59"/>
      <c r="G226" s="59"/>
      <c r="H226" s="59"/>
      <c r="I226" s="59"/>
      <c r="J226" s="87"/>
    </row>
    <row r="227" spans="1:17" x14ac:dyDescent="0.25">
      <c r="B227" s="22"/>
      <c r="C227" s="91" t="s">
        <v>70</v>
      </c>
      <c r="D227" s="92"/>
      <c r="E227" s="92"/>
      <c r="F227" s="89">
        <f>SUMIF(K210:K224, IF(K209="","",K209), J210:J224)</f>
        <v>0</v>
      </c>
      <c r="G227" s="89"/>
      <c r="H227" s="89"/>
      <c r="I227" s="89"/>
      <c r="J227" s="90"/>
    </row>
    <row r="228" spans="1:17" hidden="1" x14ac:dyDescent="0.25">
      <c r="B228" s="22"/>
      <c r="C228" s="95" t="s">
        <v>71</v>
      </c>
      <c r="D228" s="96"/>
      <c r="E228" s="96"/>
      <c r="F228" s="93">
        <f>ROUND(SUMIF(K210:K224, IF(K209="","",K209), J210:J224) * 0.2, 2)</f>
        <v>0</v>
      </c>
      <c r="G228" s="93"/>
      <c r="H228" s="93"/>
      <c r="I228" s="93"/>
      <c r="J228" s="94"/>
    </row>
    <row r="229" spans="1:17" hidden="1" x14ac:dyDescent="0.25">
      <c r="B229" s="22"/>
      <c r="C229" s="91" t="s">
        <v>72</v>
      </c>
      <c r="D229" s="92"/>
      <c r="E229" s="92"/>
      <c r="F229" s="89">
        <f>SUM(F227:F228)</f>
        <v>0</v>
      </c>
      <c r="G229" s="89"/>
      <c r="H229" s="89"/>
      <c r="I229" s="89"/>
      <c r="J229" s="90"/>
    </row>
    <row r="230" spans="1:17" x14ac:dyDescent="0.25">
      <c r="A230" s="7">
        <v>5</v>
      </c>
      <c r="B230" s="16" t="s">
        <v>141</v>
      </c>
      <c r="C230" s="96" t="s">
        <v>142</v>
      </c>
      <c r="D230" s="96"/>
      <c r="E230" s="96"/>
      <c r="F230" s="30"/>
      <c r="G230" s="30"/>
      <c r="H230" s="30"/>
      <c r="I230" s="30"/>
      <c r="J230" s="37"/>
      <c r="K230" s="7"/>
    </row>
    <row r="231" spans="1:17" x14ac:dyDescent="0.25">
      <c r="A231" s="7">
        <v>9</v>
      </c>
      <c r="B231" s="21" t="s">
        <v>143</v>
      </c>
      <c r="C231" s="79" t="s">
        <v>144</v>
      </c>
      <c r="D231" s="80"/>
      <c r="E231" s="80"/>
      <c r="F231" s="23" t="s">
        <v>10</v>
      </c>
      <c r="G231" s="31">
        <v>20</v>
      </c>
      <c r="H231" s="32"/>
      <c r="I231" s="26"/>
      <c r="J231" s="27">
        <f>IF(AND(G231= "",H231= ""), 0, ROUND(ROUND(I231, 2) * ROUND(IF(H231="",G231,H231),  2), 2))</f>
        <v>0</v>
      </c>
      <c r="K231" s="7"/>
      <c r="M231" s="28">
        <v>0.2</v>
      </c>
      <c r="Q231" s="7">
        <v>179133</v>
      </c>
    </row>
    <row r="232" spans="1:17" hidden="1" x14ac:dyDescent="0.25">
      <c r="A232" s="7" t="s">
        <v>46</v>
      </c>
    </row>
    <row r="233" spans="1:17" x14ac:dyDescent="0.25">
      <c r="A233" s="7" t="s">
        <v>84</v>
      </c>
      <c r="B233" s="21"/>
      <c r="C233" s="7" t="s">
        <v>145</v>
      </c>
      <c r="G233" s="33">
        <v>20</v>
      </c>
      <c r="H233" s="34" t="s">
        <v>86</v>
      </c>
      <c r="J233" s="22"/>
    </row>
    <row r="234" spans="1:17" hidden="1" x14ac:dyDescent="0.25">
      <c r="A234" s="7" t="s">
        <v>46</v>
      </c>
    </row>
    <row r="235" spans="1:17" x14ac:dyDescent="0.25">
      <c r="A235" s="7" t="s">
        <v>47</v>
      </c>
      <c r="B235" s="22"/>
      <c r="C235" s="80" t="s">
        <v>87</v>
      </c>
      <c r="D235" s="80"/>
      <c r="E235" s="80"/>
      <c r="F235" s="80"/>
      <c r="G235" s="80"/>
      <c r="H235" s="80"/>
      <c r="I235" s="80"/>
      <c r="J235" s="22"/>
    </row>
    <row r="236" spans="1:17" ht="22.7" customHeight="1" x14ac:dyDescent="0.25">
      <c r="A236" s="7" t="s">
        <v>49</v>
      </c>
      <c r="B236" s="29"/>
      <c r="C236" s="81" t="s">
        <v>146</v>
      </c>
      <c r="D236" s="81"/>
      <c r="E236" s="81"/>
      <c r="F236" s="81"/>
      <c r="G236" s="81"/>
      <c r="H236" s="81"/>
      <c r="I236" s="81"/>
      <c r="J236" s="29"/>
    </row>
    <row r="237" spans="1:17" hidden="1" x14ac:dyDescent="0.25">
      <c r="A237" s="7" t="s">
        <v>51</v>
      </c>
    </row>
    <row r="238" spans="1:17" x14ac:dyDescent="0.25">
      <c r="A238" s="7">
        <v>9</v>
      </c>
      <c r="B238" s="21" t="s">
        <v>147</v>
      </c>
      <c r="C238" s="79" t="s">
        <v>148</v>
      </c>
      <c r="D238" s="80"/>
      <c r="E238" s="80"/>
      <c r="F238" s="23" t="s">
        <v>10</v>
      </c>
      <c r="G238" s="31">
        <v>20</v>
      </c>
      <c r="H238" s="32"/>
      <c r="I238" s="26"/>
      <c r="J238" s="27">
        <f>IF(AND(G238= "",H238= ""), 0, ROUND(ROUND(I238, 2) * ROUND(IF(H238="",G238,H238),  2), 2))</f>
        <v>0</v>
      </c>
      <c r="K238" s="7"/>
      <c r="M238" s="28">
        <v>0.2</v>
      </c>
      <c r="Q238" s="7">
        <v>179133</v>
      </c>
    </row>
    <row r="239" spans="1:17" hidden="1" x14ac:dyDescent="0.25">
      <c r="A239" s="7" t="s">
        <v>46</v>
      </c>
    </row>
    <row r="240" spans="1:17" x14ac:dyDescent="0.25">
      <c r="A240" s="7" t="s">
        <v>84</v>
      </c>
      <c r="B240" s="21"/>
      <c r="C240" s="7" t="s">
        <v>145</v>
      </c>
      <c r="G240" s="33">
        <v>20</v>
      </c>
      <c r="H240" s="34" t="s">
        <v>86</v>
      </c>
      <c r="J240" s="22"/>
    </row>
    <row r="241" spans="1:17" hidden="1" x14ac:dyDescent="0.25">
      <c r="A241" s="7" t="s">
        <v>46</v>
      </c>
    </row>
    <row r="242" spans="1:17" x14ac:dyDescent="0.25">
      <c r="A242" s="7" t="s">
        <v>47</v>
      </c>
      <c r="B242" s="22"/>
      <c r="C242" s="80" t="s">
        <v>87</v>
      </c>
      <c r="D242" s="80"/>
      <c r="E242" s="80"/>
      <c r="F242" s="80"/>
      <c r="G242" s="80"/>
      <c r="H242" s="80"/>
      <c r="I242" s="80"/>
      <c r="J242" s="22"/>
    </row>
    <row r="243" spans="1:17" ht="22.7" customHeight="1" x14ac:dyDescent="0.25">
      <c r="A243" s="7" t="s">
        <v>49</v>
      </c>
      <c r="B243" s="29"/>
      <c r="C243" s="81" t="s">
        <v>146</v>
      </c>
      <c r="D243" s="81"/>
      <c r="E243" s="81"/>
      <c r="F243" s="81"/>
      <c r="G243" s="81"/>
      <c r="H243" s="81"/>
      <c r="I243" s="81"/>
      <c r="J243" s="29"/>
    </row>
    <row r="244" spans="1:17" hidden="1" x14ac:dyDescent="0.25">
      <c r="A244" s="7" t="s">
        <v>51</v>
      </c>
    </row>
    <row r="245" spans="1:17" x14ac:dyDescent="0.25">
      <c r="A245" s="7">
        <v>9</v>
      </c>
      <c r="B245" s="21" t="s">
        <v>149</v>
      </c>
      <c r="C245" s="79" t="s">
        <v>150</v>
      </c>
      <c r="D245" s="80"/>
      <c r="E245" s="80"/>
      <c r="F245" s="23" t="s">
        <v>151</v>
      </c>
      <c r="G245" s="31">
        <v>6</v>
      </c>
      <c r="H245" s="32"/>
      <c r="I245" s="26"/>
      <c r="J245" s="27">
        <f>IF(AND(G245= "",H245= ""), 0, ROUND(ROUND(I245, 2) * ROUND(IF(H245="",G245,H245),  2), 2))</f>
        <v>0</v>
      </c>
      <c r="K245" s="7"/>
      <c r="M245" s="28">
        <v>0.2</v>
      </c>
      <c r="Q245" s="7">
        <v>179133</v>
      </c>
    </row>
    <row r="246" spans="1:17" hidden="1" x14ac:dyDescent="0.25">
      <c r="A246" s="7" t="s">
        <v>46</v>
      </c>
    </row>
    <row r="247" spans="1:17" x14ac:dyDescent="0.25">
      <c r="A247" s="7" t="s">
        <v>84</v>
      </c>
      <c r="B247" s="21"/>
      <c r="C247" s="7" t="s">
        <v>85</v>
      </c>
      <c r="G247" s="33">
        <v>6</v>
      </c>
      <c r="H247" s="34" t="s">
        <v>152</v>
      </c>
      <c r="J247" s="22"/>
    </row>
    <row r="248" spans="1:17" x14ac:dyDescent="0.25">
      <c r="A248" s="7" t="s">
        <v>47</v>
      </c>
      <c r="B248" s="22"/>
      <c r="C248" s="80" t="s">
        <v>153</v>
      </c>
      <c r="D248" s="80"/>
      <c r="E248" s="80"/>
      <c r="F248" s="80"/>
      <c r="G248" s="80"/>
      <c r="H248" s="80"/>
      <c r="I248" s="80"/>
      <c r="J248" s="22"/>
    </row>
    <row r="249" spans="1:17" hidden="1" x14ac:dyDescent="0.25">
      <c r="A249" s="7" t="s">
        <v>46</v>
      </c>
    </row>
    <row r="250" spans="1:17" x14ac:dyDescent="0.25">
      <c r="A250" s="7" t="s">
        <v>49</v>
      </c>
      <c r="B250" s="29"/>
      <c r="C250" s="81" t="s">
        <v>154</v>
      </c>
      <c r="D250" s="81"/>
      <c r="E250" s="81"/>
      <c r="F250" s="81"/>
      <c r="G250" s="81"/>
      <c r="H250" s="81"/>
      <c r="I250" s="81"/>
      <c r="J250" s="29"/>
    </row>
    <row r="251" spans="1:17" hidden="1" x14ac:dyDescent="0.25">
      <c r="A251" s="7" t="s">
        <v>51</v>
      </c>
    </row>
    <row r="252" spans="1:17" ht="20.85" customHeight="1" x14ac:dyDescent="0.25">
      <c r="A252" s="7" t="s">
        <v>155</v>
      </c>
      <c r="B252" s="22"/>
      <c r="C252" s="80" t="s">
        <v>156</v>
      </c>
      <c r="D252" s="80"/>
      <c r="E252" s="80"/>
      <c r="F252" s="80"/>
      <c r="G252" s="80"/>
      <c r="H252" s="80"/>
      <c r="I252" s="80"/>
      <c r="J252" s="22"/>
    </row>
    <row r="253" spans="1:17" x14ac:dyDescent="0.25">
      <c r="A253" s="7" t="s">
        <v>119</v>
      </c>
      <c r="B253" s="22"/>
      <c r="C253" s="82"/>
      <c r="D253" s="82"/>
      <c r="E253" s="82"/>
      <c r="J253" s="22"/>
    </row>
    <row r="254" spans="1:17" x14ac:dyDescent="0.25">
      <c r="B254" s="22"/>
      <c r="C254" s="85" t="s">
        <v>142</v>
      </c>
      <c r="D254" s="86"/>
      <c r="E254" s="86"/>
      <c r="F254" s="83"/>
      <c r="G254" s="83"/>
      <c r="H254" s="83"/>
      <c r="I254" s="83"/>
      <c r="J254" s="84"/>
    </row>
    <row r="255" spans="1:17" x14ac:dyDescent="0.25">
      <c r="B255" s="22"/>
      <c r="C255" s="88"/>
      <c r="D255" s="59"/>
      <c r="E255" s="59"/>
      <c r="F255" s="59"/>
      <c r="G255" s="59"/>
      <c r="H255" s="59"/>
      <c r="I255" s="59"/>
      <c r="J255" s="87"/>
    </row>
    <row r="256" spans="1:17" x14ac:dyDescent="0.25">
      <c r="B256" s="22"/>
      <c r="C256" s="91" t="s">
        <v>70</v>
      </c>
      <c r="D256" s="92"/>
      <c r="E256" s="92"/>
      <c r="F256" s="89">
        <f>SUMIF(K231:K253, IF(K230="","",K230), J231:J253)</f>
        <v>0</v>
      </c>
      <c r="G256" s="89"/>
      <c r="H256" s="89"/>
      <c r="I256" s="89"/>
      <c r="J256" s="90"/>
    </row>
    <row r="257" spans="1:17" hidden="1" x14ac:dyDescent="0.25">
      <c r="B257" s="22"/>
      <c r="C257" s="95" t="s">
        <v>71</v>
      </c>
      <c r="D257" s="96"/>
      <c r="E257" s="96"/>
      <c r="F257" s="93">
        <f>ROUND(SUMIF(K231:K253, IF(K230="","",K230), J231:J253) * 0.2, 2)</f>
        <v>0</v>
      </c>
      <c r="G257" s="93"/>
      <c r="H257" s="93"/>
      <c r="I257" s="93"/>
      <c r="J257" s="94"/>
    </row>
    <row r="258" spans="1:17" hidden="1" x14ac:dyDescent="0.25">
      <c r="B258" s="22"/>
      <c r="C258" s="91" t="s">
        <v>72</v>
      </c>
      <c r="D258" s="92"/>
      <c r="E258" s="92"/>
      <c r="F258" s="89">
        <f>SUM(F256:F257)</f>
        <v>0</v>
      </c>
      <c r="G258" s="89"/>
      <c r="H258" s="89"/>
      <c r="I258" s="89"/>
      <c r="J258" s="90"/>
    </row>
    <row r="259" spans="1:17" x14ac:dyDescent="0.25">
      <c r="A259" s="7">
        <v>5</v>
      </c>
      <c r="B259" s="16" t="s">
        <v>157</v>
      </c>
      <c r="C259" s="96" t="s">
        <v>158</v>
      </c>
      <c r="D259" s="96"/>
      <c r="E259" s="96"/>
      <c r="F259" s="30"/>
      <c r="G259" s="30"/>
      <c r="H259" s="30"/>
      <c r="I259" s="30"/>
      <c r="J259" s="37"/>
      <c r="K259" s="7"/>
    </row>
    <row r="260" spans="1:17" x14ac:dyDescent="0.25">
      <c r="A260" s="7">
        <v>9</v>
      </c>
      <c r="B260" s="21" t="s">
        <v>159</v>
      </c>
      <c r="C260" s="79" t="s">
        <v>160</v>
      </c>
      <c r="D260" s="80"/>
      <c r="E260" s="80"/>
      <c r="F260" s="23" t="s">
        <v>151</v>
      </c>
      <c r="G260" s="31">
        <v>80</v>
      </c>
      <c r="H260" s="32"/>
      <c r="I260" s="26"/>
      <c r="J260" s="27">
        <f>IF(AND(G260= "",H260= ""), 0, ROUND(ROUND(I260, 2) * ROUND(IF(H260="",G260,H260),  2), 2))</f>
        <v>0</v>
      </c>
      <c r="K260" s="7"/>
      <c r="M260" s="28">
        <v>0.2</v>
      </c>
      <c r="Q260" s="7">
        <v>179133</v>
      </c>
    </row>
    <row r="261" spans="1:17" hidden="1" x14ac:dyDescent="0.25">
      <c r="A261" s="7" t="s">
        <v>46</v>
      </c>
    </row>
    <row r="262" spans="1:17" x14ac:dyDescent="0.25">
      <c r="A262" s="7" t="s">
        <v>84</v>
      </c>
      <c r="B262" s="21"/>
      <c r="C262" s="7" t="s">
        <v>85</v>
      </c>
      <c r="G262" s="33">
        <v>80</v>
      </c>
      <c r="H262" s="34" t="s">
        <v>152</v>
      </c>
      <c r="J262" s="22"/>
    </row>
    <row r="263" spans="1:17" hidden="1" x14ac:dyDescent="0.25">
      <c r="A263" s="7" t="s">
        <v>46</v>
      </c>
    </row>
    <row r="264" spans="1:17" x14ac:dyDescent="0.25">
      <c r="A264" s="7" t="s">
        <v>47</v>
      </c>
      <c r="B264" s="22"/>
      <c r="C264" s="80" t="s">
        <v>153</v>
      </c>
      <c r="D264" s="80"/>
      <c r="E264" s="80"/>
      <c r="F264" s="80"/>
      <c r="G264" s="80"/>
      <c r="H264" s="80"/>
      <c r="I264" s="80"/>
      <c r="J264" s="22"/>
    </row>
    <row r="265" spans="1:17" ht="33.950000000000003" customHeight="1" x14ac:dyDescent="0.25">
      <c r="A265" s="7" t="s">
        <v>49</v>
      </c>
      <c r="B265" s="29"/>
      <c r="C265" s="81" t="s">
        <v>161</v>
      </c>
      <c r="D265" s="81"/>
      <c r="E265" s="81"/>
      <c r="F265" s="81"/>
      <c r="G265" s="81"/>
      <c r="H265" s="81"/>
      <c r="I265" s="81"/>
      <c r="J265" s="29"/>
    </row>
    <row r="266" spans="1:17" hidden="1" x14ac:dyDescent="0.25">
      <c r="A266" s="7" t="s">
        <v>51</v>
      </c>
    </row>
    <row r="267" spans="1:17" x14ac:dyDescent="0.25">
      <c r="A267" s="7">
        <v>9</v>
      </c>
      <c r="B267" s="21" t="s">
        <v>162</v>
      </c>
      <c r="C267" s="79" t="s">
        <v>163</v>
      </c>
      <c r="D267" s="80"/>
      <c r="E267" s="80"/>
      <c r="F267" s="23" t="s">
        <v>66</v>
      </c>
      <c r="G267" s="24">
        <v>1</v>
      </c>
      <c r="H267" s="25"/>
      <c r="I267" s="26"/>
      <c r="J267" s="27">
        <f>IF(AND(G267= "",H267= ""), 0, ROUND(ROUND(I267, 2) * ROUND(IF(H267="",G267,H267),  0), 2))</f>
        <v>0</v>
      </c>
      <c r="K267" s="7"/>
      <c r="M267" s="28">
        <v>0.2</v>
      </c>
      <c r="Q267" s="7">
        <v>179133</v>
      </c>
    </row>
    <row r="268" spans="1:17" hidden="1" x14ac:dyDescent="0.25">
      <c r="A268" s="7" t="s">
        <v>46</v>
      </c>
    </row>
    <row r="269" spans="1:17" x14ac:dyDescent="0.25">
      <c r="A269" s="7" t="s">
        <v>84</v>
      </c>
      <c r="B269" s="21"/>
      <c r="C269" s="7" t="s">
        <v>85</v>
      </c>
      <c r="G269" s="35">
        <v>1</v>
      </c>
      <c r="H269" s="36" t="s">
        <v>164</v>
      </c>
      <c r="J269" s="22"/>
    </row>
    <row r="270" spans="1:17" hidden="1" x14ac:dyDescent="0.25">
      <c r="A270" s="7" t="s">
        <v>46</v>
      </c>
    </row>
    <row r="271" spans="1:17" x14ac:dyDescent="0.25">
      <c r="A271" s="7" t="s">
        <v>47</v>
      </c>
      <c r="B271" s="22"/>
      <c r="C271" s="80" t="s">
        <v>96</v>
      </c>
      <c r="D271" s="80"/>
      <c r="E271" s="80"/>
      <c r="F271" s="80"/>
      <c r="G271" s="80"/>
      <c r="H271" s="80"/>
      <c r="I271" s="80"/>
      <c r="J271" s="22"/>
    </row>
    <row r="272" spans="1:17" ht="22.7" customHeight="1" x14ac:dyDescent="0.25">
      <c r="A272" s="7" t="s">
        <v>49</v>
      </c>
      <c r="B272" s="29"/>
      <c r="C272" s="81" t="s">
        <v>165</v>
      </c>
      <c r="D272" s="81"/>
      <c r="E272" s="81"/>
      <c r="F272" s="81"/>
      <c r="G272" s="81"/>
      <c r="H272" s="81"/>
      <c r="I272" s="81"/>
      <c r="J272" s="29"/>
    </row>
    <row r="273" spans="1:17" hidden="1" x14ac:dyDescent="0.25">
      <c r="A273" s="7" t="s">
        <v>51</v>
      </c>
    </row>
    <row r="274" spans="1:17" x14ac:dyDescent="0.25">
      <c r="A274" s="7">
        <v>9</v>
      </c>
      <c r="B274" s="21" t="s">
        <v>166</v>
      </c>
      <c r="C274" s="79" t="s">
        <v>167</v>
      </c>
      <c r="D274" s="80"/>
      <c r="E274" s="80"/>
      <c r="F274" s="23" t="s">
        <v>66</v>
      </c>
      <c r="G274" s="24">
        <v>1</v>
      </c>
      <c r="H274" s="25"/>
      <c r="I274" s="26"/>
      <c r="J274" s="27">
        <f>IF(AND(G274= "",H274= ""), 0, ROUND(ROUND(I274, 2) * ROUND(IF(H274="",G274,H274),  0), 2))</f>
        <v>0</v>
      </c>
      <c r="K274" s="7"/>
      <c r="M274" s="28">
        <v>0.2</v>
      </c>
      <c r="Q274" s="7">
        <v>179133</v>
      </c>
    </row>
    <row r="275" spans="1:17" hidden="1" x14ac:dyDescent="0.25">
      <c r="A275" s="7" t="s">
        <v>46</v>
      </c>
    </row>
    <row r="276" spans="1:17" x14ac:dyDescent="0.25">
      <c r="A276" s="7" t="s">
        <v>84</v>
      </c>
      <c r="B276" s="21"/>
      <c r="C276" s="7" t="s">
        <v>85</v>
      </c>
      <c r="G276" s="35">
        <v>1</v>
      </c>
      <c r="H276" s="36" t="s">
        <v>164</v>
      </c>
      <c r="J276" s="22"/>
    </row>
    <row r="277" spans="1:17" hidden="1" x14ac:dyDescent="0.25">
      <c r="A277" s="7" t="s">
        <v>46</v>
      </c>
    </row>
    <row r="278" spans="1:17" x14ac:dyDescent="0.25">
      <c r="A278" s="7" t="s">
        <v>47</v>
      </c>
      <c r="B278" s="22"/>
      <c r="C278" s="80" t="s">
        <v>96</v>
      </c>
      <c r="D278" s="80"/>
      <c r="E278" s="80"/>
      <c r="F278" s="80"/>
      <c r="G278" s="80"/>
      <c r="H278" s="80"/>
      <c r="I278" s="80"/>
      <c r="J278" s="22"/>
    </row>
    <row r="279" spans="1:17" ht="22.7" customHeight="1" x14ac:dyDescent="0.25">
      <c r="A279" s="7" t="s">
        <v>49</v>
      </c>
      <c r="B279" s="29"/>
      <c r="C279" s="81" t="s">
        <v>165</v>
      </c>
      <c r="D279" s="81"/>
      <c r="E279" s="81"/>
      <c r="F279" s="81"/>
      <c r="G279" s="81"/>
      <c r="H279" s="81"/>
      <c r="I279" s="81"/>
      <c r="J279" s="29"/>
    </row>
    <row r="280" spans="1:17" hidden="1" x14ac:dyDescent="0.25">
      <c r="A280" s="7" t="s">
        <v>51</v>
      </c>
    </row>
    <row r="281" spans="1:17" x14ac:dyDescent="0.25">
      <c r="A281" s="7">
        <v>9</v>
      </c>
      <c r="B281" s="21" t="s">
        <v>168</v>
      </c>
      <c r="C281" s="79" t="s">
        <v>169</v>
      </c>
      <c r="D281" s="80"/>
      <c r="E281" s="80"/>
      <c r="F281" s="23" t="s">
        <v>66</v>
      </c>
      <c r="G281" s="24">
        <v>1</v>
      </c>
      <c r="H281" s="25"/>
      <c r="I281" s="26"/>
      <c r="J281" s="27">
        <f>IF(AND(G281= "",H281= ""), 0, ROUND(ROUND(I281, 2) * ROUND(IF(H281="",G281,H281),  0), 2))</f>
        <v>0</v>
      </c>
      <c r="K281" s="7"/>
      <c r="M281" s="28">
        <v>0.2</v>
      </c>
      <c r="Q281" s="7">
        <v>179133</v>
      </c>
    </row>
    <row r="282" spans="1:17" hidden="1" x14ac:dyDescent="0.25">
      <c r="A282" s="7" t="s">
        <v>46</v>
      </c>
    </row>
    <row r="283" spans="1:17" x14ac:dyDescent="0.25">
      <c r="A283" s="7" t="s">
        <v>84</v>
      </c>
      <c r="B283" s="21"/>
      <c r="C283" s="7" t="s">
        <v>85</v>
      </c>
      <c r="G283" s="35">
        <v>1</v>
      </c>
      <c r="H283" s="36" t="s">
        <v>164</v>
      </c>
      <c r="J283" s="22"/>
    </row>
    <row r="284" spans="1:17" hidden="1" x14ac:dyDescent="0.25">
      <c r="A284" s="7" t="s">
        <v>46</v>
      </c>
    </row>
    <row r="285" spans="1:17" x14ac:dyDescent="0.25">
      <c r="A285" s="7" t="s">
        <v>47</v>
      </c>
      <c r="B285" s="22"/>
      <c r="C285" s="80" t="s">
        <v>96</v>
      </c>
      <c r="D285" s="80"/>
      <c r="E285" s="80"/>
      <c r="F285" s="80"/>
      <c r="G285" s="80"/>
      <c r="H285" s="80"/>
      <c r="I285" s="80"/>
      <c r="J285" s="22"/>
    </row>
    <row r="286" spans="1:17" ht="22.7" customHeight="1" x14ac:dyDescent="0.25">
      <c r="A286" s="7" t="s">
        <v>49</v>
      </c>
      <c r="B286" s="29"/>
      <c r="C286" s="81" t="s">
        <v>165</v>
      </c>
      <c r="D286" s="81"/>
      <c r="E286" s="81"/>
      <c r="F286" s="81"/>
      <c r="G286" s="81"/>
      <c r="H286" s="81"/>
      <c r="I286" s="81"/>
      <c r="J286" s="29"/>
    </row>
    <row r="287" spans="1:17" hidden="1" x14ac:dyDescent="0.25">
      <c r="A287" s="7" t="s">
        <v>51</v>
      </c>
    </row>
    <row r="288" spans="1:17" x14ac:dyDescent="0.25">
      <c r="A288" s="7" t="s">
        <v>119</v>
      </c>
      <c r="B288" s="22"/>
      <c r="C288" s="82"/>
      <c r="D288" s="82"/>
      <c r="E288" s="82"/>
      <c r="J288" s="22"/>
    </row>
    <row r="289" spans="1:17" x14ac:dyDescent="0.25">
      <c r="B289" s="22"/>
      <c r="C289" s="85" t="s">
        <v>158</v>
      </c>
      <c r="D289" s="86"/>
      <c r="E289" s="86"/>
      <c r="F289" s="83"/>
      <c r="G289" s="83"/>
      <c r="H289" s="83"/>
      <c r="I289" s="83"/>
      <c r="J289" s="84"/>
    </row>
    <row r="290" spans="1:17" x14ac:dyDescent="0.25">
      <c r="B290" s="22"/>
      <c r="C290" s="88"/>
      <c r="D290" s="59"/>
      <c r="E290" s="59"/>
      <c r="F290" s="59"/>
      <c r="G290" s="59"/>
      <c r="H290" s="59"/>
      <c r="I290" s="59"/>
      <c r="J290" s="87"/>
    </row>
    <row r="291" spans="1:17" x14ac:dyDescent="0.25">
      <c r="B291" s="22"/>
      <c r="C291" s="91" t="s">
        <v>70</v>
      </c>
      <c r="D291" s="92"/>
      <c r="E291" s="92"/>
      <c r="F291" s="89">
        <f>SUMIF(K260:K288, IF(K259="","",K259), J260:J288)</f>
        <v>0</v>
      </c>
      <c r="G291" s="89"/>
      <c r="H291" s="89"/>
      <c r="I291" s="89"/>
      <c r="J291" s="90"/>
    </row>
    <row r="292" spans="1:17" hidden="1" x14ac:dyDescent="0.25">
      <c r="B292" s="22"/>
      <c r="C292" s="95" t="s">
        <v>71</v>
      </c>
      <c r="D292" s="96"/>
      <c r="E292" s="96"/>
      <c r="F292" s="93">
        <f>ROUND(SUMIF(K260:K288, IF(K259="","",K259), J260:J288) * 0.2, 2)</f>
        <v>0</v>
      </c>
      <c r="G292" s="93"/>
      <c r="H292" s="93"/>
      <c r="I292" s="93"/>
      <c r="J292" s="94"/>
    </row>
    <row r="293" spans="1:17" hidden="1" x14ac:dyDescent="0.25">
      <c r="B293" s="22"/>
      <c r="C293" s="91" t="s">
        <v>72</v>
      </c>
      <c r="D293" s="92"/>
      <c r="E293" s="92"/>
      <c r="F293" s="89">
        <f>SUM(F291:F292)</f>
        <v>0</v>
      </c>
      <c r="G293" s="89"/>
      <c r="H293" s="89"/>
      <c r="I293" s="89"/>
      <c r="J293" s="90"/>
    </row>
    <row r="294" spans="1:17" ht="16.899999999999999" customHeight="1" x14ac:dyDescent="0.25">
      <c r="A294" s="7">
        <v>5</v>
      </c>
      <c r="B294" s="16" t="s">
        <v>170</v>
      </c>
      <c r="C294" s="96" t="s">
        <v>171</v>
      </c>
      <c r="D294" s="96"/>
      <c r="E294" s="96"/>
      <c r="F294" s="30"/>
      <c r="G294" s="30"/>
      <c r="H294" s="30"/>
      <c r="I294" s="30"/>
      <c r="J294" s="37"/>
      <c r="K294" s="7"/>
    </row>
    <row r="295" spans="1:17" x14ac:dyDescent="0.25">
      <c r="A295" s="7">
        <v>9</v>
      </c>
      <c r="B295" s="21" t="s">
        <v>172</v>
      </c>
      <c r="C295" s="79" t="s">
        <v>173</v>
      </c>
      <c r="D295" s="80"/>
      <c r="E295" s="80"/>
      <c r="F295" s="23" t="s">
        <v>45</v>
      </c>
      <c r="G295" s="24">
        <v>1</v>
      </c>
      <c r="H295" s="25"/>
      <c r="I295" s="26"/>
      <c r="J295" s="27">
        <f>IF(AND(G295= "",H295= ""), 0, ROUND(ROUND(I295, 2) * ROUND(IF(H295="",G295,H295),  0), 2))</f>
        <v>0</v>
      </c>
      <c r="K295" s="7"/>
      <c r="M295" s="28">
        <v>0.2</v>
      </c>
      <c r="Q295" s="7">
        <v>179133</v>
      </c>
    </row>
    <row r="296" spans="1:17" hidden="1" x14ac:dyDescent="0.25">
      <c r="A296" s="7" t="s">
        <v>46</v>
      </c>
    </row>
    <row r="297" spans="1:17" hidden="1" x14ac:dyDescent="0.25">
      <c r="A297" s="7" t="s">
        <v>46</v>
      </c>
    </row>
    <row r="298" spans="1:17" x14ac:dyDescent="0.25">
      <c r="A298" s="7" t="s">
        <v>84</v>
      </c>
      <c r="B298" s="21"/>
      <c r="C298" s="7" t="s">
        <v>85</v>
      </c>
      <c r="G298" s="35">
        <v>1</v>
      </c>
      <c r="H298" s="36" t="s">
        <v>174</v>
      </c>
      <c r="J298" s="22"/>
    </row>
    <row r="299" spans="1:17" hidden="1" x14ac:dyDescent="0.25">
      <c r="A299" s="7" t="s">
        <v>46</v>
      </c>
    </row>
    <row r="300" spans="1:17" x14ac:dyDescent="0.25">
      <c r="A300" s="7" t="s">
        <v>47</v>
      </c>
      <c r="B300" s="22"/>
      <c r="C300" s="80" t="s">
        <v>48</v>
      </c>
      <c r="D300" s="80"/>
      <c r="E300" s="80"/>
      <c r="F300" s="80"/>
      <c r="G300" s="80"/>
      <c r="H300" s="80"/>
      <c r="I300" s="80"/>
      <c r="J300" s="22"/>
    </row>
    <row r="301" spans="1:17" ht="22.7" customHeight="1" x14ac:dyDescent="0.25">
      <c r="A301" s="7" t="s">
        <v>49</v>
      </c>
      <c r="B301" s="29"/>
      <c r="C301" s="81" t="s">
        <v>175</v>
      </c>
      <c r="D301" s="81"/>
      <c r="E301" s="81"/>
      <c r="F301" s="81"/>
      <c r="G301" s="81"/>
      <c r="H301" s="81"/>
      <c r="I301" s="81"/>
      <c r="J301" s="29"/>
    </row>
    <row r="302" spans="1:17" hidden="1" x14ac:dyDescent="0.25">
      <c r="A302" s="7" t="s">
        <v>51</v>
      </c>
    </row>
    <row r="303" spans="1:17" x14ac:dyDescent="0.25">
      <c r="A303" s="7" t="s">
        <v>119</v>
      </c>
      <c r="B303" s="22"/>
      <c r="C303" s="82"/>
      <c r="D303" s="82"/>
      <c r="E303" s="82"/>
      <c r="J303" s="22"/>
    </row>
    <row r="304" spans="1:17" ht="16.899999999999999" customHeight="1" x14ac:dyDescent="0.25">
      <c r="B304" s="22"/>
      <c r="C304" s="85" t="s">
        <v>171</v>
      </c>
      <c r="D304" s="86"/>
      <c r="E304" s="86"/>
      <c r="F304" s="83"/>
      <c r="G304" s="83"/>
      <c r="H304" s="83"/>
      <c r="I304" s="83"/>
      <c r="J304" s="84"/>
    </row>
    <row r="305" spans="1:17" x14ac:dyDescent="0.25">
      <c r="B305" s="22"/>
      <c r="C305" s="88"/>
      <c r="D305" s="59"/>
      <c r="E305" s="59"/>
      <c r="F305" s="59"/>
      <c r="G305" s="59"/>
      <c r="H305" s="59"/>
      <c r="I305" s="59"/>
      <c r="J305" s="87"/>
    </row>
    <row r="306" spans="1:17" x14ac:dyDescent="0.25">
      <c r="B306" s="22"/>
      <c r="C306" s="91" t="s">
        <v>70</v>
      </c>
      <c r="D306" s="92"/>
      <c r="E306" s="92"/>
      <c r="F306" s="89">
        <f>SUMIF(K295:K303, IF(K294="","",K294), J295:J303)</f>
        <v>0</v>
      </c>
      <c r="G306" s="89"/>
      <c r="H306" s="89"/>
      <c r="I306" s="89"/>
      <c r="J306" s="90"/>
    </row>
    <row r="307" spans="1:17" hidden="1" x14ac:dyDescent="0.25">
      <c r="B307" s="22"/>
      <c r="C307" s="95" t="s">
        <v>71</v>
      </c>
      <c r="D307" s="96"/>
      <c r="E307" s="96"/>
      <c r="F307" s="93">
        <f>ROUND(SUMIF(K295:K303, IF(K294="","",K294), J295:J303) * 0.2, 2)</f>
        <v>0</v>
      </c>
      <c r="G307" s="93"/>
      <c r="H307" s="93"/>
      <c r="I307" s="93"/>
      <c r="J307" s="94"/>
    </row>
    <row r="308" spans="1:17" hidden="1" x14ac:dyDescent="0.25">
      <c r="B308" s="22"/>
      <c r="C308" s="91" t="s">
        <v>72</v>
      </c>
      <c r="D308" s="92"/>
      <c r="E308" s="92"/>
      <c r="F308" s="89">
        <f>SUM(F306:F307)</f>
        <v>0</v>
      </c>
      <c r="G308" s="89"/>
      <c r="H308" s="89"/>
      <c r="I308" s="89"/>
      <c r="J308" s="90"/>
    </row>
    <row r="309" spans="1:17" x14ac:dyDescent="0.25">
      <c r="A309" s="7" t="s">
        <v>69</v>
      </c>
      <c r="B309" s="22"/>
      <c r="C309" s="82"/>
      <c r="D309" s="82"/>
      <c r="E309" s="82"/>
      <c r="J309" s="22"/>
    </row>
    <row r="310" spans="1:17" x14ac:dyDescent="0.25">
      <c r="B310" s="22"/>
      <c r="C310" s="85" t="s">
        <v>112</v>
      </c>
      <c r="D310" s="86"/>
      <c r="E310" s="86"/>
      <c r="F310" s="83"/>
      <c r="G310" s="83"/>
      <c r="H310" s="83"/>
      <c r="I310" s="83"/>
      <c r="J310" s="84"/>
    </row>
    <row r="311" spans="1:17" x14ac:dyDescent="0.25">
      <c r="B311" s="22"/>
      <c r="C311" s="88"/>
      <c r="D311" s="59"/>
      <c r="E311" s="59"/>
      <c r="F311" s="59"/>
      <c r="G311" s="59"/>
      <c r="H311" s="59"/>
      <c r="I311" s="59"/>
      <c r="J311" s="87"/>
    </row>
    <row r="312" spans="1:17" x14ac:dyDescent="0.25">
      <c r="B312" s="22"/>
      <c r="C312" s="91" t="s">
        <v>70</v>
      </c>
      <c r="D312" s="92"/>
      <c r="E312" s="92"/>
      <c r="F312" s="89">
        <f>SUMIF(K174:K309, IF(K173="","",K173), J174:J309)</f>
        <v>0</v>
      </c>
      <c r="G312" s="89"/>
      <c r="H312" s="89"/>
      <c r="I312" s="89"/>
      <c r="J312" s="90"/>
    </row>
    <row r="313" spans="1:17" hidden="1" x14ac:dyDescent="0.25">
      <c r="B313" s="22"/>
      <c r="C313" s="95" t="s">
        <v>71</v>
      </c>
      <c r="D313" s="96"/>
      <c r="E313" s="96"/>
      <c r="F313" s="93">
        <f>ROUND(SUMIF(K174:K309, IF(K173="","",K173), J174:J309) * 0.2, 2)</f>
        <v>0</v>
      </c>
      <c r="G313" s="93"/>
      <c r="H313" s="93"/>
      <c r="I313" s="93"/>
      <c r="J313" s="94"/>
    </row>
    <row r="314" spans="1:17" hidden="1" x14ac:dyDescent="0.25">
      <c r="B314" s="22"/>
      <c r="C314" s="91" t="s">
        <v>72</v>
      </c>
      <c r="D314" s="92"/>
      <c r="E314" s="92"/>
      <c r="F314" s="89">
        <f>SUM(F312:F313)</f>
        <v>0</v>
      </c>
      <c r="G314" s="89"/>
      <c r="H314" s="89"/>
      <c r="I314" s="89"/>
      <c r="J314" s="90"/>
    </row>
    <row r="315" spans="1:17" x14ac:dyDescent="0.25">
      <c r="A315" s="7">
        <v>4</v>
      </c>
      <c r="B315" s="16" t="s">
        <v>176</v>
      </c>
      <c r="C315" s="78" t="s">
        <v>177</v>
      </c>
      <c r="D315" s="78"/>
      <c r="E315" s="78"/>
      <c r="F315" s="19"/>
      <c r="G315" s="19"/>
      <c r="H315" s="19"/>
      <c r="I315" s="19"/>
      <c r="J315" s="20"/>
      <c r="K315" s="7"/>
    </row>
    <row r="316" spans="1:17" ht="16.899999999999999" customHeight="1" x14ac:dyDescent="0.25">
      <c r="A316" s="7">
        <v>5</v>
      </c>
      <c r="B316" s="16" t="s">
        <v>178</v>
      </c>
      <c r="C316" s="96" t="s">
        <v>179</v>
      </c>
      <c r="D316" s="96"/>
      <c r="E316" s="96"/>
      <c r="F316" s="30"/>
      <c r="G316" s="30"/>
      <c r="H316" s="30"/>
      <c r="I316" s="30"/>
      <c r="J316" s="37"/>
      <c r="K316" s="7"/>
    </row>
    <row r="317" spans="1:17" x14ac:dyDescent="0.25">
      <c r="A317" s="7">
        <v>9</v>
      </c>
      <c r="B317" s="21" t="s">
        <v>180</v>
      </c>
      <c r="C317" s="79" t="s">
        <v>181</v>
      </c>
      <c r="D317" s="80"/>
      <c r="E317" s="80"/>
      <c r="F317" s="23" t="s">
        <v>11</v>
      </c>
      <c r="G317" s="24">
        <v>8</v>
      </c>
      <c r="H317" s="25"/>
      <c r="I317" s="26"/>
      <c r="J317" s="27">
        <f>IF(AND(G317= "",H317= ""), 0, ROUND(ROUND(I317, 2) * ROUND(IF(H317="",G317,H317),  0), 2))</f>
        <v>0</v>
      </c>
      <c r="K317" s="7"/>
      <c r="M317" s="28">
        <v>0.2</v>
      </c>
      <c r="Q317" s="7">
        <v>179133</v>
      </c>
    </row>
    <row r="318" spans="1:17" hidden="1" x14ac:dyDescent="0.25">
      <c r="A318" s="7" t="s">
        <v>46</v>
      </c>
    </row>
    <row r="319" spans="1:17" hidden="1" x14ac:dyDescent="0.25">
      <c r="A319" s="7" t="s">
        <v>46</v>
      </c>
    </row>
    <row r="320" spans="1:17" x14ac:dyDescent="0.25">
      <c r="A320" s="7" t="s">
        <v>84</v>
      </c>
      <c r="B320" s="21"/>
      <c r="C320" s="7" t="s">
        <v>85</v>
      </c>
      <c r="G320" s="35">
        <v>8</v>
      </c>
      <c r="H320" s="36" t="s">
        <v>91</v>
      </c>
      <c r="J320" s="22"/>
    </row>
    <row r="321" spans="1:17" x14ac:dyDescent="0.25">
      <c r="A321" s="7" t="s">
        <v>47</v>
      </c>
      <c r="B321" s="22"/>
      <c r="C321" s="80" t="s">
        <v>92</v>
      </c>
      <c r="D321" s="80"/>
      <c r="E321" s="80"/>
      <c r="F321" s="80"/>
      <c r="G321" s="80"/>
      <c r="H321" s="80"/>
      <c r="I321" s="80"/>
      <c r="J321" s="22"/>
    </row>
    <row r="322" spans="1:17" ht="33.950000000000003" customHeight="1" x14ac:dyDescent="0.25">
      <c r="A322" s="7" t="s">
        <v>49</v>
      </c>
      <c r="B322" s="29"/>
      <c r="C322" s="81" t="s">
        <v>182</v>
      </c>
      <c r="D322" s="81"/>
      <c r="E322" s="81"/>
      <c r="F322" s="81"/>
      <c r="G322" s="81"/>
      <c r="H322" s="81"/>
      <c r="I322" s="81"/>
      <c r="J322" s="29"/>
    </row>
    <row r="323" spans="1:17" hidden="1" x14ac:dyDescent="0.25">
      <c r="A323" s="7" t="s">
        <v>51</v>
      </c>
    </row>
    <row r="324" spans="1:17" x14ac:dyDescent="0.25">
      <c r="A324" s="7" t="s">
        <v>119</v>
      </c>
      <c r="B324" s="22"/>
      <c r="C324" s="82"/>
      <c r="D324" s="82"/>
      <c r="E324" s="82"/>
      <c r="J324" s="22"/>
    </row>
    <row r="325" spans="1:17" ht="16.899999999999999" customHeight="1" x14ac:dyDescent="0.25">
      <c r="B325" s="22"/>
      <c r="C325" s="85" t="s">
        <v>179</v>
      </c>
      <c r="D325" s="86"/>
      <c r="E325" s="86"/>
      <c r="F325" s="83"/>
      <c r="G325" s="83"/>
      <c r="H325" s="83"/>
      <c r="I325" s="83"/>
      <c r="J325" s="84"/>
    </row>
    <row r="326" spans="1:17" x14ac:dyDescent="0.25">
      <c r="B326" s="22"/>
      <c r="C326" s="88"/>
      <c r="D326" s="59"/>
      <c r="E326" s="59"/>
      <c r="F326" s="59"/>
      <c r="G326" s="59"/>
      <c r="H326" s="59"/>
      <c r="I326" s="59"/>
      <c r="J326" s="87"/>
    </row>
    <row r="327" spans="1:17" x14ac:dyDescent="0.25">
      <c r="B327" s="22"/>
      <c r="C327" s="91" t="s">
        <v>70</v>
      </c>
      <c r="D327" s="92"/>
      <c r="E327" s="92"/>
      <c r="F327" s="89">
        <f>SUMIF(K317:K324, IF(K316="","",K316), J317:J324)</f>
        <v>0</v>
      </c>
      <c r="G327" s="89"/>
      <c r="H327" s="89"/>
      <c r="I327" s="89"/>
      <c r="J327" s="90"/>
    </row>
    <row r="328" spans="1:17" hidden="1" x14ac:dyDescent="0.25">
      <c r="B328" s="22"/>
      <c r="C328" s="95" t="s">
        <v>71</v>
      </c>
      <c r="D328" s="96"/>
      <c r="E328" s="96"/>
      <c r="F328" s="93">
        <f>ROUND(SUMIF(K317:K324, IF(K316="","",K316), J317:J324) * 0.2, 2)</f>
        <v>0</v>
      </c>
      <c r="G328" s="93"/>
      <c r="H328" s="93"/>
      <c r="I328" s="93"/>
      <c r="J328" s="94"/>
    </row>
    <row r="329" spans="1:17" hidden="1" x14ac:dyDescent="0.25">
      <c r="B329" s="22"/>
      <c r="C329" s="91" t="s">
        <v>72</v>
      </c>
      <c r="D329" s="92"/>
      <c r="E329" s="92"/>
      <c r="F329" s="89">
        <f>SUM(F327:F328)</f>
        <v>0</v>
      </c>
      <c r="G329" s="89"/>
      <c r="H329" s="89"/>
      <c r="I329" s="89"/>
      <c r="J329" s="90"/>
    </row>
    <row r="330" spans="1:17" ht="16.899999999999999" customHeight="1" x14ac:dyDescent="0.25">
      <c r="A330" s="7">
        <v>5</v>
      </c>
      <c r="B330" s="16" t="s">
        <v>183</v>
      </c>
      <c r="C330" s="96" t="s">
        <v>184</v>
      </c>
      <c r="D330" s="96"/>
      <c r="E330" s="96"/>
      <c r="F330" s="30"/>
      <c r="G330" s="30"/>
      <c r="H330" s="30"/>
      <c r="I330" s="30"/>
      <c r="J330" s="37"/>
      <c r="K330" s="7"/>
    </row>
    <row r="331" spans="1:17" ht="27.2" customHeight="1" x14ac:dyDescent="0.25">
      <c r="A331" s="7">
        <v>9</v>
      </c>
      <c r="B331" s="21" t="s">
        <v>185</v>
      </c>
      <c r="C331" s="79" t="s">
        <v>186</v>
      </c>
      <c r="D331" s="80"/>
      <c r="E331" s="80"/>
      <c r="F331" s="23" t="s">
        <v>11</v>
      </c>
      <c r="G331" s="24">
        <v>8</v>
      </c>
      <c r="H331" s="25"/>
      <c r="I331" s="26"/>
      <c r="J331" s="27">
        <f>IF(AND(G331= "",H331= ""), 0, ROUND(ROUND(I331, 2) * ROUND(IF(H331="",G331,H331),  0), 2))</f>
        <v>0</v>
      </c>
      <c r="K331" s="7"/>
      <c r="M331" s="28">
        <v>0.2</v>
      </c>
      <c r="Q331" s="7">
        <v>179133</v>
      </c>
    </row>
    <row r="332" spans="1:17" hidden="1" x14ac:dyDescent="0.25">
      <c r="A332" s="7" t="s">
        <v>46</v>
      </c>
    </row>
    <row r="333" spans="1:17" hidden="1" x14ac:dyDescent="0.25">
      <c r="A333" s="7" t="s">
        <v>46</v>
      </c>
    </row>
    <row r="334" spans="1:17" x14ac:dyDescent="0.25">
      <c r="A334" s="7" t="s">
        <v>84</v>
      </c>
      <c r="B334" s="21"/>
      <c r="C334" s="7" t="s">
        <v>85</v>
      </c>
      <c r="G334" s="35">
        <v>8</v>
      </c>
      <c r="H334" s="36" t="s">
        <v>91</v>
      </c>
      <c r="J334" s="22"/>
    </row>
    <row r="335" spans="1:17" x14ac:dyDescent="0.25">
      <c r="A335" s="7" t="s">
        <v>47</v>
      </c>
      <c r="B335" s="22"/>
      <c r="C335" s="80" t="s">
        <v>92</v>
      </c>
      <c r="D335" s="80"/>
      <c r="E335" s="80"/>
      <c r="F335" s="80"/>
      <c r="G335" s="80"/>
      <c r="H335" s="80"/>
      <c r="I335" s="80"/>
      <c r="J335" s="22"/>
    </row>
    <row r="336" spans="1:17" ht="45" customHeight="1" x14ac:dyDescent="0.25">
      <c r="A336" s="7" t="s">
        <v>49</v>
      </c>
      <c r="B336" s="29"/>
      <c r="C336" s="81" t="s">
        <v>187</v>
      </c>
      <c r="D336" s="81"/>
      <c r="E336" s="81"/>
      <c r="F336" s="81"/>
      <c r="G336" s="81"/>
      <c r="H336" s="81"/>
      <c r="I336" s="81"/>
      <c r="J336" s="29"/>
    </row>
    <row r="337" spans="1:17" hidden="1" x14ac:dyDescent="0.25">
      <c r="A337" s="7" t="s">
        <v>51</v>
      </c>
    </row>
    <row r="338" spans="1:17" ht="27.2" customHeight="1" x14ac:dyDescent="0.25">
      <c r="A338" s="7">
        <v>9</v>
      </c>
      <c r="B338" s="21" t="s">
        <v>188</v>
      </c>
      <c r="C338" s="79" t="s">
        <v>189</v>
      </c>
      <c r="D338" s="80"/>
      <c r="E338" s="80"/>
      <c r="F338" s="23" t="s">
        <v>11</v>
      </c>
      <c r="G338" s="24">
        <v>1</v>
      </c>
      <c r="H338" s="25"/>
      <c r="I338" s="26"/>
      <c r="J338" s="27">
        <f>IF(AND(G338= "",H338= ""), 0, ROUND(ROUND(I338, 2) * ROUND(IF(H338="",G338,H338),  0), 2))</f>
        <v>0</v>
      </c>
      <c r="K338" s="7"/>
      <c r="M338" s="28">
        <v>0.2</v>
      </c>
      <c r="Q338" s="7">
        <v>179133</v>
      </c>
    </row>
    <row r="339" spans="1:17" hidden="1" x14ac:dyDescent="0.25">
      <c r="A339" s="7" t="s">
        <v>46</v>
      </c>
    </row>
    <row r="340" spans="1:17" hidden="1" x14ac:dyDescent="0.25">
      <c r="A340" s="7" t="s">
        <v>46</v>
      </c>
    </row>
    <row r="341" spans="1:17" x14ac:dyDescent="0.25">
      <c r="A341" s="7" t="s">
        <v>84</v>
      </c>
      <c r="B341" s="21"/>
      <c r="C341" s="7" t="s">
        <v>85</v>
      </c>
      <c r="G341" s="35">
        <v>1</v>
      </c>
      <c r="H341" s="36" t="s">
        <v>91</v>
      </c>
      <c r="J341" s="22"/>
    </row>
    <row r="342" spans="1:17" x14ac:dyDescent="0.25">
      <c r="A342" s="7" t="s">
        <v>47</v>
      </c>
      <c r="B342" s="22"/>
      <c r="C342" s="80" t="s">
        <v>92</v>
      </c>
      <c r="D342" s="80"/>
      <c r="E342" s="80"/>
      <c r="F342" s="80"/>
      <c r="G342" s="80"/>
      <c r="H342" s="80"/>
      <c r="I342" s="80"/>
      <c r="J342" s="22"/>
    </row>
    <row r="343" spans="1:17" ht="22.7" customHeight="1" x14ac:dyDescent="0.25">
      <c r="A343" s="7" t="s">
        <v>49</v>
      </c>
      <c r="B343" s="29"/>
      <c r="C343" s="81" t="s">
        <v>190</v>
      </c>
      <c r="D343" s="81"/>
      <c r="E343" s="81"/>
      <c r="F343" s="81"/>
      <c r="G343" s="81"/>
      <c r="H343" s="81"/>
      <c r="I343" s="81"/>
      <c r="J343" s="29"/>
    </row>
    <row r="344" spans="1:17" hidden="1" x14ac:dyDescent="0.25">
      <c r="A344" s="7" t="s">
        <v>51</v>
      </c>
    </row>
    <row r="345" spans="1:17" x14ac:dyDescent="0.25">
      <c r="A345" s="7" t="s">
        <v>119</v>
      </c>
      <c r="B345" s="22"/>
      <c r="C345" s="82"/>
      <c r="D345" s="82"/>
      <c r="E345" s="82"/>
      <c r="J345" s="22"/>
    </row>
    <row r="346" spans="1:17" ht="16.899999999999999" customHeight="1" x14ac:dyDescent="0.25">
      <c r="B346" s="22"/>
      <c r="C346" s="85" t="s">
        <v>184</v>
      </c>
      <c r="D346" s="86"/>
      <c r="E346" s="86"/>
      <c r="F346" s="83"/>
      <c r="G346" s="83"/>
      <c r="H346" s="83"/>
      <c r="I346" s="83"/>
      <c r="J346" s="84"/>
    </row>
    <row r="347" spans="1:17" x14ac:dyDescent="0.25">
      <c r="B347" s="22"/>
      <c r="C347" s="88"/>
      <c r="D347" s="59"/>
      <c r="E347" s="59"/>
      <c r="F347" s="59"/>
      <c r="G347" s="59"/>
      <c r="H347" s="59"/>
      <c r="I347" s="59"/>
      <c r="J347" s="87"/>
    </row>
    <row r="348" spans="1:17" x14ac:dyDescent="0.25">
      <c r="B348" s="22"/>
      <c r="C348" s="91" t="s">
        <v>70</v>
      </c>
      <c r="D348" s="92"/>
      <c r="E348" s="92"/>
      <c r="F348" s="89">
        <f>SUMIF(K331:K345, IF(K330="","",K330), J331:J345)</f>
        <v>0</v>
      </c>
      <c r="G348" s="89"/>
      <c r="H348" s="89"/>
      <c r="I348" s="89"/>
      <c r="J348" s="90"/>
    </row>
    <row r="349" spans="1:17" hidden="1" x14ac:dyDescent="0.25">
      <c r="B349" s="22"/>
      <c r="C349" s="95" t="s">
        <v>71</v>
      </c>
      <c r="D349" s="96"/>
      <c r="E349" s="96"/>
      <c r="F349" s="93">
        <f>ROUND(SUMIF(K331:K345, IF(K330="","",K330), J331:J345) * 0.2, 2)</f>
        <v>0</v>
      </c>
      <c r="G349" s="93"/>
      <c r="H349" s="93"/>
      <c r="I349" s="93"/>
      <c r="J349" s="94"/>
    </row>
    <row r="350" spans="1:17" hidden="1" x14ac:dyDescent="0.25">
      <c r="B350" s="22"/>
      <c r="C350" s="91" t="s">
        <v>72</v>
      </c>
      <c r="D350" s="92"/>
      <c r="E350" s="92"/>
      <c r="F350" s="89">
        <f>SUM(F348:F349)</f>
        <v>0</v>
      </c>
      <c r="G350" s="89"/>
      <c r="H350" s="89"/>
      <c r="I350" s="89"/>
      <c r="J350" s="90"/>
    </row>
    <row r="351" spans="1:17" ht="16.899999999999999" customHeight="1" x14ac:dyDescent="0.25">
      <c r="A351" s="7">
        <v>5</v>
      </c>
      <c r="B351" s="16" t="s">
        <v>191</v>
      </c>
      <c r="C351" s="96" t="s">
        <v>192</v>
      </c>
      <c r="D351" s="96"/>
      <c r="E351" s="96"/>
      <c r="F351" s="30"/>
      <c r="G351" s="30"/>
      <c r="H351" s="30"/>
      <c r="I351" s="30"/>
      <c r="J351" s="37"/>
      <c r="K351" s="7"/>
    </row>
    <row r="352" spans="1:17" x14ac:dyDescent="0.25">
      <c r="A352" s="7">
        <v>9</v>
      </c>
      <c r="B352" s="21" t="s">
        <v>193</v>
      </c>
      <c r="C352" s="79" t="s">
        <v>194</v>
      </c>
      <c r="D352" s="80"/>
      <c r="E352" s="80"/>
      <c r="F352" s="23" t="s">
        <v>11</v>
      </c>
      <c r="G352" s="24">
        <v>55</v>
      </c>
      <c r="H352" s="25"/>
      <c r="I352" s="26"/>
      <c r="J352" s="27">
        <f>IF(AND(G352= "",H352= ""), 0, ROUND(ROUND(I352, 2) * ROUND(IF(H352="",G352,H352),  0), 2))</f>
        <v>0</v>
      </c>
      <c r="K352" s="7"/>
      <c r="M352" s="28">
        <v>0.2</v>
      </c>
      <c r="Q352" s="7">
        <v>179133</v>
      </c>
    </row>
    <row r="353" spans="1:17" hidden="1" x14ac:dyDescent="0.25">
      <c r="A353" s="7" t="s">
        <v>46</v>
      </c>
    </row>
    <row r="354" spans="1:17" hidden="1" x14ac:dyDescent="0.25">
      <c r="A354" s="7" t="s">
        <v>46</v>
      </c>
    </row>
    <row r="355" spans="1:17" x14ac:dyDescent="0.25">
      <c r="A355" s="7" t="s">
        <v>84</v>
      </c>
      <c r="B355" s="21"/>
      <c r="C355" s="7" t="s">
        <v>85</v>
      </c>
      <c r="G355" s="35">
        <v>55</v>
      </c>
      <c r="H355" s="36" t="s">
        <v>91</v>
      </c>
      <c r="J355" s="22"/>
    </row>
    <row r="356" spans="1:17" x14ac:dyDescent="0.25">
      <c r="A356" s="7" t="s">
        <v>47</v>
      </c>
      <c r="B356" s="22"/>
      <c r="C356" s="80" t="s">
        <v>92</v>
      </c>
      <c r="D356" s="80"/>
      <c r="E356" s="80"/>
      <c r="F356" s="80"/>
      <c r="G356" s="80"/>
      <c r="H356" s="80"/>
      <c r="I356" s="80"/>
      <c r="J356" s="22"/>
    </row>
    <row r="357" spans="1:17" ht="33.950000000000003" customHeight="1" x14ac:dyDescent="0.25">
      <c r="A357" s="7" t="s">
        <v>49</v>
      </c>
      <c r="B357" s="29"/>
      <c r="C357" s="81" t="s">
        <v>195</v>
      </c>
      <c r="D357" s="81"/>
      <c r="E357" s="81"/>
      <c r="F357" s="81"/>
      <c r="G357" s="81"/>
      <c r="H357" s="81"/>
      <c r="I357" s="81"/>
      <c r="J357" s="29"/>
    </row>
    <row r="358" spans="1:17" hidden="1" x14ac:dyDescent="0.25">
      <c r="A358" s="7" t="s">
        <v>51</v>
      </c>
    </row>
    <row r="359" spans="1:17" x14ac:dyDescent="0.25">
      <c r="A359" s="7" t="s">
        <v>119</v>
      </c>
      <c r="B359" s="22"/>
      <c r="C359" s="82"/>
      <c r="D359" s="82"/>
      <c r="E359" s="82"/>
      <c r="J359" s="22"/>
    </row>
    <row r="360" spans="1:17" ht="16.899999999999999" customHeight="1" x14ac:dyDescent="0.25">
      <c r="B360" s="22"/>
      <c r="C360" s="85" t="s">
        <v>192</v>
      </c>
      <c r="D360" s="86"/>
      <c r="E360" s="86"/>
      <c r="F360" s="83"/>
      <c r="G360" s="83"/>
      <c r="H360" s="83"/>
      <c r="I360" s="83"/>
      <c r="J360" s="84"/>
    </row>
    <row r="361" spans="1:17" x14ac:dyDescent="0.25">
      <c r="B361" s="22"/>
      <c r="C361" s="88"/>
      <c r="D361" s="59"/>
      <c r="E361" s="59"/>
      <c r="F361" s="59"/>
      <c r="G361" s="59"/>
      <c r="H361" s="59"/>
      <c r="I361" s="59"/>
      <c r="J361" s="87"/>
    </row>
    <row r="362" spans="1:17" x14ac:dyDescent="0.25">
      <c r="B362" s="22"/>
      <c r="C362" s="91" t="s">
        <v>70</v>
      </c>
      <c r="D362" s="92"/>
      <c r="E362" s="92"/>
      <c r="F362" s="89">
        <f>SUMIF(K352:K359, IF(K351="","",K351), J352:J359)</f>
        <v>0</v>
      </c>
      <c r="G362" s="89"/>
      <c r="H362" s="89"/>
      <c r="I362" s="89"/>
      <c r="J362" s="90"/>
    </row>
    <row r="363" spans="1:17" hidden="1" x14ac:dyDescent="0.25">
      <c r="B363" s="22"/>
      <c r="C363" s="95" t="s">
        <v>71</v>
      </c>
      <c r="D363" s="96"/>
      <c r="E363" s="96"/>
      <c r="F363" s="93">
        <f>ROUND(SUMIF(K352:K359, IF(K351="","",K351), J352:J359) * 0.2, 2)</f>
        <v>0</v>
      </c>
      <c r="G363" s="93"/>
      <c r="H363" s="93"/>
      <c r="I363" s="93"/>
      <c r="J363" s="94"/>
    </row>
    <row r="364" spans="1:17" hidden="1" x14ac:dyDescent="0.25">
      <c r="B364" s="22"/>
      <c r="C364" s="91" t="s">
        <v>72</v>
      </c>
      <c r="D364" s="92"/>
      <c r="E364" s="92"/>
      <c r="F364" s="89">
        <f>SUM(F362:F363)</f>
        <v>0</v>
      </c>
      <c r="G364" s="89"/>
      <c r="H364" s="89"/>
      <c r="I364" s="89"/>
      <c r="J364" s="90"/>
    </row>
    <row r="365" spans="1:17" x14ac:dyDescent="0.25">
      <c r="A365" s="7">
        <v>5</v>
      </c>
      <c r="B365" s="16" t="s">
        <v>196</v>
      </c>
      <c r="C365" s="96" t="s">
        <v>197</v>
      </c>
      <c r="D365" s="96"/>
      <c r="E365" s="96"/>
      <c r="F365" s="30"/>
      <c r="G365" s="30"/>
      <c r="H365" s="30"/>
      <c r="I365" s="30"/>
      <c r="J365" s="37"/>
      <c r="K365" s="7"/>
    </row>
    <row r="366" spans="1:17" x14ac:dyDescent="0.25">
      <c r="A366" s="7">
        <v>9</v>
      </c>
      <c r="B366" s="21" t="s">
        <v>198</v>
      </c>
      <c r="C366" s="79" t="s">
        <v>199</v>
      </c>
      <c r="D366" s="80"/>
      <c r="E366" s="80"/>
      <c r="F366" s="23" t="s">
        <v>11</v>
      </c>
      <c r="G366" s="24">
        <v>30</v>
      </c>
      <c r="H366" s="25"/>
      <c r="I366" s="26"/>
      <c r="J366" s="27">
        <f>IF(AND(G366= "",H366= ""), 0, ROUND(ROUND(I366, 2) * ROUND(IF(H366="",G366,H366),  0), 2))</f>
        <v>0</v>
      </c>
      <c r="K366" s="7"/>
      <c r="M366" s="28">
        <v>0.2</v>
      </c>
      <c r="Q366" s="7">
        <v>179133</v>
      </c>
    </row>
    <row r="367" spans="1:17" hidden="1" x14ac:dyDescent="0.25">
      <c r="A367" s="7" t="s">
        <v>46</v>
      </c>
    </row>
    <row r="368" spans="1:17" hidden="1" x14ac:dyDescent="0.25">
      <c r="A368" s="7" t="s">
        <v>46</v>
      </c>
    </row>
    <row r="369" spans="1:17" x14ac:dyDescent="0.25">
      <c r="A369" s="7" t="s">
        <v>84</v>
      </c>
      <c r="B369" s="21"/>
      <c r="C369" s="7" t="s">
        <v>85</v>
      </c>
      <c r="G369" s="35">
        <v>30</v>
      </c>
      <c r="H369" s="36" t="s">
        <v>91</v>
      </c>
      <c r="J369" s="22"/>
    </row>
    <row r="370" spans="1:17" x14ac:dyDescent="0.25">
      <c r="A370" s="7" t="s">
        <v>47</v>
      </c>
      <c r="B370" s="22"/>
      <c r="C370" s="80" t="s">
        <v>92</v>
      </c>
      <c r="D370" s="80"/>
      <c r="E370" s="80"/>
      <c r="F370" s="80"/>
      <c r="G370" s="80"/>
      <c r="H370" s="80"/>
      <c r="I370" s="80"/>
      <c r="J370" s="22"/>
    </row>
    <row r="371" spans="1:17" ht="22.7" customHeight="1" x14ac:dyDescent="0.25">
      <c r="A371" s="7" t="s">
        <v>49</v>
      </c>
      <c r="B371" s="29"/>
      <c r="C371" s="81" t="s">
        <v>200</v>
      </c>
      <c r="D371" s="81"/>
      <c r="E371" s="81"/>
      <c r="F371" s="81"/>
      <c r="G371" s="81"/>
      <c r="H371" s="81"/>
      <c r="I371" s="81"/>
      <c r="J371" s="29"/>
    </row>
    <row r="372" spans="1:17" hidden="1" x14ac:dyDescent="0.25">
      <c r="A372" s="7" t="s">
        <v>51</v>
      </c>
    </row>
    <row r="373" spans="1:17" x14ac:dyDescent="0.25">
      <c r="A373" s="7" t="s">
        <v>119</v>
      </c>
      <c r="B373" s="22"/>
      <c r="C373" s="82"/>
      <c r="D373" s="82"/>
      <c r="E373" s="82"/>
      <c r="J373" s="22"/>
    </row>
    <row r="374" spans="1:17" x14ac:dyDescent="0.25">
      <c r="B374" s="22"/>
      <c r="C374" s="85" t="s">
        <v>197</v>
      </c>
      <c r="D374" s="86"/>
      <c r="E374" s="86"/>
      <c r="F374" s="83"/>
      <c r="G374" s="83"/>
      <c r="H374" s="83"/>
      <c r="I374" s="83"/>
      <c r="J374" s="84"/>
    </row>
    <row r="375" spans="1:17" x14ac:dyDescent="0.25">
      <c r="B375" s="22"/>
      <c r="C375" s="88"/>
      <c r="D375" s="59"/>
      <c r="E375" s="59"/>
      <c r="F375" s="59"/>
      <c r="G375" s="59"/>
      <c r="H375" s="59"/>
      <c r="I375" s="59"/>
      <c r="J375" s="87"/>
    </row>
    <row r="376" spans="1:17" x14ac:dyDescent="0.25">
      <c r="B376" s="22"/>
      <c r="C376" s="91" t="s">
        <v>70</v>
      </c>
      <c r="D376" s="92"/>
      <c r="E376" s="92"/>
      <c r="F376" s="89">
        <f>SUMIF(K366:K373, IF(K365="","",K365), J366:J373)</f>
        <v>0</v>
      </c>
      <c r="G376" s="89"/>
      <c r="H376" s="89"/>
      <c r="I376" s="89"/>
      <c r="J376" s="90"/>
    </row>
    <row r="377" spans="1:17" hidden="1" x14ac:dyDescent="0.25">
      <c r="B377" s="22"/>
      <c r="C377" s="95" t="s">
        <v>71</v>
      </c>
      <c r="D377" s="96"/>
      <c r="E377" s="96"/>
      <c r="F377" s="93">
        <f>ROUND(SUMIF(K366:K373, IF(K365="","",K365), J366:J373) * 0.2, 2)</f>
        <v>0</v>
      </c>
      <c r="G377" s="93"/>
      <c r="H377" s="93"/>
      <c r="I377" s="93"/>
      <c r="J377" s="94"/>
    </row>
    <row r="378" spans="1:17" hidden="1" x14ac:dyDescent="0.25">
      <c r="B378" s="22"/>
      <c r="C378" s="91" t="s">
        <v>72</v>
      </c>
      <c r="D378" s="92"/>
      <c r="E378" s="92"/>
      <c r="F378" s="89">
        <f>SUM(F376:F377)</f>
        <v>0</v>
      </c>
      <c r="G378" s="89"/>
      <c r="H378" s="89"/>
      <c r="I378" s="89"/>
      <c r="J378" s="90"/>
    </row>
    <row r="379" spans="1:17" x14ac:dyDescent="0.25">
      <c r="A379" s="7">
        <v>5</v>
      </c>
      <c r="B379" s="16" t="s">
        <v>201</v>
      </c>
      <c r="C379" s="96" t="s">
        <v>202</v>
      </c>
      <c r="D379" s="96"/>
      <c r="E379" s="96"/>
      <c r="F379" s="30"/>
      <c r="G379" s="30"/>
      <c r="H379" s="30"/>
      <c r="I379" s="30"/>
      <c r="J379" s="37"/>
      <c r="K379" s="7"/>
    </row>
    <row r="380" spans="1:17" x14ac:dyDescent="0.25">
      <c r="A380" s="7">
        <v>9</v>
      </c>
      <c r="B380" s="21" t="s">
        <v>203</v>
      </c>
      <c r="C380" s="79" t="s">
        <v>204</v>
      </c>
      <c r="D380" s="80"/>
      <c r="E380" s="80"/>
      <c r="F380" s="23" t="s">
        <v>11</v>
      </c>
      <c r="G380" s="24">
        <v>9</v>
      </c>
      <c r="H380" s="25"/>
      <c r="I380" s="26"/>
      <c r="J380" s="27">
        <f>IF(AND(G380= "",H380= ""), 0, ROUND(ROUND(I380, 2) * ROUND(IF(H380="",G380,H380),  0), 2))</f>
        <v>0</v>
      </c>
      <c r="K380" s="7"/>
      <c r="M380" s="28">
        <v>0.2</v>
      </c>
      <c r="Q380" s="7">
        <v>179133</v>
      </c>
    </row>
    <row r="381" spans="1:17" hidden="1" x14ac:dyDescent="0.25">
      <c r="A381" s="7" t="s">
        <v>46</v>
      </c>
    </row>
    <row r="382" spans="1:17" hidden="1" x14ac:dyDescent="0.25">
      <c r="A382" s="7" t="s">
        <v>46</v>
      </c>
    </row>
    <row r="383" spans="1:17" x14ac:dyDescent="0.25">
      <c r="A383" s="7" t="s">
        <v>84</v>
      </c>
      <c r="B383" s="21"/>
      <c r="C383" s="7" t="s">
        <v>85</v>
      </c>
      <c r="G383" s="35">
        <v>9</v>
      </c>
      <c r="H383" s="36" t="s">
        <v>91</v>
      </c>
      <c r="J383" s="22"/>
    </row>
    <row r="384" spans="1:17" x14ac:dyDescent="0.25">
      <c r="A384" s="7" t="s">
        <v>47</v>
      </c>
      <c r="B384" s="22"/>
      <c r="C384" s="80" t="s">
        <v>92</v>
      </c>
      <c r="D384" s="80"/>
      <c r="E384" s="80"/>
      <c r="F384" s="80"/>
      <c r="G384" s="80"/>
      <c r="H384" s="80"/>
      <c r="I384" s="80"/>
      <c r="J384" s="22"/>
    </row>
    <row r="385" spans="1:17" ht="22.7" customHeight="1" x14ac:dyDescent="0.25">
      <c r="A385" s="7" t="s">
        <v>49</v>
      </c>
      <c r="B385" s="29"/>
      <c r="C385" s="81" t="s">
        <v>205</v>
      </c>
      <c r="D385" s="81"/>
      <c r="E385" s="81"/>
      <c r="F385" s="81"/>
      <c r="G385" s="81"/>
      <c r="H385" s="81"/>
      <c r="I385" s="81"/>
      <c r="J385" s="29"/>
    </row>
    <row r="386" spans="1:17" hidden="1" x14ac:dyDescent="0.25">
      <c r="A386" s="7" t="s">
        <v>51</v>
      </c>
    </row>
    <row r="387" spans="1:17" x14ac:dyDescent="0.25">
      <c r="A387" s="7">
        <v>9</v>
      </c>
      <c r="B387" s="21" t="s">
        <v>206</v>
      </c>
      <c r="C387" s="79" t="s">
        <v>207</v>
      </c>
      <c r="D387" s="80"/>
      <c r="E387" s="80"/>
      <c r="F387" s="23" t="s">
        <v>151</v>
      </c>
      <c r="G387" s="31">
        <v>120</v>
      </c>
      <c r="H387" s="32"/>
      <c r="I387" s="26"/>
      <c r="J387" s="27">
        <f>IF(AND(G387= "",H387= ""), 0, ROUND(ROUND(I387, 2) * ROUND(IF(H387="",G387,H387),  2), 2))</f>
        <v>0</v>
      </c>
      <c r="K387" s="7"/>
      <c r="M387" s="28">
        <v>0.2</v>
      </c>
      <c r="Q387" s="7">
        <v>179133</v>
      </c>
    </row>
    <row r="388" spans="1:17" hidden="1" x14ac:dyDescent="0.25">
      <c r="A388" s="7" t="s">
        <v>46</v>
      </c>
    </row>
    <row r="389" spans="1:17" hidden="1" x14ac:dyDescent="0.25">
      <c r="A389" s="7" t="s">
        <v>46</v>
      </c>
    </row>
    <row r="390" spans="1:17" x14ac:dyDescent="0.25">
      <c r="A390" s="7" t="s">
        <v>84</v>
      </c>
      <c r="B390" s="21"/>
      <c r="C390" s="7" t="s">
        <v>208</v>
      </c>
      <c r="G390" s="33">
        <v>120</v>
      </c>
      <c r="H390" s="34" t="s">
        <v>152</v>
      </c>
      <c r="J390" s="22"/>
    </row>
    <row r="391" spans="1:17" x14ac:dyDescent="0.25">
      <c r="A391" s="7" t="s">
        <v>47</v>
      </c>
      <c r="B391" s="22"/>
      <c r="C391" s="80" t="s">
        <v>153</v>
      </c>
      <c r="D391" s="80"/>
      <c r="E391" s="80"/>
      <c r="F391" s="80"/>
      <c r="G391" s="80"/>
      <c r="H391" s="80"/>
      <c r="I391" s="80"/>
      <c r="J391" s="22"/>
    </row>
    <row r="392" spans="1:17" ht="22.7" customHeight="1" x14ac:dyDescent="0.25">
      <c r="A392" s="7" t="s">
        <v>49</v>
      </c>
      <c r="B392" s="29"/>
      <c r="C392" s="81" t="s">
        <v>209</v>
      </c>
      <c r="D392" s="81"/>
      <c r="E392" s="81"/>
      <c r="F392" s="81"/>
      <c r="G392" s="81"/>
      <c r="H392" s="81"/>
      <c r="I392" s="81"/>
      <c r="J392" s="29"/>
    </row>
    <row r="393" spans="1:17" hidden="1" x14ac:dyDescent="0.25">
      <c r="A393" s="7" t="s">
        <v>51</v>
      </c>
    </row>
    <row r="394" spans="1:17" x14ac:dyDescent="0.25">
      <c r="A394" s="7" t="s">
        <v>119</v>
      </c>
      <c r="B394" s="22"/>
      <c r="C394" s="82"/>
      <c r="D394" s="82"/>
      <c r="E394" s="82"/>
      <c r="J394" s="22"/>
    </row>
    <row r="395" spans="1:17" x14ac:dyDescent="0.25">
      <c r="B395" s="22"/>
      <c r="C395" s="85" t="s">
        <v>202</v>
      </c>
      <c r="D395" s="86"/>
      <c r="E395" s="86"/>
      <c r="F395" s="83"/>
      <c r="G395" s="83"/>
      <c r="H395" s="83"/>
      <c r="I395" s="83"/>
      <c r="J395" s="84"/>
    </row>
    <row r="396" spans="1:17" x14ac:dyDescent="0.25">
      <c r="B396" s="22"/>
      <c r="C396" s="88"/>
      <c r="D396" s="59"/>
      <c r="E396" s="59"/>
      <c r="F396" s="59"/>
      <c r="G396" s="59"/>
      <c r="H396" s="59"/>
      <c r="I396" s="59"/>
      <c r="J396" s="87"/>
    </row>
    <row r="397" spans="1:17" x14ac:dyDescent="0.25">
      <c r="B397" s="22"/>
      <c r="C397" s="91" t="s">
        <v>70</v>
      </c>
      <c r="D397" s="92"/>
      <c r="E397" s="92"/>
      <c r="F397" s="89">
        <f>SUMIF(K380:K394, IF(K379="","",K379), J380:J394)</f>
        <v>0</v>
      </c>
      <c r="G397" s="89"/>
      <c r="H397" s="89"/>
      <c r="I397" s="89"/>
      <c r="J397" s="90"/>
    </row>
    <row r="398" spans="1:17" hidden="1" x14ac:dyDescent="0.25">
      <c r="B398" s="22"/>
      <c r="C398" s="95" t="s">
        <v>71</v>
      </c>
      <c r="D398" s="96"/>
      <c r="E398" s="96"/>
      <c r="F398" s="93">
        <f>ROUND(SUMIF(K380:K394, IF(K379="","",K379), J380:J394) * 0.2, 2)</f>
        <v>0</v>
      </c>
      <c r="G398" s="93"/>
      <c r="H398" s="93"/>
      <c r="I398" s="93"/>
      <c r="J398" s="94"/>
    </row>
    <row r="399" spans="1:17" hidden="1" x14ac:dyDescent="0.25">
      <c r="B399" s="22"/>
      <c r="C399" s="91" t="s">
        <v>72</v>
      </c>
      <c r="D399" s="92"/>
      <c r="E399" s="92"/>
      <c r="F399" s="89">
        <f>SUM(F397:F398)</f>
        <v>0</v>
      </c>
      <c r="G399" s="89"/>
      <c r="H399" s="89"/>
      <c r="I399" s="89"/>
      <c r="J399" s="90"/>
    </row>
    <row r="400" spans="1:17" x14ac:dyDescent="0.25">
      <c r="A400" s="7" t="s">
        <v>69</v>
      </c>
      <c r="B400" s="22"/>
      <c r="C400" s="82"/>
      <c r="D400" s="82"/>
      <c r="E400" s="82"/>
      <c r="J400" s="22"/>
    </row>
    <row r="401" spans="1:17" x14ac:dyDescent="0.25">
      <c r="B401" s="22"/>
      <c r="C401" s="85" t="s">
        <v>177</v>
      </c>
      <c r="D401" s="86"/>
      <c r="E401" s="86"/>
      <c r="F401" s="83"/>
      <c r="G401" s="83"/>
      <c r="H401" s="83"/>
      <c r="I401" s="83"/>
      <c r="J401" s="84"/>
    </row>
    <row r="402" spans="1:17" x14ac:dyDescent="0.25">
      <c r="B402" s="22"/>
      <c r="C402" s="88"/>
      <c r="D402" s="59"/>
      <c r="E402" s="59"/>
      <c r="F402" s="59"/>
      <c r="G402" s="59"/>
      <c r="H402" s="59"/>
      <c r="I402" s="59"/>
      <c r="J402" s="87"/>
    </row>
    <row r="403" spans="1:17" x14ac:dyDescent="0.25">
      <c r="B403" s="22"/>
      <c r="C403" s="91" t="s">
        <v>70</v>
      </c>
      <c r="D403" s="92"/>
      <c r="E403" s="92"/>
      <c r="F403" s="89">
        <f>SUMIF(K316:K400, IF(K315="","",K315), J316:J400)</f>
        <v>0</v>
      </c>
      <c r="G403" s="89"/>
      <c r="H403" s="89"/>
      <c r="I403" s="89"/>
      <c r="J403" s="90"/>
    </row>
    <row r="404" spans="1:17" hidden="1" x14ac:dyDescent="0.25">
      <c r="B404" s="22"/>
      <c r="C404" s="95" t="s">
        <v>71</v>
      </c>
      <c r="D404" s="96"/>
      <c r="E404" s="96"/>
      <c r="F404" s="93">
        <f>ROUND(SUMIF(K316:K400, IF(K315="","",K315), J316:J400) * 0.2, 2)</f>
        <v>0</v>
      </c>
      <c r="G404" s="93"/>
      <c r="H404" s="93"/>
      <c r="I404" s="93"/>
      <c r="J404" s="94"/>
    </row>
    <row r="405" spans="1:17" hidden="1" x14ac:dyDescent="0.25">
      <c r="B405" s="22"/>
      <c r="C405" s="91" t="s">
        <v>72</v>
      </c>
      <c r="D405" s="92"/>
      <c r="E405" s="92"/>
      <c r="F405" s="89">
        <f>SUM(F403:F404)</f>
        <v>0</v>
      </c>
      <c r="G405" s="89"/>
      <c r="H405" s="89"/>
      <c r="I405" s="89"/>
      <c r="J405" s="90"/>
    </row>
    <row r="406" spans="1:17" x14ac:dyDescent="0.25">
      <c r="A406" s="7">
        <v>4</v>
      </c>
      <c r="B406" s="16" t="s">
        <v>210</v>
      </c>
      <c r="C406" s="78" t="s">
        <v>211</v>
      </c>
      <c r="D406" s="78"/>
      <c r="E406" s="78"/>
      <c r="F406" s="19"/>
      <c r="G406" s="19"/>
      <c r="H406" s="19"/>
      <c r="I406" s="19"/>
      <c r="J406" s="20"/>
      <c r="K406" s="7"/>
    </row>
    <row r="407" spans="1:17" x14ac:dyDescent="0.25">
      <c r="A407" s="7">
        <v>9</v>
      </c>
      <c r="B407" s="21" t="s">
        <v>212</v>
      </c>
      <c r="C407" s="79" t="s">
        <v>213</v>
      </c>
      <c r="D407" s="80"/>
      <c r="E407" s="80"/>
      <c r="F407" s="23" t="s">
        <v>151</v>
      </c>
      <c r="G407" s="31">
        <v>24.45</v>
      </c>
      <c r="H407" s="32"/>
      <c r="I407" s="26"/>
      <c r="J407" s="27">
        <f>IF(AND(G407= "",H407= ""), 0, ROUND(ROUND(I407, 2) * ROUND(IF(H407="",G407,H407),  2), 2))</f>
        <v>0</v>
      </c>
      <c r="K407" s="7"/>
      <c r="M407" s="28">
        <v>0.2</v>
      </c>
      <c r="Q407" s="7">
        <v>179133</v>
      </c>
    </row>
    <row r="408" spans="1:17" hidden="1" x14ac:dyDescent="0.25">
      <c r="A408" s="7" t="s">
        <v>46</v>
      </c>
    </row>
    <row r="409" spans="1:17" ht="24.75" customHeight="1" x14ac:dyDescent="0.25">
      <c r="A409" s="7" t="s">
        <v>84</v>
      </c>
      <c r="B409" s="21"/>
      <c r="C409" s="7" t="s">
        <v>214</v>
      </c>
      <c r="G409" s="33">
        <v>24.45</v>
      </c>
      <c r="H409" s="34" t="s">
        <v>152</v>
      </c>
      <c r="J409" s="22"/>
    </row>
    <row r="410" spans="1:17" x14ac:dyDescent="0.25">
      <c r="A410" s="7" t="s">
        <v>47</v>
      </c>
      <c r="B410" s="22"/>
      <c r="C410" s="80" t="s">
        <v>153</v>
      </c>
      <c r="D410" s="80"/>
      <c r="E410" s="80"/>
      <c r="F410" s="80"/>
      <c r="G410" s="80"/>
      <c r="H410" s="80"/>
      <c r="I410" s="80"/>
      <c r="J410" s="22"/>
    </row>
    <row r="411" spans="1:17" ht="22.7" customHeight="1" x14ac:dyDescent="0.25">
      <c r="A411" s="7" t="s">
        <v>49</v>
      </c>
      <c r="B411" s="29"/>
      <c r="C411" s="81" t="s">
        <v>215</v>
      </c>
      <c r="D411" s="81"/>
      <c r="E411" s="81"/>
      <c r="F411" s="81"/>
      <c r="G411" s="81"/>
      <c r="H411" s="81"/>
      <c r="I411" s="81"/>
      <c r="J411" s="29"/>
    </row>
    <row r="412" spans="1:17" hidden="1" x14ac:dyDescent="0.25">
      <c r="A412" s="7" t="s">
        <v>51</v>
      </c>
    </row>
    <row r="413" spans="1:17" x14ac:dyDescent="0.25">
      <c r="A413" s="7">
        <v>9</v>
      </c>
      <c r="B413" s="21" t="s">
        <v>216</v>
      </c>
      <c r="C413" s="79" t="s">
        <v>217</v>
      </c>
      <c r="D413" s="80"/>
      <c r="E413" s="80"/>
      <c r="F413" s="23" t="s">
        <v>218</v>
      </c>
      <c r="G413" s="31">
        <v>42.6</v>
      </c>
      <c r="H413" s="32"/>
      <c r="I413" s="26"/>
      <c r="J413" s="27">
        <f>IF(AND(G413= "",H413= ""), 0, ROUND(ROUND(I413, 2) * ROUND(IF(H413="",G413,H413),  2), 2))</f>
        <v>0</v>
      </c>
      <c r="K413" s="7"/>
      <c r="M413" s="28">
        <v>0.2</v>
      </c>
      <c r="Q413" s="7">
        <v>179133</v>
      </c>
    </row>
    <row r="414" spans="1:17" hidden="1" x14ac:dyDescent="0.25">
      <c r="A414" s="7" t="s">
        <v>46</v>
      </c>
    </row>
    <row r="415" spans="1:17" x14ac:dyDescent="0.25">
      <c r="A415" s="7" t="s">
        <v>84</v>
      </c>
      <c r="B415" s="21"/>
      <c r="C415" s="7" t="s">
        <v>219</v>
      </c>
      <c r="G415" s="33">
        <v>42.6</v>
      </c>
      <c r="H415" s="34" t="s">
        <v>152</v>
      </c>
      <c r="J415" s="22"/>
    </row>
    <row r="416" spans="1:17" hidden="1" x14ac:dyDescent="0.25">
      <c r="A416" s="7" t="s">
        <v>46</v>
      </c>
    </row>
    <row r="417" spans="1:17" x14ac:dyDescent="0.25">
      <c r="A417" s="7" t="s">
        <v>47</v>
      </c>
      <c r="B417" s="22"/>
      <c r="C417" s="80" t="s">
        <v>153</v>
      </c>
      <c r="D417" s="80"/>
      <c r="E417" s="80"/>
      <c r="F417" s="80"/>
      <c r="G417" s="80"/>
      <c r="H417" s="80"/>
      <c r="I417" s="80"/>
      <c r="J417" s="22"/>
    </row>
    <row r="418" spans="1:17" ht="22.7" customHeight="1" x14ac:dyDescent="0.25">
      <c r="A418" s="7" t="s">
        <v>49</v>
      </c>
      <c r="B418" s="29"/>
      <c r="C418" s="81" t="s">
        <v>220</v>
      </c>
      <c r="D418" s="81"/>
      <c r="E418" s="81"/>
      <c r="F418" s="81"/>
      <c r="G418" s="81"/>
      <c r="H418" s="81"/>
      <c r="I418" s="81"/>
      <c r="J418" s="29"/>
    </row>
    <row r="419" spans="1:17" hidden="1" x14ac:dyDescent="0.25">
      <c r="A419" s="7" t="s">
        <v>51</v>
      </c>
    </row>
    <row r="420" spans="1:17" x14ac:dyDescent="0.25">
      <c r="A420" s="7">
        <v>9</v>
      </c>
      <c r="B420" s="21" t="s">
        <v>221</v>
      </c>
      <c r="C420" s="79" t="s">
        <v>222</v>
      </c>
      <c r="D420" s="80"/>
      <c r="E420" s="80"/>
      <c r="F420" s="23" t="s">
        <v>151</v>
      </c>
      <c r="G420" s="31">
        <v>13.2</v>
      </c>
      <c r="H420" s="32"/>
      <c r="I420" s="26"/>
      <c r="J420" s="27">
        <f>IF(AND(G420= "",H420= ""), 0, ROUND(ROUND(I420, 2) * ROUND(IF(H420="",G420,H420),  2), 2))</f>
        <v>0</v>
      </c>
      <c r="K420" s="7"/>
      <c r="M420" s="28">
        <v>0.2</v>
      </c>
      <c r="Q420" s="7">
        <v>179133</v>
      </c>
    </row>
    <row r="421" spans="1:17" hidden="1" x14ac:dyDescent="0.25">
      <c r="A421" s="7" t="s">
        <v>46</v>
      </c>
    </row>
    <row r="422" spans="1:17" hidden="1" x14ac:dyDescent="0.25">
      <c r="A422" s="7" t="s">
        <v>46</v>
      </c>
    </row>
    <row r="423" spans="1:17" x14ac:dyDescent="0.25">
      <c r="A423" s="7" t="s">
        <v>47</v>
      </c>
      <c r="B423" s="22"/>
      <c r="C423" s="80" t="s">
        <v>153</v>
      </c>
      <c r="D423" s="80"/>
      <c r="E423" s="80"/>
      <c r="F423" s="80"/>
      <c r="G423" s="80"/>
      <c r="H423" s="80"/>
      <c r="I423" s="80"/>
      <c r="J423" s="22"/>
    </row>
    <row r="424" spans="1:17" x14ac:dyDescent="0.25">
      <c r="A424" s="7" t="s">
        <v>84</v>
      </c>
      <c r="B424" s="21"/>
      <c r="C424" s="7" t="s">
        <v>223</v>
      </c>
      <c r="G424" s="33">
        <v>13.2</v>
      </c>
      <c r="H424" s="34" t="s">
        <v>152</v>
      </c>
      <c r="J424" s="22"/>
    </row>
    <row r="425" spans="1:17" ht="22.7" customHeight="1" x14ac:dyDescent="0.25">
      <c r="A425" s="7" t="s">
        <v>49</v>
      </c>
      <c r="B425" s="29"/>
      <c r="C425" s="81" t="s">
        <v>224</v>
      </c>
      <c r="D425" s="81"/>
      <c r="E425" s="81"/>
      <c r="F425" s="81"/>
      <c r="G425" s="81"/>
      <c r="H425" s="81"/>
      <c r="I425" s="81"/>
      <c r="J425" s="29"/>
    </row>
    <row r="426" spans="1:17" hidden="1" x14ac:dyDescent="0.25">
      <c r="A426" s="7" t="s">
        <v>51</v>
      </c>
    </row>
    <row r="427" spans="1:17" x14ac:dyDescent="0.25">
      <c r="A427" s="7">
        <v>9</v>
      </c>
      <c r="B427" s="21" t="s">
        <v>225</v>
      </c>
      <c r="C427" s="79" t="s">
        <v>226</v>
      </c>
      <c r="D427" s="80"/>
      <c r="E427" s="80"/>
      <c r="F427" s="23" t="s">
        <v>10</v>
      </c>
      <c r="G427" s="31">
        <v>5</v>
      </c>
      <c r="H427" s="32"/>
      <c r="I427" s="26"/>
      <c r="J427" s="27">
        <f>IF(AND(G427= "",H427= ""), 0, ROUND(ROUND(I427, 2) * ROUND(IF(H427="",G427,H427),  2), 2))</f>
        <v>0</v>
      </c>
      <c r="K427" s="7"/>
      <c r="M427" s="28">
        <v>0.2</v>
      </c>
      <c r="Q427" s="7">
        <v>179133</v>
      </c>
    </row>
    <row r="428" spans="1:17" hidden="1" x14ac:dyDescent="0.25">
      <c r="A428" s="7" t="s">
        <v>46</v>
      </c>
    </row>
    <row r="429" spans="1:17" x14ac:dyDescent="0.25">
      <c r="A429" s="7" t="s">
        <v>84</v>
      </c>
      <c r="B429" s="21"/>
      <c r="C429" s="7" t="s">
        <v>85</v>
      </c>
      <c r="G429" s="33">
        <v>5</v>
      </c>
      <c r="H429" s="34" t="s">
        <v>86</v>
      </c>
      <c r="J429" s="22"/>
    </row>
    <row r="430" spans="1:17" hidden="1" x14ac:dyDescent="0.25">
      <c r="A430" s="7" t="s">
        <v>46</v>
      </c>
    </row>
    <row r="431" spans="1:17" x14ac:dyDescent="0.25">
      <c r="A431" s="7" t="s">
        <v>47</v>
      </c>
      <c r="B431" s="22"/>
      <c r="C431" s="80" t="s">
        <v>87</v>
      </c>
      <c r="D431" s="80"/>
      <c r="E431" s="80"/>
      <c r="F431" s="80"/>
      <c r="G431" s="80"/>
      <c r="H431" s="80"/>
      <c r="I431" s="80"/>
      <c r="J431" s="22"/>
    </row>
    <row r="432" spans="1:17" ht="22.7" customHeight="1" x14ac:dyDescent="0.25">
      <c r="A432" s="7" t="s">
        <v>49</v>
      </c>
      <c r="B432" s="29"/>
      <c r="C432" s="81" t="s">
        <v>227</v>
      </c>
      <c r="D432" s="81"/>
      <c r="E432" s="81"/>
      <c r="F432" s="81"/>
      <c r="G432" s="81"/>
      <c r="H432" s="81"/>
      <c r="I432" s="81"/>
      <c r="J432" s="29"/>
    </row>
    <row r="433" spans="1:17" hidden="1" x14ac:dyDescent="0.25">
      <c r="A433" s="7" t="s">
        <v>51</v>
      </c>
    </row>
    <row r="434" spans="1:17" x14ac:dyDescent="0.25">
      <c r="A434" s="7">
        <v>9</v>
      </c>
      <c r="B434" s="21" t="s">
        <v>228</v>
      </c>
      <c r="C434" s="79" t="s">
        <v>229</v>
      </c>
      <c r="D434" s="80"/>
      <c r="E434" s="80"/>
      <c r="F434" s="23" t="s">
        <v>10</v>
      </c>
      <c r="G434" s="31">
        <v>108</v>
      </c>
      <c r="H434" s="32"/>
      <c r="I434" s="26"/>
      <c r="J434" s="27">
        <f>IF(AND(G434= "",H434= ""), 0, ROUND(ROUND(I434, 2) * ROUND(IF(H434="",G434,H434),  2), 2))</f>
        <v>0</v>
      </c>
      <c r="K434" s="7"/>
      <c r="M434" s="28">
        <v>0.2</v>
      </c>
      <c r="Q434" s="7">
        <v>179133</v>
      </c>
    </row>
    <row r="435" spans="1:17" hidden="1" x14ac:dyDescent="0.25">
      <c r="A435" s="7" t="s">
        <v>46</v>
      </c>
    </row>
    <row r="436" spans="1:17" x14ac:dyDescent="0.25">
      <c r="A436" s="7" t="s">
        <v>84</v>
      </c>
      <c r="B436" s="21"/>
      <c r="C436" s="7" t="s">
        <v>85</v>
      </c>
      <c r="G436" s="33">
        <v>108</v>
      </c>
      <c r="H436" s="34" t="s">
        <v>86</v>
      </c>
      <c r="J436" s="22"/>
    </row>
    <row r="437" spans="1:17" hidden="1" x14ac:dyDescent="0.25">
      <c r="A437" s="7" t="s">
        <v>46</v>
      </c>
    </row>
    <row r="438" spans="1:17" x14ac:dyDescent="0.25">
      <c r="A438" s="7" t="s">
        <v>47</v>
      </c>
      <c r="B438" s="22"/>
      <c r="C438" s="80" t="s">
        <v>87</v>
      </c>
      <c r="D438" s="80"/>
      <c r="E438" s="80"/>
      <c r="F438" s="80"/>
      <c r="G438" s="80"/>
      <c r="H438" s="80"/>
      <c r="I438" s="80"/>
      <c r="J438" s="22"/>
    </row>
    <row r="439" spans="1:17" ht="22.7" customHeight="1" x14ac:dyDescent="0.25">
      <c r="A439" s="7" t="s">
        <v>49</v>
      </c>
      <c r="B439" s="29"/>
      <c r="C439" s="81" t="s">
        <v>230</v>
      </c>
      <c r="D439" s="81"/>
      <c r="E439" s="81"/>
      <c r="F439" s="81"/>
      <c r="G439" s="81"/>
      <c r="H439" s="81"/>
      <c r="I439" s="81"/>
      <c r="J439" s="29"/>
    </row>
    <row r="440" spans="1:17" hidden="1" x14ac:dyDescent="0.25">
      <c r="A440" s="7" t="s">
        <v>51</v>
      </c>
    </row>
    <row r="441" spans="1:17" x14ac:dyDescent="0.25">
      <c r="A441" s="7" t="s">
        <v>69</v>
      </c>
      <c r="B441" s="22"/>
      <c r="C441" s="82"/>
      <c r="D441" s="82"/>
      <c r="E441" s="82"/>
      <c r="J441" s="22"/>
    </row>
    <row r="442" spans="1:17" x14ac:dyDescent="0.25">
      <c r="B442" s="22"/>
      <c r="C442" s="85" t="s">
        <v>211</v>
      </c>
      <c r="D442" s="86"/>
      <c r="E442" s="86"/>
      <c r="F442" s="83"/>
      <c r="G442" s="83"/>
      <c r="H442" s="83"/>
      <c r="I442" s="83"/>
      <c r="J442" s="84"/>
    </row>
    <row r="443" spans="1:17" x14ac:dyDescent="0.25">
      <c r="B443" s="22"/>
      <c r="C443" s="88"/>
      <c r="D443" s="59"/>
      <c r="E443" s="59"/>
      <c r="F443" s="59"/>
      <c r="G443" s="59"/>
      <c r="H443" s="59"/>
      <c r="I443" s="59"/>
      <c r="J443" s="87"/>
    </row>
    <row r="444" spans="1:17" x14ac:dyDescent="0.25">
      <c r="B444" s="22"/>
      <c r="C444" s="91" t="s">
        <v>70</v>
      </c>
      <c r="D444" s="92"/>
      <c r="E444" s="92"/>
      <c r="F444" s="89">
        <f>SUMIF(K407:K441, IF(K406="","",K406), J407:J441)</f>
        <v>0</v>
      </c>
      <c r="G444" s="89"/>
      <c r="H444" s="89"/>
      <c r="I444" s="89"/>
      <c r="J444" s="90"/>
    </row>
    <row r="445" spans="1:17" hidden="1" x14ac:dyDescent="0.25">
      <c r="B445" s="22"/>
      <c r="C445" s="95" t="s">
        <v>71</v>
      </c>
      <c r="D445" s="96"/>
      <c r="E445" s="96"/>
      <c r="F445" s="93">
        <f>ROUND(SUMIF(K407:K441, IF(K406="","",K406), J407:J441) * 0.2, 2)</f>
        <v>0</v>
      </c>
      <c r="G445" s="93"/>
      <c r="H445" s="93"/>
      <c r="I445" s="93"/>
      <c r="J445" s="94"/>
    </row>
    <row r="446" spans="1:17" hidden="1" x14ac:dyDescent="0.25">
      <c r="B446" s="22"/>
      <c r="C446" s="91" t="s">
        <v>72</v>
      </c>
      <c r="D446" s="92"/>
      <c r="E446" s="92"/>
      <c r="F446" s="89">
        <f>SUM(F444:F445)</f>
        <v>0</v>
      </c>
      <c r="G446" s="89"/>
      <c r="H446" s="89"/>
      <c r="I446" s="89"/>
      <c r="J446" s="90"/>
    </row>
    <row r="447" spans="1:17" x14ac:dyDescent="0.25">
      <c r="A447" s="7">
        <v>4</v>
      </c>
      <c r="B447" s="16" t="s">
        <v>231</v>
      </c>
      <c r="C447" s="78" t="s">
        <v>232</v>
      </c>
      <c r="D447" s="78"/>
      <c r="E447" s="78"/>
      <c r="F447" s="19"/>
      <c r="G447" s="19"/>
      <c r="H447" s="19"/>
      <c r="I447" s="19"/>
      <c r="J447" s="20"/>
      <c r="K447" s="7"/>
    </row>
    <row r="448" spans="1:17" ht="16.899999999999999" customHeight="1" x14ac:dyDescent="0.25">
      <c r="A448" s="7">
        <v>5</v>
      </c>
      <c r="B448" s="16" t="s">
        <v>233</v>
      </c>
      <c r="C448" s="96" t="s">
        <v>234</v>
      </c>
      <c r="D448" s="96"/>
      <c r="E448" s="96"/>
      <c r="F448" s="30"/>
      <c r="G448" s="30"/>
      <c r="H448" s="30"/>
      <c r="I448" s="30"/>
      <c r="J448" s="37"/>
      <c r="K448" s="7"/>
    </row>
    <row r="449" spans="1:17" hidden="1" x14ac:dyDescent="0.25">
      <c r="A449" s="7" t="s">
        <v>115</v>
      </c>
    </row>
    <row r="450" spans="1:17" x14ac:dyDescent="0.25">
      <c r="A450" s="7">
        <v>9</v>
      </c>
      <c r="B450" s="21" t="s">
        <v>235</v>
      </c>
      <c r="C450" s="79" t="s">
        <v>234</v>
      </c>
      <c r="D450" s="80"/>
      <c r="E450" s="80"/>
      <c r="F450" s="23" t="s">
        <v>11</v>
      </c>
      <c r="G450" s="24">
        <v>1</v>
      </c>
      <c r="H450" s="25"/>
      <c r="I450" s="26"/>
      <c r="J450" s="27">
        <f>IF(AND(G450= "",H450= ""), 0, ROUND(ROUND(I450, 2) * ROUND(IF(H450="",G450,H450),  0), 2))</f>
        <v>0</v>
      </c>
      <c r="K450" s="7"/>
      <c r="M450" s="28">
        <v>0.2</v>
      </c>
      <c r="Q450" s="7">
        <v>179133</v>
      </c>
    </row>
    <row r="451" spans="1:17" x14ac:dyDescent="0.25">
      <c r="A451" s="7" t="s">
        <v>84</v>
      </c>
      <c r="B451" s="21"/>
      <c r="C451" s="7" t="s">
        <v>85</v>
      </c>
      <c r="G451" s="35">
        <v>1</v>
      </c>
      <c r="H451" s="36" t="s">
        <v>91</v>
      </c>
      <c r="J451" s="22"/>
    </row>
    <row r="452" spans="1:17" hidden="1" x14ac:dyDescent="0.25">
      <c r="A452" s="7" t="s">
        <v>46</v>
      </c>
    </row>
    <row r="453" spans="1:17" x14ac:dyDescent="0.25">
      <c r="A453" s="7" t="s">
        <v>47</v>
      </c>
      <c r="B453" s="22"/>
      <c r="C453" s="80" t="s">
        <v>92</v>
      </c>
      <c r="D453" s="80"/>
      <c r="E453" s="80"/>
      <c r="F453" s="80"/>
      <c r="G453" s="80"/>
      <c r="H453" s="80"/>
      <c r="I453" s="80"/>
      <c r="J453" s="22"/>
    </row>
    <row r="454" spans="1:17" ht="22.7" customHeight="1" x14ac:dyDescent="0.25">
      <c r="A454" s="7" t="s">
        <v>49</v>
      </c>
      <c r="B454" s="29"/>
      <c r="C454" s="81" t="s">
        <v>236</v>
      </c>
      <c r="D454" s="81"/>
      <c r="E454" s="81"/>
      <c r="F454" s="81"/>
      <c r="G454" s="81"/>
      <c r="H454" s="81"/>
      <c r="I454" s="81"/>
      <c r="J454" s="29"/>
    </row>
    <row r="455" spans="1:17" hidden="1" x14ac:dyDescent="0.25">
      <c r="A455" s="7" t="s">
        <v>51</v>
      </c>
    </row>
    <row r="456" spans="1:17" x14ac:dyDescent="0.25">
      <c r="A456" s="7" t="s">
        <v>119</v>
      </c>
      <c r="B456" s="22"/>
      <c r="C456" s="82"/>
      <c r="D456" s="82"/>
      <c r="E456" s="82"/>
      <c r="J456" s="22"/>
    </row>
    <row r="457" spans="1:17" ht="16.899999999999999" customHeight="1" x14ac:dyDescent="0.25">
      <c r="B457" s="22"/>
      <c r="C457" s="85" t="s">
        <v>234</v>
      </c>
      <c r="D457" s="86"/>
      <c r="E457" s="86"/>
      <c r="F457" s="83"/>
      <c r="G457" s="83"/>
      <c r="H457" s="83"/>
      <c r="I457" s="83"/>
      <c r="J457" s="84"/>
    </row>
    <row r="458" spans="1:17" x14ac:dyDescent="0.25">
      <c r="B458" s="22"/>
      <c r="C458" s="88"/>
      <c r="D458" s="59"/>
      <c r="E458" s="59"/>
      <c r="F458" s="59"/>
      <c r="G458" s="59"/>
      <c r="H458" s="59"/>
      <c r="I458" s="59"/>
      <c r="J458" s="87"/>
    </row>
    <row r="459" spans="1:17" x14ac:dyDescent="0.25">
      <c r="B459" s="22"/>
      <c r="C459" s="91" t="s">
        <v>70</v>
      </c>
      <c r="D459" s="92"/>
      <c r="E459" s="92"/>
      <c r="F459" s="89">
        <f>SUMIF(K449:K456, IF(K448="","",K448), J449:J456)</f>
        <v>0</v>
      </c>
      <c r="G459" s="89"/>
      <c r="H459" s="89"/>
      <c r="I459" s="89"/>
      <c r="J459" s="90"/>
    </row>
    <row r="460" spans="1:17" hidden="1" x14ac:dyDescent="0.25">
      <c r="B460" s="22"/>
      <c r="C460" s="95" t="s">
        <v>71</v>
      </c>
      <c r="D460" s="96"/>
      <c r="E460" s="96"/>
      <c r="F460" s="93">
        <f>ROUND(SUMIF(K449:K456, IF(K448="","",K448), J449:J456) * 0.2, 2)</f>
        <v>0</v>
      </c>
      <c r="G460" s="93"/>
      <c r="H460" s="93"/>
      <c r="I460" s="93"/>
      <c r="J460" s="94"/>
    </row>
    <row r="461" spans="1:17" hidden="1" x14ac:dyDescent="0.25">
      <c r="B461" s="22"/>
      <c r="C461" s="91" t="s">
        <v>72</v>
      </c>
      <c r="D461" s="92"/>
      <c r="E461" s="92"/>
      <c r="F461" s="89">
        <f>SUM(F459:F460)</f>
        <v>0</v>
      </c>
      <c r="G461" s="89"/>
      <c r="H461" s="89"/>
      <c r="I461" s="89"/>
      <c r="J461" s="90"/>
    </row>
    <row r="462" spans="1:17" ht="16.899999999999999" customHeight="1" x14ac:dyDescent="0.25">
      <c r="A462" s="7">
        <v>5</v>
      </c>
      <c r="B462" s="16" t="s">
        <v>237</v>
      </c>
      <c r="C462" s="96" t="s">
        <v>238</v>
      </c>
      <c r="D462" s="96"/>
      <c r="E462" s="96"/>
      <c r="F462" s="30"/>
      <c r="G462" s="30"/>
      <c r="H462" s="30"/>
      <c r="I462" s="30"/>
      <c r="J462" s="37"/>
      <c r="K462" s="7"/>
    </row>
    <row r="463" spans="1:17" hidden="1" x14ac:dyDescent="0.25">
      <c r="A463" s="7" t="s">
        <v>115</v>
      </c>
    </row>
    <row r="464" spans="1:17" x14ac:dyDescent="0.25">
      <c r="A464" s="7">
        <v>9</v>
      </c>
      <c r="B464" s="21" t="s">
        <v>239</v>
      </c>
      <c r="C464" s="79" t="s">
        <v>238</v>
      </c>
      <c r="D464" s="80"/>
      <c r="E464" s="80"/>
      <c r="F464" s="23" t="s">
        <v>11</v>
      </c>
      <c r="G464" s="24">
        <v>1</v>
      </c>
      <c r="H464" s="25"/>
      <c r="I464" s="26"/>
      <c r="J464" s="27">
        <f>IF(AND(G464= "",H464= ""), 0, ROUND(ROUND(I464, 2) * ROUND(IF(H464="",G464,H464),  0), 2))</f>
        <v>0</v>
      </c>
      <c r="K464" s="7"/>
      <c r="M464" s="28">
        <v>0.2</v>
      </c>
      <c r="Q464" s="7">
        <v>179133</v>
      </c>
    </row>
    <row r="465" spans="1:17" x14ac:dyDescent="0.25">
      <c r="A465" s="7" t="s">
        <v>84</v>
      </c>
      <c r="B465" s="21"/>
      <c r="C465" s="7" t="s">
        <v>85</v>
      </c>
      <c r="G465" s="35">
        <v>1</v>
      </c>
      <c r="H465" s="36" t="s">
        <v>91</v>
      </c>
      <c r="J465" s="22"/>
    </row>
    <row r="466" spans="1:17" hidden="1" x14ac:dyDescent="0.25">
      <c r="A466" s="7" t="s">
        <v>46</v>
      </c>
    </row>
    <row r="467" spans="1:17" x14ac:dyDescent="0.25">
      <c r="A467" s="7" t="s">
        <v>47</v>
      </c>
      <c r="B467" s="22"/>
      <c r="C467" s="80" t="s">
        <v>92</v>
      </c>
      <c r="D467" s="80"/>
      <c r="E467" s="80"/>
      <c r="F467" s="80"/>
      <c r="G467" s="80"/>
      <c r="H467" s="80"/>
      <c r="I467" s="80"/>
      <c r="J467" s="22"/>
    </row>
    <row r="468" spans="1:17" ht="22.7" customHeight="1" x14ac:dyDescent="0.25">
      <c r="A468" s="7" t="s">
        <v>49</v>
      </c>
      <c r="B468" s="29"/>
      <c r="C468" s="81" t="s">
        <v>240</v>
      </c>
      <c r="D468" s="81"/>
      <c r="E468" s="81"/>
      <c r="F468" s="81"/>
      <c r="G468" s="81"/>
      <c r="H468" s="81"/>
      <c r="I468" s="81"/>
      <c r="J468" s="29"/>
    </row>
    <row r="469" spans="1:17" hidden="1" x14ac:dyDescent="0.25">
      <c r="A469" s="7" t="s">
        <v>51</v>
      </c>
    </row>
    <row r="470" spans="1:17" x14ac:dyDescent="0.25">
      <c r="A470" s="7" t="s">
        <v>119</v>
      </c>
      <c r="B470" s="22"/>
      <c r="C470" s="82"/>
      <c r="D470" s="82"/>
      <c r="E470" s="82"/>
      <c r="J470" s="22"/>
    </row>
    <row r="471" spans="1:17" ht="16.899999999999999" customHeight="1" x14ac:dyDescent="0.25">
      <c r="B471" s="22"/>
      <c r="C471" s="85" t="s">
        <v>238</v>
      </c>
      <c r="D471" s="86"/>
      <c r="E471" s="86"/>
      <c r="F471" s="83"/>
      <c r="G471" s="83"/>
      <c r="H471" s="83"/>
      <c r="I471" s="83"/>
      <c r="J471" s="84"/>
    </row>
    <row r="472" spans="1:17" x14ac:dyDescent="0.25">
      <c r="B472" s="22"/>
      <c r="C472" s="88"/>
      <c r="D472" s="59"/>
      <c r="E472" s="59"/>
      <c r="F472" s="59"/>
      <c r="G472" s="59"/>
      <c r="H472" s="59"/>
      <c r="I472" s="59"/>
      <c r="J472" s="87"/>
    </row>
    <row r="473" spans="1:17" x14ac:dyDescent="0.25">
      <c r="B473" s="22"/>
      <c r="C473" s="91" t="s">
        <v>70</v>
      </c>
      <c r="D473" s="92"/>
      <c r="E473" s="92"/>
      <c r="F473" s="89">
        <f>SUMIF(K463:K470, IF(K462="","",K462), J463:J470)</f>
        <v>0</v>
      </c>
      <c r="G473" s="89"/>
      <c r="H473" s="89"/>
      <c r="I473" s="89"/>
      <c r="J473" s="90"/>
    </row>
    <row r="474" spans="1:17" hidden="1" x14ac:dyDescent="0.25">
      <c r="B474" s="22"/>
      <c r="C474" s="95" t="s">
        <v>71</v>
      </c>
      <c r="D474" s="96"/>
      <c r="E474" s="96"/>
      <c r="F474" s="93">
        <f>ROUND(SUMIF(K463:K470, IF(K462="","",K462), J463:J470) * 0.2, 2)</f>
        <v>0</v>
      </c>
      <c r="G474" s="93"/>
      <c r="H474" s="93"/>
      <c r="I474" s="93"/>
      <c r="J474" s="94"/>
    </row>
    <row r="475" spans="1:17" hidden="1" x14ac:dyDescent="0.25">
      <c r="B475" s="22"/>
      <c r="C475" s="91" t="s">
        <v>72</v>
      </c>
      <c r="D475" s="92"/>
      <c r="E475" s="92"/>
      <c r="F475" s="89">
        <f>SUM(F473:F474)</f>
        <v>0</v>
      </c>
      <c r="G475" s="89"/>
      <c r="H475" s="89"/>
      <c r="I475" s="89"/>
      <c r="J475" s="90"/>
    </row>
    <row r="476" spans="1:17" x14ac:dyDescent="0.25">
      <c r="A476" s="7">
        <v>5</v>
      </c>
      <c r="B476" s="16" t="s">
        <v>241</v>
      </c>
      <c r="C476" s="96" t="s">
        <v>242</v>
      </c>
      <c r="D476" s="96"/>
      <c r="E476" s="96"/>
      <c r="F476" s="30"/>
      <c r="G476" s="30"/>
      <c r="H476" s="30"/>
      <c r="I476" s="30"/>
      <c r="J476" s="37"/>
      <c r="K476" s="7"/>
    </row>
    <row r="477" spans="1:17" hidden="1" x14ac:dyDescent="0.25">
      <c r="A477" s="7" t="s">
        <v>115</v>
      </c>
    </row>
    <row r="478" spans="1:17" x14ac:dyDescent="0.25">
      <c r="A478" s="7">
        <v>9</v>
      </c>
      <c r="B478" s="21" t="s">
        <v>243</v>
      </c>
      <c r="C478" s="79" t="s">
        <v>244</v>
      </c>
      <c r="D478" s="80"/>
      <c r="E478" s="80"/>
      <c r="F478" s="23" t="s">
        <v>11</v>
      </c>
      <c r="G478" s="24">
        <v>20</v>
      </c>
      <c r="H478" s="25"/>
      <c r="I478" s="26"/>
      <c r="J478" s="27">
        <f>IF(AND(G478= "",H478= ""), 0, ROUND(ROUND(I478, 2) * ROUND(IF(H478="",G478,H478),  0), 2))</f>
        <v>0</v>
      </c>
      <c r="K478" s="7"/>
      <c r="M478" s="28">
        <v>0.2</v>
      </c>
      <c r="Q478" s="7">
        <v>179133</v>
      </c>
    </row>
    <row r="479" spans="1:17" x14ac:dyDescent="0.25">
      <c r="A479" s="7" t="s">
        <v>84</v>
      </c>
      <c r="B479" s="21"/>
      <c r="C479" s="7" t="s">
        <v>85</v>
      </c>
      <c r="G479" s="35">
        <v>20</v>
      </c>
      <c r="H479" s="36" t="s">
        <v>91</v>
      </c>
      <c r="J479" s="22"/>
    </row>
    <row r="480" spans="1:17" hidden="1" x14ac:dyDescent="0.25">
      <c r="A480" s="7" t="s">
        <v>46</v>
      </c>
    </row>
    <row r="481" spans="1:11" x14ac:dyDescent="0.25">
      <c r="A481" s="7" t="s">
        <v>47</v>
      </c>
      <c r="B481" s="22"/>
      <c r="C481" s="80" t="s">
        <v>92</v>
      </c>
      <c r="D481" s="80"/>
      <c r="E481" s="80"/>
      <c r="F481" s="80"/>
      <c r="G481" s="80"/>
      <c r="H481" s="80"/>
      <c r="I481" s="80"/>
      <c r="J481" s="22"/>
    </row>
    <row r="482" spans="1:11" ht="20.85" customHeight="1" x14ac:dyDescent="0.25">
      <c r="A482" s="7" t="s">
        <v>49</v>
      </c>
      <c r="B482" s="29"/>
      <c r="C482" s="81" t="s">
        <v>245</v>
      </c>
      <c r="D482" s="81"/>
      <c r="E482" s="81"/>
      <c r="F482" s="81"/>
      <c r="G482" s="81"/>
      <c r="H482" s="81"/>
      <c r="I482" s="81"/>
      <c r="J482" s="29"/>
    </row>
    <row r="483" spans="1:11" hidden="1" x14ac:dyDescent="0.25">
      <c r="A483" s="7" t="s">
        <v>51</v>
      </c>
    </row>
    <row r="484" spans="1:11" x14ac:dyDescent="0.25">
      <c r="A484" s="7" t="s">
        <v>119</v>
      </c>
      <c r="B484" s="22"/>
      <c r="C484" s="82"/>
      <c r="D484" s="82"/>
      <c r="E484" s="82"/>
      <c r="J484" s="22"/>
    </row>
    <row r="485" spans="1:11" x14ac:dyDescent="0.25">
      <c r="B485" s="22"/>
      <c r="C485" s="85" t="s">
        <v>242</v>
      </c>
      <c r="D485" s="86"/>
      <c r="E485" s="86"/>
      <c r="F485" s="83"/>
      <c r="G485" s="83"/>
      <c r="H485" s="83"/>
      <c r="I485" s="83"/>
      <c r="J485" s="84"/>
    </row>
    <row r="486" spans="1:11" x14ac:dyDescent="0.25">
      <c r="B486" s="22"/>
      <c r="C486" s="88"/>
      <c r="D486" s="59"/>
      <c r="E486" s="59"/>
      <c r="F486" s="59"/>
      <c r="G486" s="59"/>
      <c r="H486" s="59"/>
      <c r="I486" s="59"/>
      <c r="J486" s="87"/>
    </row>
    <row r="487" spans="1:11" x14ac:dyDescent="0.25">
      <c r="B487" s="22"/>
      <c r="C487" s="91" t="s">
        <v>70</v>
      </c>
      <c r="D487" s="92"/>
      <c r="E487" s="92"/>
      <c r="F487" s="89">
        <f>SUMIF(K477:K484, IF(K476="","",K476), J477:J484)</f>
        <v>0</v>
      </c>
      <c r="G487" s="89"/>
      <c r="H487" s="89"/>
      <c r="I487" s="89"/>
      <c r="J487" s="90"/>
    </row>
    <row r="488" spans="1:11" hidden="1" x14ac:dyDescent="0.25">
      <c r="B488" s="22"/>
      <c r="C488" s="95" t="s">
        <v>71</v>
      </c>
      <c r="D488" s="96"/>
      <c r="E488" s="96"/>
      <c r="F488" s="93">
        <f>ROUND(SUMIF(K477:K484, IF(K476="","",K476), J477:J484) * 0.2, 2)</f>
        <v>0</v>
      </c>
      <c r="G488" s="93"/>
      <c r="H488" s="93"/>
      <c r="I488" s="93"/>
      <c r="J488" s="94"/>
    </row>
    <row r="489" spans="1:11" hidden="1" x14ac:dyDescent="0.25">
      <c r="B489" s="22"/>
      <c r="C489" s="91" t="s">
        <v>72</v>
      </c>
      <c r="D489" s="92"/>
      <c r="E489" s="92"/>
      <c r="F489" s="89">
        <f>SUM(F487:F488)</f>
        <v>0</v>
      </c>
      <c r="G489" s="89"/>
      <c r="H489" s="89"/>
      <c r="I489" s="89"/>
      <c r="J489" s="90"/>
    </row>
    <row r="490" spans="1:11" ht="16.899999999999999" customHeight="1" x14ac:dyDescent="0.25">
      <c r="A490" s="7">
        <v>5</v>
      </c>
      <c r="B490" s="16" t="s">
        <v>246</v>
      </c>
      <c r="C490" s="96" t="s">
        <v>247</v>
      </c>
      <c r="D490" s="96"/>
      <c r="E490" s="96"/>
      <c r="F490" s="30"/>
      <c r="G490" s="30"/>
      <c r="H490" s="30"/>
      <c r="I490" s="30"/>
      <c r="J490" s="37"/>
      <c r="K490" s="7"/>
    </row>
    <row r="491" spans="1:11" x14ac:dyDescent="0.25">
      <c r="A491" s="7">
        <v>8</v>
      </c>
      <c r="B491" s="21" t="s">
        <v>248</v>
      </c>
      <c r="C491" s="97" t="s">
        <v>249</v>
      </c>
      <c r="D491" s="97"/>
      <c r="E491" s="97"/>
      <c r="J491" s="22"/>
      <c r="K491" s="7"/>
    </row>
    <row r="492" spans="1:11" hidden="1" x14ac:dyDescent="0.25">
      <c r="A492" s="7" t="s">
        <v>250</v>
      </c>
    </row>
    <row r="493" spans="1:11" hidden="1" x14ac:dyDescent="0.25">
      <c r="A493" s="7" t="s">
        <v>250</v>
      </c>
    </row>
    <row r="494" spans="1:11" hidden="1" x14ac:dyDescent="0.25">
      <c r="A494" s="7" t="s">
        <v>250</v>
      </c>
    </row>
    <row r="495" spans="1:11" hidden="1" x14ac:dyDescent="0.25">
      <c r="A495" s="7" t="s">
        <v>250</v>
      </c>
    </row>
    <row r="496" spans="1:11" hidden="1" x14ac:dyDescent="0.25">
      <c r="A496" s="7" t="s">
        <v>250</v>
      </c>
    </row>
    <row r="497" spans="1:17" hidden="1" x14ac:dyDescent="0.25">
      <c r="A497" s="7" t="s">
        <v>250</v>
      </c>
    </row>
    <row r="498" spans="1:17" ht="27.2" customHeight="1" x14ac:dyDescent="0.25">
      <c r="A498" s="7">
        <v>9</v>
      </c>
      <c r="B498" s="21" t="s">
        <v>251</v>
      </c>
      <c r="C498" s="79" t="s">
        <v>252</v>
      </c>
      <c r="D498" s="80"/>
      <c r="E498" s="80"/>
      <c r="F498" s="23" t="s">
        <v>11</v>
      </c>
      <c r="G498" s="24">
        <v>1</v>
      </c>
      <c r="H498" s="25"/>
      <c r="I498" s="26"/>
      <c r="J498" s="27">
        <f>IF(AND(G498= "",H498= ""), 0, ROUND(ROUND(I498, 2) * ROUND(IF(H498="",G498,H498),  0), 2))</f>
        <v>0</v>
      </c>
      <c r="K498" s="7"/>
      <c r="M498" s="28">
        <v>0.2</v>
      </c>
      <c r="Q498" s="7">
        <v>179133</v>
      </c>
    </row>
    <row r="499" spans="1:17" x14ac:dyDescent="0.25">
      <c r="A499" s="7" t="s">
        <v>47</v>
      </c>
      <c r="B499" s="22"/>
      <c r="C499" s="80" t="s">
        <v>92</v>
      </c>
      <c r="D499" s="80"/>
      <c r="E499" s="80"/>
      <c r="F499" s="80"/>
      <c r="G499" s="80"/>
      <c r="H499" s="80"/>
      <c r="I499" s="80"/>
      <c r="J499" s="22"/>
    </row>
    <row r="500" spans="1:17" x14ac:dyDescent="0.25">
      <c r="A500" s="7" t="s">
        <v>84</v>
      </c>
      <c r="B500" s="21"/>
      <c r="C500" s="7" t="s">
        <v>85</v>
      </c>
      <c r="G500" s="35">
        <v>1</v>
      </c>
      <c r="H500" s="36" t="s">
        <v>91</v>
      </c>
      <c r="J500" s="22"/>
    </row>
    <row r="501" spans="1:17" x14ac:dyDescent="0.25">
      <c r="A501" s="7" t="s">
        <v>49</v>
      </c>
      <c r="B501" s="29"/>
      <c r="C501" s="81" t="s">
        <v>253</v>
      </c>
      <c r="D501" s="81"/>
      <c r="E501" s="81"/>
      <c r="F501" s="81"/>
      <c r="G501" s="81"/>
      <c r="H501" s="81"/>
      <c r="I501" s="81"/>
      <c r="J501" s="29"/>
    </row>
    <row r="502" spans="1:17" hidden="1" x14ac:dyDescent="0.25">
      <c r="A502" s="7" t="s">
        <v>51</v>
      </c>
    </row>
    <row r="503" spans="1:17" hidden="1" x14ac:dyDescent="0.25">
      <c r="A503" s="7" t="s">
        <v>250</v>
      </c>
    </row>
    <row r="504" spans="1:17" hidden="1" x14ac:dyDescent="0.25">
      <c r="A504" s="7" t="s">
        <v>254</v>
      </c>
    </row>
    <row r="505" spans="1:17" x14ac:dyDescent="0.25">
      <c r="A505" s="7" t="s">
        <v>119</v>
      </c>
      <c r="B505" s="22"/>
      <c r="C505" s="82"/>
      <c r="D505" s="82"/>
      <c r="E505" s="82"/>
      <c r="J505" s="22"/>
    </row>
    <row r="506" spans="1:17" ht="16.899999999999999" customHeight="1" x14ac:dyDescent="0.25">
      <c r="B506" s="22"/>
      <c r="C506" s="85" t="s">
        <v>247</v>
      </c>
      <c r="D506" s="86"/>
      <c r="E506" s="86"/>
      <c r="F506" s="83"/>
      <c r="G506" s="83"/>
      <c r="H506" s="83"/>
      <c r="I506" s="83"/>
      <c r="J506" s="84"/>
    </row>
    <row r="507" spans="1:17" x14ac:dyDescent="0.25">
      <c r="B507" s="22"/>
      <c r="C507" s="88"/>
      <c r="D507" s="59"/>
      <c r="E507" s="59"/>
      <c r="F507" s="59"/>
      <c r="G507" s="59"/>
      <c r="H507" s="59"/>
      <c r="I507" s="59"/>
      <c r="J507" s="87"/>
    </row>
    <row r="508" spans="1:17" x14ac:dyDescent="0.25">
      <c r="B508" s="22"/>
      <c r="C508" s="91" t="s">
        <v>70</v>
      </c>
      <c r="D508" s="92"/>
      <c r="E508" s="92"/>
      <c r="F508" s="89">
        <f>SUMIF(K491:K505, IF(K490="","",K490), J491:J505)</f>
        <v>0</v>
      </c>
      <c r="G508" s="89"/>
      <c r="H508" s="89"/>
      <c r="I508" s="89"/>
      <c r="J508" s="90"/>
    </row>
    <row r="509" spans="1:17" hidden="1" x14ac:dyDescent="0.25">
      <c r="B509" s="22"/>
      <c r="C509" s="95" t="s">
        <v>71</v>
      </c>
      <c r="D509" s="96"/>
      <c r="E509" s="96"/>
      <c r="F509" s="93">
        <f>ROUND(SUMIF(K491:K505, IF(K490="","",K490), J491:J505) * 0.2, 2)</f>
        <v>0</v>
      </c>
      <c r="G509" s="93"/>
      <c r="H509" s="93"/>
      <c r="I509" s="93"/>
      <c r="J509" s="94"/>
    </row>
    <row r="510" spans="1:17" hidden="1" x14ac:dyDescent="0.25">
      <c r="B510" s="22"/>
      <c r="C510" s="91" t="s">
        <v>72</v>
      </c>
      <c r="D510" s="92"/>
      <c r="E510" s="92"/>
      <c r="F510" s="89">
        <f>SUM(F508:F509)</f>
        <v>0</v>
      </c>
      <c r="G510" s="89"/>
      <c r="H510" s="89"/>
      <c r="I510" s="89"/>
      <c r="J510" s="90"/>
    </row>
    <row r="511" spans="1:17" x14ac:dyDescent="0.25">
      <c r="A511" s="7" t="s">
        <v>69</v>
      </c>
      <c r="B511" s="22"/>
      <c r="C511" s="82"/>
      <c r="D511" s="82"/>
      <c r="E511" s="82"/>
      <c r="J511" s="22"/>
    </row>
    <row r="512" spans="1:17" x14ac:dyDescent="0.25">
      <c r="B512" s="22"/>
      <c r="C512" s="85" t="s">
        <v>232</v>
      </c>
      <c r="D512" s="86"/>
      <c r="E512" s="86"/>
      <c r="F512" s="83"/>
      <c r="G512" s="83"/>
      <c r="H512" s="83"/>
      <c r="I512" s="83"/>
      <c r="J512" s="84"/>
    </row>
    <row r="513" spans="1:17" x14ac:dyDescent="0.25">
      <c r="B513" s="22"/>
      <c r="C513" s="88"/>
      <c r="D513" s="59"/>
      <c r="E513" s="59"/>
      <c r="F513" s="59"/>
      <c r="G513" s="59"/>
      <c r="H513" s="59"/>
      <c r="I513" s="59"/>
      <c r="J513" s="87"/>
    </row>
    <row r="514" spans="1:17" x14ac:dyDescent="0.25">
      <c r="B514" s="22"/>
      <c r="C514" s="91" t="s">
        <v>70</v>
      </c>
      <c r="D514" s="92"/>
      <c r="E514" s="92"/>
      <c r="F514" s="89">
        <f>SUMIF(K448:K511, IF(K447="","",K447), J448:J511)</f>
        <v>0</v>
      </c>
      <c r="G514" s="89"/>
      <c r="H514" s="89"/>
      <c r="I514" s="89"/>
      <c r="J514" s="90"/>
    </row>
    <row r="515" spans="1:17" hidden="1" x14ac:dyDescent="0.25">
      <c r="B515" s="22"/>
      <c r="C515" s="95" t="s">
        <v>71</v>
      </c>
      <c r="D515" s="96"/>
      <c r="E515" s="96"/>
      <c r="F515" s="93">
        <f>ROUND(SUMIF(K448:K511, IF(K447="","",K447), J448:J511) * 0.2, 2)</f>
        <v>0</v>
      </c>
      <c r="G515" s="93"/>
      <c r="H515" s="93"/>
      <c r="I515" s="93"/>
      <c r="J515" s="94"/>
    </row>
    <row r="516" spans="1:17" hidden="1" x14ac:dyDescent="0.25">
      <c r="B516" s="22"/>
      <c r="C516" s="91" t="s">
        <v>72</v>
      </c>
      <c r="D516" s="92"/>
      <c r="E516" s="92"/>
      <c r="F516" s="89">
        <f>SUM(F514:F515)</f>
        <v>0</v>
      </c>
      <c r="G516" s="89"/>
      <c r="H516" s="89"/>
      <c r="I516" s="89"/>
      <c r="J516" s="90"/>
    </row>
    <row r="517" spans="1:17" x14ac:dyDescent="0.25">
      <c r="A517" s="7">
        <v>4</v>
      </c>
      <c r="B517" s="16" t="s">
        <v>255</v>
      </c>
      <c r="C517" s="78" t="s">
        <v>256</v>
      </c>
      <c r="D517" s="78"/>
      <c r="E517" s="78"/>
      <c r="F517" s="19"/>
      <c r="G517" s="19"/>
      <c r="H517" s="19"/>
      <c r="I517" s="19"/>
      <c r="J517" s="20"/>
      <c r="K517" s="7"/>
    </row>
    <row r="518" spans="1:17" ht="16.899999999999999" customHeight="1" x14ac:dyDescent="0.25">
      <c r="A518" s="7">
        <v>5</v>
      </c>
      <c r="B518" s="16" t="s">
        <v>257</v>
      </c>
      <c r="C518" s="96" t="s">
        <v>258</v>
      </c>
      <c r="D518" s="96"/>
      <c r="E518" s="96"/>
      <c r="F518" s="30"/>
      <c r="G518" s="30"/>
      <c r="H518" s="30"/>
      <c r="I518" s="30"/>
      <c r="J518" s="37"/>
      <c r="K518" s="7"/>
    </row>
    <row r="519" spans="1:17" x14ac:dyDescent="0.25">
      <c r="A519" s="7">
        <v>9</v>
      </c>
      <c r="B519" s="21" t="s">
        <v>259</v>
      </c>
      <c r="C519" s="79" t="s">
        <v>260</v>
      </c>
      <c r="D519" s="80"/>
      <c r="E519" s="80"/>
      <c r="F519" s="23" t="s">
        <v>66</v>
      </c>
      <c r="G519" s="24">
        <v>1</v>
      </c>
      <c r="H519" s="25"/>
      <c r="I519" s="26"/>
      <c r="J519" s="27">
        <f>IF(AND(G519= "",H519= ""), 0, ROUND(ROUND(I519, 2) * ROUND(IF(H519="",G519,H519),  0), 2))</f>
        <v>0</v>
      </c>
      <c r="K519" s="7"/>
      <c r="M519" s="28">
        <v>0.2</v>
      </c>
      <c r="Q519" s="7">
        <v>179133</v>
      </c>
    </row>
    <row r="520" spans="1:17" hidden="1" x14ac:dyDescent="0.25">
      <c r="A520" s="7" t="s">
        <v>46</v>
      </c>
    </row>
    <row r="521" spans="1:17" x14ac:dyDescent="0.25">
      <c r="A521" s="7" t="s">
        <v>84</v>
      </c>
      <c r="B521" s="21"/>
      <c r="C521" s="7" t="s">
        <v>85</v>
      </c>
      <c r="G521" s="35">
        <v>1</v>
      </c>
      <c r="H521" s="36" t="s">
        <v>164</v>
      </c>
      <c r="J521" s="22"/>
    </row>
    <row r="522" spans="1:17" x14ac:dyDescent="0.25">
      <c r="A522" s="7" t="s">
        <v>47</v>
      </c>
      <c r="B522" s="22"/>
      <c r="C522" s="80" t="s">
        <v>96</v>
      </c>
      <c r="D522" s="80"/>
      <c r="E522" s="80"/>
      <c r="F522" s="80"/>
      <c r="G522" s="80"/>
      <c r="H522" s="80"/>
      <c r="I522" s="80"/>
      <c r="J522" s="22"/>
    </row>
    <row r="523" spans="1:17" ht="22.7" customHeight="1" x14ac:dyDescent="0.25">
      <c r="A523" s="7" t="s">
        <v>49</v>
      </c>
      <c r="B523" s="29"/>
      <c r="C523" s="81" t="s">
        <v>261</v>
      </c>
      <c r="D523" s="81"/>
      <c r="E523" s="81"/>
      <c r="F523" s="81"/>
      <c r="G523" s="81"/>
      <c r="H523" s="81"/>
      <c r="I523" s="81"/>
      <c r="J523" s="29"/>
    </row>
    <row r="524" spans="1:17" hidden="1" x14ac:dyDescent="0.25">
      <c r="A524" s="7" t="s">
        <v>51</v>
      </c>
    </row>
    <row r="525" spans="1:17" x14ac:dyDescent="0.25">
      <c r="A525" s="7">
        <v>9</v>
      </c>
      <c r="B525" s="21" t="s">
        <v>262</v>
      </c>
      <c r="C525" s="79" t="s">
        <v>263</v>
      </c>
      <c r="D525" s="80"/>
      <c r="E525" s="80"/>
      <c r="F525" s="23" t="s">
        <v>66</v>
      </c>
      <c r="G525" s="24">
        <v>6</v>
      </c>
      <c r="H525" s="25"/>
      <c r="I525" s="26"/>
      <c r="J525" s="27">
        <f>IF(AND(G525= "",H525= ""), 0, ROUND(ROUND(I525, 2) * ROUND(IF(H525="",G525,H525),  0), 2))</f>
        <v>0</v>
      </c>
      <c r="K525" s="7"/>
      <c r="M525" s="28">
        <v>0.2</v>
      </c>
      <c r="Q525" s="7">
        <v>179133</v>
      </c>
    </row>
    <row r="526" spans="1:17" hidden="1" x14ac:dyDescent="0.25">
      <c r="A526" s="7" t="s">
        <v>46</v>
      </c>
    </row>
    <row r="527" spans="1:17" x14ac:dyDescent="0.25">
      <c r="A527" s="7" t="s">
        <v>84</v>
      </c>
      <c r="B527" s="21"/>
      <c r="C527" s="7" t="s">
        <v>85</v>
      </c>
      <c r="G527" s="35">
        <v>6</v>
      </c>
      <c r="H527" s="36" t="s">
        <v>164</v>
      </c>
      <c r="J527" s="22"/>
    </row>
    <row r="528" spans="1:17" x14ac:dyDescent="0.25">
      <c r="A528" s="7" t="s">
        <v>47</v>
      </c>
      <c r="B528" s="22"/>
      <c r="C528" s="80" t="s">
        <v>96</v>
      </c>
      <c r="D528" s="80"/>
      <c r="E528" s="80"/>
      <c r="F528" s="80"/>
      <c r="G528" s="80"/>
      <c r="H528" s="80"/>
      <c r="I528" s="80"/>
      <c r="J528" s="22"/>
    </row>
    <row r="529" spans="1:17" ht="20.85" customHeight="1" x14ac:dyDescent="0.25">
      <c r="A529" s="7" t="s">
        <v>49</v>
      </c>
      <c r="B529" s="29"/>
      <c r="C529" s="81" t="s">
        <v>264</v>
      </c>
      <c r="D529" s="81"/>
      <c r="E529" s="81"/>
      <c r="F529" s="81"/>
      <c r="G529" s="81"/>
      <c r="H529" s="81"/>
      <c r="I529" s="81"/>
      <c r="J529" s="29"/>
    </row>
    <row r="530" spans="1:17" hidden="1" x14ac:dyDescent="0.25">
      <c r="A530" s="7" t="s">
        <v>51</v>
      </c>
    </row>
    <row r="531" spans="1:17" x14ac:dyDescent="0.25">
      <c r="A531" s="7">
        <v>9</v>
      </c>
      <c r="B531" s="21" t="s">
        <v>265</v>
      </c>
      <c r="C531" s="79" t="s">
        <v>266</v>
      </c>
      <c r="D531" s="80"/>
      <c r="E531" s="80"/>
      <c r="F531" s="23" t="s">
        <v>66</v>
      </c>
      <c r="G531" s="24">
        <v>2</v>
      </c>
      <c r="H531" s="25"/>
      <c r="I531" s="26"/>
      <c r="J531" s="27">
        <f>IF(AND(G531= "",H531= ""), 0, ROUND(ROUND(I531, 2) * ROUND(IF(H531="",G531,H531),  0), 2))</f>
        <v>0</v>
      </c>
      <c r="K531" s="7"/>
      <c r="M531" s="28">
        <v>0.2</v>
      </c>
      <c r="Q531" s="7">
        <v>179133</v>
      </c>
    </row>
    <row r="532" spans="1:17" hidden="1" x14ac:dyDescent="0.25">
      <c r="A532" s="7" t="s">
        <v>46</v>
      </c>
    </row>
    <row r="533" spans="1:17" x14ac:dyDescent="0.25">
      <c r="A533" s="7" t="s">
        <v>84</v>
      </c>
      <c r="B533" s="21"/>
      <c r="C533" s="7" t="s">
        <v>85</v>
      </c>
      <c r="G533" s="35">
        <v>2</v>
      </c>
      <c r="H533" s="36" t="s">
        <v>164</v>
      </c>
      <c r="J533" s="22"/>
    </row>
    <row r="534" spans="1:17" x14ac:dyDescent="0.25">
      <c r="A534" s="7" t="s">
        <v>47</v>
      </c>
      <c r="B534" s="22"/>
      <c r="C534" s="80" t="s">
        <v>96</v>
      </c>
      <c r="D534" s="80"/>
      <c r="E534" s="80"/>
      <c r="F534" s="80"/>
      <c r="G534" s="80"/>
      <c r="H534" s="80"/>
      <c r="I534" s="80"/>
      <c r="J534" s="22"/>
    </row>
    <row r="535" spans="1:17" ht="20.85" customHeight="1" x14ac:dyDescent="0.25">
      <c r="A535" s="7" t="s">
        <v>49</v>
      </c>
      <c r="B535" s="29"/>
      <c r="C535" s="81" t="s">
        <v>267</v>
      </c>
      <c r="D535" s="81"/>
      <c r="E535" s="81"/>
      <c r="F535" s="81"/>
      <c r="G535" s="81"/>
      <c r="H535" s="81"/>
      <c r="I535" s="81"/>
      <c r="J535" s="29"/>
    </row>
    <row r="536" spans="1:17" hidden="1" x14ac:dyDescent="0.25">
      <c r="A536" s="7" t="s">
        <v>51</v>
      </c>
    </row>
    <row r="537" spans="1:17" x14ac:dyDescent="0.25">
      <c r="A537" s="7">
        <v>9</v>
      </c>
      <c r="B537" s="21" t="s">
        <v>268</v>
      </c>
      <c r="C537" s="79" t="s">
        <v>269</v>
      </c>
      <c r="D537" s="80"/>
      <c r="E537" s="80"/>
      <c r="F537" s="23" t="s">
        <v>66</v>
      </c>
      <c r="G537" s="24">
        <v>1</v>
      </c>
      <c r="H537" s="25"/>
      <c r="I537" s="26"/>
      <c r="J537" s="27">
        <f>IF(AND(G537= "",H537= ""), 0, ROUND(ROUND(I537, 2) * ROUND(IF(H537="",G537,H537),  0), 2))</f>
        <v>0</v>
      </c>
      <c r="K537" s="7"/>
      <c r="M537" s="28">
        <v>0.2</v>
      </c>
      <c r="Q537" s="7">
        <v>179133</v>
      </c>
    </row>
    <row r="538" spans="1:17" hidden="1" x14ac:dyDescent="0.25">
      <c r="A538" s="7" t="s">
        <v>46</v>
      </c>
    </row>
    <row r="539" spans="1:17" x14ac:dyDescent="0.25">
      <c r="A539" s="7" t="s">
        <v>84</v>
      </c>
      <c r="B539" s="21"/>
      <c r="C539" s="7" t="s">
        <v>85</v>
      </c>
      <c r="G539" s="35">
        <v>1</v>
      </c>
      <c r="H539" s="36" t="s">
        <v>164</v>
      </c>
      <c r="J539" s="22"/>
    </row>
    <row r="540" spans="1:17" x14ac:dyDescent="0.25">
      <c r="A540" s="7" t="s">
        <v>47</v>
      </c>
      <c r="B540" s="22"/>
      <c r="C540" s="80" t="s">
        <v>96</v>
      </c>
      <c r="D540" s="80"/>
      <c r="E540" s="80"/>
      <c r="F540" s="80"/>
      <c r="G540" s="80"/>
      <c r="H540" s="80"/>
      <c r="I540" s="80"/>
      <c r="J540" s="22"/>
    </row>
    <row r="541" spans="1:17" x14ac:dyDescent="0.25">
      <c r="A541" s="7" t="s">
        <v>49</v>
      </c>
      <c r="B541" s="29"/>
      <c r="C541" s="81" t="s">
        <v>270</v>
      </c>
      <c r="D541" s="81"/>
      <c r="E541" s="81"/>
      <c r="F541" s="81"/>
      <c r="G541" s="81"/>
      <c r="H541" s="81"/>
      <c r="I541" s="81"/>
      <c r="J541" s="29"/>
    </row>
    <row r="542" spans="1:17" hidden="1" x14ac:dyDescent="0.25">
      <c r="A542" s="7" t="s">
        <v>51</v>
      </c>
    </row>
    <row r="543" spans="1:17" x14ac:dyDescent="0.25">
      <c r="A543" s="7">
        <v>9</v>
      </c>
      <c r="B543" s="21" t="s">
        <v>271</v>
      </c>
      <c r="C543" s="79" t="s">
        <v>272</v>
      </c>
      <c r="D543" s="80"/>
      <c r="E543" s="80"/>
      <c r="F543" s="23" t="s">
        <v>11</v>
      </c>
      <c r="G543" s="24">
        <v>2</v>
      </c>
      <c r="H543" s="25"/>
      <c r="I543" s="26"/>
      <c r="J543" s="27">
        <f>IF(AND(G543= "",H543= ""), 0, ROUND(ROUND(I543, 2) * ROUND(IF(H543="",G543,H543),  0), 2))</f>
        <v>0</v>
      </c>
      <c r="K543" s="7"/>
      <c r="M543" s="28">
        <v>0.2</v>
      </c>
      <c r="Q543" s="7">
        <v>179133</v>
      </c>
    </row>
    <row r="544" spans="1:17" hidden="1" x14ac:dyDescent="0.25">
      <c r="A544" s="7" t="s">
        <v>46</v>
      </c>
    </row>
    <row r="545" spans="1:17" x14ac:dyDescent="0.25">
      <c r="A545" s="7" t="s">
        <v>84</v>
      </c>
      <c r="B545" s="21"/>
      <c r="C545" s="7" t="s">
        <v>85</v>
      </c>
      <c r="G545" s="35">
        <v>2</v>
      </c>
      <c r="H545" s="36" t="s">
        <v>91</v>
      </c>
      <c r="J545" s="22"/>
    </row>
    <row r="546" spans="1:17" x14ac:dyDescent="0.25">
      <c r="A546" s="7" t="s">
        <v>47</v>
      </c>
      <c r="B546" s="22"/>
      <c r="C546" s="80" t="s">
        <v>92</v>
      </c>
      <c r="D546" s="80"/>
      <c r="E546" s="80"/>
      <c r="F546" s="80"/>
      <c r="G546" s="80"/>
      <c r="H546" s="80"/>
      <c r="I546" s="80"/>
      <c r="J546" s="22"/>
    </row>
    <row r="547" spans="1:17" ht="20.85" customHeight="1" x14ac:dyDescent="0.25">
      <c r="A547" s="7" t="s">
        <v>49</v>
      </c>
      <c r="B547" s="29"/>
      <c r="C547" s="81" t="s">
        <v>267</v>
      </c>
      <c r="D547" s="81"/>
      <c r="E547" s="81"/>
      <c r="F547" s="81"/>
      <c r="G547" s="81"/>
      <c r="H547" s="81"/>
      <c r="I547" s="81"/>
      <c r="J547" s="29"/>
    </row>
    <row r="548" spans="1:17" hidden="1" x14ac:dyDescent="0.25">
      <c r="A548" s="7" t="s">
        <v>51</v>
      </c>
    </row>
    <row r="549" spans="1:17" x14ac:dyDescent="0.25">
      <c r="A549" s="7">
        <v>9</v>
      </c>
      <c r="B549" s="21" t="s">
        <v>273</v>
      </c>
      <c r="C549" s="79" t="s">
        <v>274</v>
      </c>
      <c r="D549" s="80"/>
      <c r="E549" s="80"/>
      <c r="F549" s="23" t="s">
        <v>11</v>
      </c>
      <c r="G549" s="24">
        <v>2</v>
      </c>
      <c r="H549" s="25"/>
      <c r="I549" s="26"/>
      <c r="J549" s="27">
        <f>IF(AND(G549= "",H549= ""), 0, ROUND(ROUND(I549, 2) * ROUND(IF(H549="",G549,H549),  0), 2))</f>
        <v>0</v>
      </c>
      <c r="K549" s="7"/>
      <c r="M549" s="28">
        <v>0.2</v>
      </c>
      <c r="Q549" s="7">
        <v>179133</v>
      </c>
    </row>
    <row r="550" spans="1:17" hidden="1" x14ac:dyDescent="0.25">
      <c r="A550" s="7" t="s">
        <v>46</v>
      </c>
    </row>
    <row r="551" spans="1:17" x14ac:dyDescent="0.25">
      <c r="A551" s="7" t="s">
        <v>84</v>
      </c>
      <c r="B551" s="21"/>
      <c r="C551" s="7" t="s">
        <v>85</v>
      </c>
      <c r="G551" s="35">
        <v>2</v>
      </c>
      <c r="H551" s="36" t="s">
        <v>91</v>
      </c>
      <c r="J551" s="22"/>
    </row>
    <row r="552" spans="1:17" x14ac:dyDescent="0.25">
      <c r="A552" s="7" t="s">
        <v>47</v>
      </c>
      <c r="B552" s="22"/>
      <c r="C552" s="80" t="s">
        <v>92</v>
      </c>
      <c r="D552" s="80"/>
      <c r="E552" s="80"/>
      <c r="F552" s="80"/>
      <c r="G552" s="80"/>
      <c r="H552" s="80"/>
      <c r="I552" s="80"/>
      <c r="J552" s="22"/>
    </row>
    <row r="553" spans="1:17" x14ac:dyDescent="0.25">
      <c r="A553" s="7" t="s">
        <v>49</v>
      </c>
      <c r="B553" s="29"/>
      <c r="C553" s="81" t="s">
        <v>270</v>
      </c>
      <c r="D553" s="81"/>
      <c r="E553" s="81"/>
      <c r="F553" s="81"/>
      <c r="G553" s="81"/>
      <c r="H553" s="81"/>
      <c r="I553" s="81"/>
      <c r="J553" s="29"/>
    </row>
    <row r="554" spans="1:17" hidden="1" x14ac:dyDescent="0.25">
      <c r="A554" s="7" t="s">
        <v>51</v>
      </c>
    </row>
    <row r="555" spans="1:17" x14ac:dyDescent="0.25">
      <c r="A555" s="7">
        <v>9</v>
      </c>
      <c r="B555" s="21" t="s">
        <v>275</v>
      </c>
      <c r="C555" s="79" t="s">
        <v>276</v>
      </c>
      <c r="D555" s="80"/>
      <c r="E555" s="80"/>
      <c r="F555" s="23" t="s">
        <v>11</v>
      </c>
      <c r="G555" s="24">
        <v>2</v>
      </c>
      <c r="H555" s="25"/>
      <c r="I555" s="26"/>
      <c r="J555" s="27">
        <f>IF(AND(G555= "",H555= ""), 0, ROUND(ROUND(I555, 2) * ROUND(IF(H555="",G555,H555),  0), 2))</f>
        <v>0</v>
      </c>
      <c r="K555" s="7"/>
      <c r="M555" s="28">
        <v>0.2</v>
      </c>
      <c r="Q555" s="7">
        <v>179133</v>
      </c>
    </row>
    <row r="556" spans="1:17" hidden="1" x14ac:dyDescent="0.25">
      <c r="A556" s="7" t="s">
        <v>46</v>
      </c>
    </row>
    <row r="557" spans="1:17" x14ac:dyDescent="0.25">
      <c r="A557" s="7" t="s">
        <v>84</v>
      </c>
      <c r="B557" s="21"/>
      <c r="C557" s="7" t="s">
        <v>85</v>
      </c>
      <c r="G557" s="35">
        <v>2</v>
      </c>
      <c r="H557" s="36" t="s">
        <v>91</v>
      </c>
      <c r="J557" s="22"/>
    </row>
    <row r="558" spans="1:17" x14ac:dyDescent="0.25">
      <c r="A558" s="7" t="s">
        <v>47</v>
      </c>
      <c r="B558" s="22"/>
      <c r="C558" s="80" t="s">
        <v>92</v>
      </c>
      <c r="D558" s="80"/>
      <c r="E558" s="80"/>
      <c r="F558" s="80"/>
      <c r="G558" s="80"/>
      <c r="H558" s="80"/>
      <c r="I558" s="80"/>
      <c r="J558" s="22"/>
    </row>
    <row r="559" spans="1:17" ht="20.85" customHeight="1" x14ac:dyDescent="0.25">
      <c r="A559" s="7" t="s">
        <v>49</v>
      </c>
      <c r="B559" s="29"/>
      <c r="C559" s="81" t="s">
        <v>267</v>
      </c>
      <c r="D559" s="81"/>
      <c r="E559" s="81"/>
      <c r="F559" s="81"/>
      <c r="G559" s="81"/>
      <c r="H559" s="81"/>
      <c r="I559" s="81"/>
      <c r="J559" s="29"/>
    </row>
    <row r="560" spans="1:17" hidden="1" x14ac:dyDescent="0.25">
      <c r="A560" s="7" t="s">
        <v>51</v>
      </c>
    </row>
    <row r="561" spans="1:17" x14ac:dyDescent="0.25">
      <c r="A561" s="7">
        <v>9</v>
      </c>
      <c r="B561" s="21" t="s">
        <v>277</v>
      </c>
      <c r="C561" s="79" t="s">
        <v>278</v>
      </c>
      <c r="D561" s="80"/>
      <c r="E561" s="80"/>
      <c r="F561" s="23" t="s">
        <v>11</v>
      </c>
      <c r="G561" s="24">
        <v>2</v>
      </c>
      <c r="H561" s="25"/>
      <c r="I561" s="26"/>
      <c r="J561" s="27">
        <f>IF(AND(G561= "",H561= ""), 0, ROUND(ROUND(I561, 2) * ROUND(IF(H561="",G561,H561),  0), 2))</f>
        <v>0</v>
      </c>
      <c r="K561" s="7"/>
      <c r="M561" s="28">
        <v>0.2</v>
      </c>
      <c r="Q561" s="7">
        <v>179133</v>
      </c>
    </row>
    <row r="562" spans="1:17" hidden="1" x14ac:dyDescent="0.25">
      <c r="A562" s="7" t="s">
        <v>46</v>
      </c>
    </row>
    <row r="563" spans="1:17" x14ac:dyDescent="0.25">
      <c r="A563" s="7" t="s">
        <v>84</v>
      </c>
      <c r="B563" s="21"/>
      <c r="C563" s="7" t="s">
        <v>85</v>
      </c>
      <c r="G563" s="35">
        <v>2</v>
      </c>
      <c r="H563" s="36" t="s">
        <v>91</v>
      </c>
      <c r="J563" s="22"/>
    </row>
    <row r="564" spans="1:17" hidden="1" x14ac:dyDescent="0.25">
      <c r="A564" s="7" t="s">
        <v>46</v>
      </c>
    </row>
    <row r="565" spans="1:17" x14ac:dyDescent="0.25">
      <c r="A565" s="7" t="s">
        <v>47</v>
      </c>
      <c r="B565" s="22"/>
      <c r="C565" s="80" t="s">
        <v>92</v>
      </c>
      <c r="D565" s="80"/>
      <c r="E565" s="80"/>
      <c r="F565" s="80"/>
      <c r="G565" s="80"/>
      <c r="H565" s="80"/>
      <c r="I565" s="80"/>
      <c r="J565" s="22"/>
    </row>
    <row r="566" spans="1:17" ht="20.85" customHeight="1" x14ac:dyDescent="0.25">
      <c r="A566" s="7" t="s">
        <v>49</v>
      </c>
      <c r="B566" s="29"/>
      <c r="C566" s="81" t="s">
        <v>279</v>
      </c>
      <c r="D566" s="81"/>
      <c r="E566" s="81"/>
      <c r="F566" s="81"/>
      <c r="G566" s="81"/>
      <c r="H566" s="81"/>
      <c r="I566" s="81"/>
      <c r="J566" s="29"/>
    </row>
    <row r="567" spans="1:17" hidden="1" x14ac:dyDescent="0.25">
      <c r="A567" s="7" t="s">
        <v>51</v>
      </c>
    </row>
    <row r="568" spans="1:17" x14ac:dyDescent="0.25">
      <c r="A568" s="7">
        <v>9</v>
      </c>
      <c r="B568" s="21" t="s">
        <v>280</v>
      </c>
      <c r="C568" s="79" t="s">
        <v>281</v>
      </c>
      <c r="D568" s="80"/>
      <c r="E568" s="80"/>
      <c r="F568" s="23" t="s">
        <v>11</v>
      </c>
      <c r="G568" s="24">
        <v>2</v>
      </c>
      <c r="H568" s="25"/>
      <c r="I568" s="26"/>
      <c r="J568" s="27">
        <f>IF(AND(G568= "",H568= ""), 0, ROUND(ROUND(I568, 2) * ROUND(IF(H568="",G568,H568),  0), 2))</f>
        <v>0</v>
      </c>
      <c r="K568" s="7"/>
      <c r="M568" s="28">
        <v>0.2</v>
      </c>
      <c r="Q568" s="7">
        <v>179133</v>
      </c>
    </row>
    <row r="569" spans="1:17" hidden="1" x14ac:dyDescent="0.25">
      <c r="A569" s="7" t="s">
        <v>46</v>
      </c>
    </row>
    <row r="570" spans="1:17" x14ac:dyDescent="0.25">
      <c r="A570" s="7" t="s">
        <v>84</v>
      </c>
      <c r="B570" s="21"/>
      <c r="C570" s="7" t="s">
        <v>85</v>
      </c>
      <c r="G570" s="35">
        <v>2</v>
      </c>
      <c r="H570" s="36" t="s">
        <v>91</v>
      </c>
      <c r="J570" s="22"/>
    </row>
    <row r="571" spans="1:17" hidden="1" x14ac:dyDescent="0.25">
      <c r="A571" s="7" t="s">
        <v>46</v>
      </c>
    </row>
    <row r="572" spans="1:17" x14ac:dyDescent="0.25">
      <c r="A572" s="7" t="s">
        <v>47</v>
      </c>
      <c r="B572" s="22"/>
      <c r="C572" s="80" t="s">
        <v>92</v>
      </c>
      <c r="D572" s="80"/>
      <c r="E572" s="80"/>
      <c r="F572" s="80"/>
      <c r="G572" s="80"/>
      <c r="H572" s="80"/>
      <c r="I572" s="80"/>
      <c r="J572" s="22"/>
    </row>
    <row r="573" spans="1:17" ht="20.85" customHeight="1" x14ac:dyDescent="0.25">
      <c r="A573" s="7" t="s">
        <v>49</v>
      </c>
      <c r="B573" s="29"/>
      <c r="C573" s="81" t="s">
        <v>279</v>
      </c>
      <c r="D573" s="81"/>
      <c r="E573" s="81"/>
      <c r="F573" s="81"/>
      <c r="G573" s="81"/>
      <c r="H573" s="81"/>
      <c r="I573" s="81"/>
      <c r="J573" s="29"/>
    </row>
    <row r="574" spans="1:17" hidden="1" x14ac:dyDescent="0.25">
      <c r="A574" s="7" t="s">
        <v>51</v>
      </c>
    </row>
    <row r="575" spans="1:17" x14ac:dyDescent="0.25">
      <c r="A575" s="7">
        <v>9</v>
      </c>
      <c r="B575" s="21" t="s">
        <v>282</v>
      </c>
      <c r="C575" s="79" t="s">
        <v>283</v>
      </c>
      <c r="D575" s="80"/>
      <c r="E575" s="80"/>
      <c r="F575" s="23" t="s">
        <v>11</v>
      </c>
      <c r="G575" s="24">
        <v>2</v>
      </c>
      <c r="H575" s="25"/>
      <c r="I575" s="26"/>
      <c r="J575" s="27">
        <f>IF(AND(G575= "",H575= ""), 0, ROUND(ROUND(I575, 2) * ROUND(IF(H575="",G575,H575),  0), 2))</f>
        <v>0</v>
      </c>
      <c r="K575" s="7"/>
      <c r="M575" s="28">
        <v>0.2</v>
      </c>
      <c r="Q575" s="7">
        <v>179133</v>
      </c>
    </row>
    <row r="576" spans="1:17" hidden="1" x14ac:dyDescent="0.25">
      <c r="A576" s="7" t="s">
        <v>46</v>
      </c>
    </row>
    <row r="577" spans="1:17" x14ac:dyDescent="0.25">
      <c r="A577" s="7" t="s">
        <v>84</v>
      </c>
      <c r="B577" s="21"/>
      <c r="C577" s="7" t="s">
        <v>85</v>
      </c>
      <c r="G577" s="35">
        <v>2</v>
      </c>
      <c r="H577" s="36" t="s">
        <v>91</v>
      </c>
      <c r="J577" s="22"/>
    </row>
    <row r="578" spans="1:17" hidden="1" x14ac:dyDescent="0.25">
      <c r="A578" s="7" t="s">
        <v>46</v>
      </c>
    </row>
    <row r="579" spans="1:17" x14ac:dyDescent="0.25">
      <c r="A579" s="7" t="s">
        <v>47</v>
      </c>
      <c r="B579" s="22"/>
      <c r="C579" s="80" t="s">
        <v>92</v>
      </c>
      <c r="D579" s="80"/>
      <c r="E579" s="80"/>
      <c r="F579" s="80"/>
      <c r="G579" s="80"/>
      <c r="H579" s="80"/>
      <c r="I579" s="80"/>
      <c r="J579" s="22"/>
    </row>
    <row r="580" spans="1:17" ht="22.7" customHeight="1" x14ac:dyDescent="0.25">
      <c r="A580" s="7" t="s">
        <v>49</v>
      </c>
      <c r="B580" s="29"/>
      <c r="C580" s="81" t="s">
        <v>284</v>
      </c>
      <c r="D580" s="81"/>
      <c r="E580" s="81"/>
      <c r="F580" s="81"/>
      <c r="G580" s="81"/>
      <c r="H580" s="81"/>
      <c r="I580" s="81"/>
      <c r="J580" s="29"/>
    </row>
    <row r="581" spans="1:17" hidden="1" x14ac:dyDescent="0.25">
      <c r="A581" s="7" t="s">
        <v>51</v>
      </c>
    </row>
    <row r="582" spans="1:17" x14ac:dyDescent="0.25">
      <c r="A582" s="7">
        <v>9</v>
      </c>
      <c r="B582" s="21" t="s">
        <v>285</v>
      </c>
      <c r="C582" s="79" t="s">
        <v>286</v>
      </c>
      <c r="D582" s="80"/>
      <c r="E582" s="80"/>
      <c r="F582" s="23" t="s">
        <v>11</v>
      </c>
      <c r="G582" s="24">
        <v>2</v>
      </c>
      <c r="H582" s="25"/>
      <c r="I582" s="26"/>
      <c r="J582" s="27">
        <f>IF(AND(G582= "",H582= ""), 0, ROUND(ROUND(I582, 2) * ROUND(IF(H582="",G582,H582),  0), 2))</f>
        <v>0</v>
      </c>
      <c r="K582" s="7"/>
      <c r="M582" s="28">
        <v>0.2</v>
      </c>
      <c r="Q582" s="7">
        <v>179133</v>
      </c>
    </row>
    <row r="583" spans="1:17" hidden="1" x14ac:dyDescent="0.25">
      <c r="A583" s="7" t="s">
        <v>46</v>
      </c>
    </row>
    <row r="584" spans="1:17" x14ac:dyDescent="0.25">
      <c r="A584" s="7" t="s">
        <v>84</v>
      </c>
      <c r="B584" s="21"/>
      <c r="C584" s="7" t="s">
        <v>85</v>
      </c>
      <c r="G584" s="35">
        <v>2</v>
      </c>
      <c r="H584" s="36" t="s">
        <v>91</v>
      </c>
      <c r="J584" s="22"/>
    </row>
    <row r="585" spans="1:17" hidden="1" x14ac:dyDescent="0.25">
      <c r="A585" s="7" t="s">
        <v>46</v>
      </c>
    </row>
    <row r="586" spans="1:17" x14ac:dyDescent="0.25">
      <c r="A586" s="7" t="s">
        <v>47</v>
      </c>
      <c r="B586" s="22"/>
      <c r="C586" s="80" t="s">
        <v>92</v>
      </c>
      <c r="D586" s="80"/>
      <c r="E586" s="80"/>
      <c r="F586" s="80"/>
      <c r="G586" s="80"/>
      <c r="H586" s="80"/>
      <c r="I586" s="80"/>
      <c r="J586" s="22"/>
    </row>
    <row r="587" spans="1:17" ht="20.85" customHeight="1" x14ac:dyDescent="0.25">
      <c r="A587" s="7" t="s">
        <v>49</v>
      </c>
      <c r="B587" s="29"/>
      <c r="C587" s="81" t="s">
        <v>267</v>
      </c>
      <c r="D587" s="81"/>
      <c r="E587" s="81"/>
      <c r="F587" s="81"/>
      <c r="G587" s="81"/>
      <c r="H587" s="81"/>
      <c r="I587" s="81"/>
      <c r="J587" s="29"/>
    </row>
    <row r="588" spans="1:17" hidden="1" x14ac:dyDescent="0.25">
      <c r="A588" s="7" t="s">
        <v>51</v>
      </c>
    </row>
    <row r="589" spans="1:17" x14ac:dyDescent="0.25">
      <c r="A589" s="7">
        <v>9</v>
      </c>
      <c r="B589" s="21" t="s">
        <v>287</v>
      </c>
      <c r="C589" s="79" t="s">
        <v>288</v>
      </c>
      <c r="D589" s="80"/>
      <c r="E589" s="80"/>
      <c r="F589" s="23" t="s">
        <v>11</v>
      </c>
      <c r="G589" s="24">
        <v>2</v>
      </c>
      <c r="H589" s="25"/>
      <c r="I589" s="26"/>
      <c r="J589" s="27">
        <f>IF(AND(G589= "",H589= ""), 0, ROUND(ROUND(I589, 2) * ROUND(IF(H589="",G589,H589),  0), 2))</f>
        <v>0</v>
      </c>
      <c r="K589" s="7"/>
      <c r="M589" s="28">
        <v>0.2</v>
      </c>
      <c r="Q589" s="7">
        <v>179133</v>
      </c>
    </row>
    <row r="590" spans="1:17" hidden="1" x14ac:dyDescent="0.25">
      <c r="A590" s="7" t="s">
        <v>46</v>
      </c>
    </row>
    <row r="591" spans="1:17" x14ac:dyDescent="0.25">
      <c r="A591" s="7" t="s">
        <v>84</v>
      </c>
      <c r="B591" s="21"/>
      <c r="C591" s="7" t="s">
        <v>85</v>
      </c>
      <c r="G591" s="35">
        <v>2</v>
      </c>
      <c r="H591" s="36" t="s">
        <v>91</v>
      </c>
      <c r="J591" s="22"/>
    </row>
    <row r="592" spans="1:17" hidden="1" x14ac:dyDescent="0.25">
      <c r="A592" s="7" t="s">
        <v>46</v>
      </c>
    </row>
    <row r="593" spans="1:17" x14ac:dyDescent="0.25">
      <c r="A593" s="7" t="s">
        <v>47</v>
      </c>
      <c r="B593" s="22"/>
      <c r="C593" s="80" t="s">
        <v>92</v>
      </c>
      <c r="D593" s="80"/>
      <c r="E593" s="80"/>
      <c r="F593" s="80"/>
      <c r="G593" s="80"/>
      <c r="H593" s="80"/>
      <c r="I593" s="80"/>
      <c r="J593" s="22"/>
    </row>
    <row r="594" spans="1:17" ht="20.85" customHeight="1" x14ac:dyDescent="0.25">
      <c r="A594" s="7" t="s">
        <v>49</v>
      </c>
      <c r="B594" s="29"/>
      <c r="C594" s="81" t="s">
        <v>267</v>
      </c>
      <c r="D594" s="81"/>
      <c r="E594" s="81"/>
      <c r="F594" s="81"/>
      <c r="G594" s="81"/>
      <c r="H594" s="81"/>
      <c r="I594" s="81"/>
      <c r="J594" s="29"/>
    </row>
    <row r="595" spans="1:17" hidden="1" x14ac:dyDescent="0.25">
      <c r="A595" s="7" t="s">
        <v>51</v>
      </c>
    </row>
    <row r="596" spans="1:17" x14ac:dyDescent="0.25">
      <c r="A596" s="7">
        <v>9</v>
      </c>
      <c r="B596" s="21" t="s">
        <v>289</v>
      </c>
      <c r="C596" s="79" t="s">
        <v>290</v>
      </c>
      <c r="D596" s="80"/>
      <c r="E596" s="80"/>
      <c r="F596" s="23" t="s">
        <v>11</v>
      </c>
      <c r="G596" s="24">
        <v>2</v>
      </c>
      <c r="H596" s="25"/>
      <c r="I596" s="26"/>
      <c r="J596" s="27">
        <f>IF(AND(G596= "",H596= ""), 0, ROUND(ROUND(I596, 2) * ROUND(IF(H596="",G596,H596),  0), 2))</f>
        <v>0</v>
      </c>
      <c r="K596" s="7"/>
      <c r="M596" s="28">
        <v>0.2</v>
      </c>
      <c r="Q596" s="7">
        <v>179133</v>
      </c>
    </row>
    <row r="597" spans="1:17" hidden="1" x14ac:dyDescent="0.25">
      <c r="A597" s="7" t="s">
        <v>46</v>
      </c>
    </row>
    <row r="598" spans="1:17" x14ac:dyDescent="0.25">
      <c r="A598" s="7" t="s">
        <v>84</v>
      </c>
      <c r="B598" s="21"/>
      <c r="C598" s="7" t="s">
        <v>85</v>
      </c>
      <c r="G598" s="35">
        <v>2</v>
      </c>
      <c r="H598" s="36" t="s">
        <v>91</v>
      </c>
      <c r="J598" s="22"/>
    </row>
    <row r="599" spans="1:17" hidden="1" x14ac:dyDescent="0.25">
      <c r="A599" s="7" t="s">
        <v>46</v>
      </c>
    </row>
    <row r="600" spans="1:17" x14ac:dyDescent="0.25">
      <c r="A600" s="7" t="s">
        <v>47</v>
      </c>
      <c r="B600" s="22"/>
      <c r="C600" s="80" t="s">
        <v>92</v>
      </c>
      <c r="D600" s="80"/>
      <c r="E600" s="80"/>
      <c r="F600" s="80"/>
      <c r="G600" s="80"/>
      <c r="H600" s="80"/>
      <c r="I600" s="80"/>
      <c r="J600" s="22"/>
    </row>
    <row r="601" spans="1:17" ht="20.85" customHeight="1" x14ac:dyDescent="0.25">
      <c r="A601" s="7" t="s">
        <v>49</v>
      </c>
      <c r="B601" s="29"/>
      <c r="C601" s="81" t="s">
        <v>267</v>
      </c>
      <c r="D601" s="81"/>
      <c r="E601" s="81"/>
      <c r="F601" s="81"/>
      <c r="G601" s="81"/>
      <c r="H601" s="81"/>
      <c r="I601" s="81"/>
      <c r="J601" s="29"/>
    </row>
    <row r="602" spans="1:17" hidden="1" x14ac:dyDescent="0.25">
      <c r="A602" s="7" t="s">
        <v>51</v>
      </c>
    </row>
    <row r="603" spans="1:17" x14ac:dyDescent="0.25">
      <c r="A603" s="7">
        <v>9</v>
      </c>
      <c r="B603" s="21" t="s">
        <v>291</v>
      </c>
      <c r="C603" s="79" t="s">
        <v>292</v>
      </c>
      <c r="D603" s="80"/>
      <c r="E603" s="80"/>
      <c r="F603" s="23" t="s">
        <v>11</v>
      </c>
      <c r="G603" s="24">
        <v>2</v>
      </c>
      <c r="H603" s="25"/>
      <c r="I603" s="26"/>
      <c r="J603" s="27">
        <f>IF(AND(G603= "",H603= ""), 0, ROUND(ROUND(I603, 2) * ROUND(IF(H603="",G603,H603),  0), 2))</f>
        <v>0</v>
      </c>
      <c r="K603" s="7"/>
      <c r="M603" s="28">
        <v>0.2</v>
      </c>
      <c r="Q603" s="7">
        <v>179133</v>
      </c>
    </row>
    <row r="604" spans="1:17" hidden="1" x14ac:dyDescent="0.25">
      <c r="A604" s="7" t="s">
        <v>46</v>
      </c>
    </row>
    <row r="605" spans="1:17" x14ac:dyDescent="0.25">
      <c r="A605" s="7" t="s">
        <v>84</v>
      </c>
      <c r="B605" s="21"/>
      <c r="C605" s="7" t="s">
        <v>85</v>
      </c>
      <c r="G605" s="35">
        <v>2</v>
      </c>
      <c r="H605" s="36" t="s">
        <v>91</v>
      </c>
      <c r="J605" s="22"/>
    </row>
    <row r="606" spans="1:17" hidden="1" x14ac:dyDescent="0.25">
      <c r="A606" s="7" t="s">
        <v>46</v>
      </c>
    </row>
    <row r="607" spans="1:17" x14ac:dyDescent="0.25">
      <c r="A607" s="7" t="s">
        <v>47</v>
      </c>
      <c r="B607" s="22"/>
      <c r="C607" s="80" t="s">
        <v>92</v>
      </c>
      <c r="D607" s="80"/>
      <c r="E607" s="80"/>
      <c r="F607" s="80"/>
      <c r="G607" s="80"/>
      <c r="H607" s="80"/>
      <c r="I607" s="80"/>
      <c r="J607" s="22"/>
    </row>
    <row r="608" spans="1:17" ht="20.85" customHeight="1" x14ac:dyDescent="0.25">
      <c r="A608" s="7" t="s">
        <v>49</v>
      </c>
      <c r="B608" s="29"/>
      <c r="C608" s="81" t="s">
        <v>267</v>
      </c>
      <c r="D608" s="81"/>
      <c r="E608" s="81"/>
      <c r="F608" s="81"/>
      <c r="G608" s="81"/>
      <c r="H608" s="81"/>
      <c r="I608" s="81"/>
      <c r="J608" s="29"/>
    </row>
    <row r="609" spans="1:17" hidden="1" x14ac:dyDescent="0.25">
      <c r="A609" s="7" t="s">
        <v>51</v>
      </c>
    </row>
    <row r="610" spans="1:17" x14ac:dyDescent="0.25">
      <c r="A610" s="7">
        <v>9</v>
      </c>
      <c r="B610" s="21" t="s">
        <v>293</v>
      </c>
      <c r="C610" s="79" t="s">
        <v>294</v>
      </c>
      <c r="D610" s="80"/>
      <c r="E610" s="80"/>
      <c r="F610" s="23" t="s">
        <v>11</v>
      </c>
      <c r="G610" s="24">
        <v>2</v>
      </c>
      <c r="H610" s="25"/>
      <c r="I610" s="26"/>
      <c r="J610" s="27">
        <f>IF(AND(G610= "",H610= ""), 0, ROUND(ROUND(I610, 2) * ROUND(IF(H610="",G610,H610),  0), 2))</f>
        <v>0</v>
      </c>
      <c r="K610" s="7"/>
      <c r="M610" s="28">
        <v>0.2</v>
      </c>
      <c r="Q610" s="7">
        <v>179133</v>
      </c>
    </row>
    <row r="611" spans="1:17" hidden="1" x14ac:dyDescent="0.25">
      <c r="A611" s="7" t="s">
        <v>46</v>
      </c>
    </row>
    <row r="612" spans="1:17" x14ac:dyDescent="0.25">
      <c r="A612" s="7" t="s">
        <v>84</v>
      </c>
      <c r="B612" s="21"/>
      <c r="C612" s="7" t="s">
        <v>85</v>
      </c>
      <c r="G612" s="35">
        <v>2</v>
      </c>
      <c r="H612" s="36" t="s">
        <v>91</v>
      </c>
      <c r="J612" s="22"/>
    </row>
    <row r="613" spans="1:17" x14ac:dyDescent="0.25">
      <c r="A613" s="7" t="s">
        <v>47</v>
      </c>
      <c r="B613" s="22"/>
      <c r="C613" s="80" t="s">
        <v>92</v>
      </c>
      <c r="D613" s="80"/>
      <c r="E613" s="80"/>
      <c r="F613" s="80"/>
      <c r="G613" s="80"/>
      <c r="H613" s="80"/>
      <c r="I613" s="80"/>
      <c r="J613" s="22"/>
    </row>
    <row r="614" spans="1:17" ht="22.7" customHeight="1" x14ac:dyDescent="0.25">
      <c r="A614" s="7" t="s">
        <v>49</v>
      </c>
      <c r="B614" s="29"/>
      <c r="C614" s="81" t="s">
        <v>295</v>
      </c>
      <c r="D614" s="81"/>
      <c r="E614" s="81"/>
      <c r="F614" s="81"/>
      <c r="G614" s="81"/>
      <c r="H614" s="81"/>
      <c r="I614" s="81"/>
      <c r="J614" s="29"/>
    </row>
    <row r="615" spans="1:17" hidden="1" x14ac:dyDescent="0.25">
      <c r="A615" s="7" t="s">
        <v>51</v>
      </c>
    </row>
    <row r="616" spans="1:17" x14ac:dyDescent="0.25">
      <c r="A616" s="7" t="s">
        <v>119</v>
      </c>
      <c r="B616" s="22"/>
      <c r="C616" s="82"/>
      <c r="D616" s="82"/>
      <c r="E616" s="82"/>
      <c r="J616" s="22"/>
    </row>
    <row r="617" spans="1:17" ht="16.899999999999999" customHeight="1" x14ac:dyDescent="0.25">
      <c r="B617" s="22"/>
      <c r="C617" s="85" t="s">
        <v>258</v>
      </c>
      <c r="D617" s="86"/>
      <c r="E617" s="86"/>
      <c r="F617" s="83"/>
      <c r="G617" s="83"/>
      <c r="H617" s="83"/>
      <c r="I617" s="83"/>
      <c r="J617" s="84"/>
    </row>
    <row r="618" spans="1:17" x14ac:dyDescent="0.25">
      <c r="B618" s="22"/>
      <c r="C618" s="88"/>
      <c r="D618" s="59"/>
      <c r="E618" s="59"/>
      <c r="F618" s="59"/>
      <c r="G618" s="59"/>
      <c r="H618" s="59"/>
      <c r="I618" s="59"/>
      <c r="J618" s="87"/>
    </row>
    <row r="619" spans="1:17" x14ac:dyDescent="0.25">
      <c r="B619" s="22"/>
      <c r="C619" s="91" t="s">
        <v>70</v>
      </c>
      <c r="D619" s="92"/>
      <c r="E619" s="92"/>
      <c r="F619" s="89">
        <f>SUMIF(K519:K616, IF(K518="","",K518), J519:J616)</f>
        <v>0</v>
      </c>
      <c r="G619" s="89"/>
      <c r="H619" s="89"/>
      <c r="I619" s="89"/>
      <c r="J619" s="90"/>
    </row>
    <row r="620" spans="1:17" hidden="1" x14ac:dyDescent="0.25">
      <c r="B620" s="22"/>
      <c r="C620" s="95" t="s">
        <v>71</v>
      </c>
      <c r="D620" s="96"/>
      <c r="E620" s="96"/>
      <c r="F620" s="93">
        <f>ROUND(SUMIF(K519:K616, IF(K518="","",K518), J519:J616) * 0.2, 2)</f>
        <v>0</v>
      </c>
      <c r="G620" s="93"/>
      <c r="H620" s="93"/>
      <c r="I620" s="93"/>
      <c r="J620" s="94"/>
    </row>
    <row r="621" spans="1:17" hidden="1" x14ac:dyDescent="0.25">
      <c r="B621" s="22"/>
      <c r="C621" s="91" t="s">
        <v>72</v>
      </c>
      <c r="D621" s="92"/>
      <c r="E621" s="92"/>
      <c r="F621" s="89">
        <f>SUM(F619:F620)</f>
        <v>0</v>
      </c>
      <c r="G621" s="89"/>
      <c r="H621" s="89"/>
      <c r="I621" s="89"/>
      <c r="J621" s="90"/>
    </row>
    <row r="622" spans="1:17" x14ac:dyDescent="0.25">
      <c r="A622" s="7" t="s">
        <v>69</v>
      </c>
      <c r="B622" s="22"/>
      <c r="C622" s="82"/>
      <c r="D622" s="82"/>
      <c r="E622" s="82"/>
      <c r="J622" s="22"/>
    </row>
    <row r="623" spans="1:17" x14ac:dyDescent="0.25">
      <c r="B623" s="22"/>
      <c r="C623" s="85" t="s">
        <v>256</v>
      </c>
      <c r="D623" s="86"/>
      <c r="E623" s="86"/>
      <c r="F623" s="83"/>
      <c r="G623" s="83"/>
      <c r="H623" s="83"/>
      <c r="I623" s="83"/>
      <c r="J623" s="84"/>
    </row>
    <row r="624" spans="1:17" x14ac:dyDescent="0.25">
      <c r="B624" s="22"/>
      <c r="C624" s="88"/>
      <c r="D624" s="59"/>
      <c r="E624" s="59"/>
      <c r="F624" s="59"/>
      <c r="G624" s="59"/>
      <c r="H624" s="59"/>
      <c r="I624" s="59"/>
      <c r="J624" s="87"/>
    </row>
    <row r="625" spans="1:17" x14ac:dyDescent="0.25">
      <c r="B625" s="22"/>
      <c r="C625" s="91" t="s">
        <v>70</v>
      </c>
      <c r="D625" s="92"/>
      <c r="E625" s="92"/>
      <c r="F625" s="89">
        <f>SUMIF(K518:K622, IF(K517="","",K517), J518:J622)</f>
        <v>0</v>
      </c>
      <c r="G625" s="89"/>
      <c r="H625" s="89"/>
      <c r="I625" s="89"/>
      <c r="J625" s="90"/>
    </row>
    <row r="626" spans="1:17" hidden="1" x14ac:dyDescent="0.25">
      <c r="B626" s="22"/>
      <c r="C626" s="95" t="s">
        <v>71</v>
      </c>
      <c r="D626" s="96"/>
      <c r="E626" s="96"/>
      <c r="F626" s="93">
        <f>ROUND(SUMIF(K518:K622, IF(K517="","",K517), J518:J622) * 0.2, 2)</f>
        <v>0</v>
      </c>
      <c r="G626" s="93"/>
      <c r="H626" s="93"/>
      <c r="I626" s="93"/>
      <c r="J626" s="94"/>
    </row>
    <row r="627" spans="1:17" hidden="1" x14ac:dyDescent="0.25">
      <c r="B627" s="22"/>
      <c r="C627" s="91" t="s">
        <v>72</v>
      </c>
      <c r="D627" s="92"/>
      <c r="E627" s="92"/>
      <c r="F627" s="89">
        <f>SUM(F625:F626)</f>
        <v>0</v>
      </c>
      <c r="G627" s="89"/>
      <c r="H627" s="89"/>
      <c r="I627" s="89"/>
      <c r="J627" s="90"/>
    </row>
    <row r="628" spans="1:17" x14ac:dyDescent="0.25">
      <c r="A628" s="7">
        <v>4</v>
      </c>
      <c r="B628" s="16" t="s">
        <v>296</v>
      </c>
      <c r="C628" s="78" t="s">
        <v>297</v>
      </c>
      <c r="D628" s="78"/>
      <c r="E628" s="78"/>
      <c r="F628" s="19"/>
      <c r="G628" s="19"/>
      <c r="H628" s="19"/>
      <c r="I628" s="19"/>
      <c r="J628" s="20"/>
      <c r="K628" s="7"/>
    </row>
    <row r="629" spans="1:17" x14ac:dyDescent="0.25">
      <c r="A629" s="7">
        <v>5</v>
      </c>
      <c r="B629" s="16" t="s">
        <v>298</v>
      </c>
      <c r="C629" s="96" t="s">
        <v>299</v>
      </c>
      <c r="D629" s="96"/>
      <c r="E629" s="96"/>
      <c r="F629" s="30"/>
      <c r="G629" s="30"/>
      <c r="H629" s="30"/>
      <c r="I629" s="30"/>
      <c r="J629" s="37"/>
      <c r="K629" s="7"/>
    </row>
    <row r="630" spans="1:17" x14ac:dyDescent="0.25">
      <c r="A630" s="7">
        <v>9</v>
      </c>
      <c r="B630" s="21" t="s">
        <v>300</v>
      </c>
      <c r="C630" s="79" t="s">
        <v>301</v>
      </c>
      <c r="D630" s="80"/>
      <c r="E630" s="80"/>
      <c r="F630" s="23" t="s">
        <v>45</v>
      </c>
      <c r="G630" s="24">
        <v>1</v>
      </c>
      <c r="H630" s="25"/>
      <c r="I630" s="26"/>
      <c r="J630" s="27">
        <f>IF(AND(G630= "",H630= ""), 0, ROUND(ROUND(I630, 2) * ROUND(IF(H630="",G630,H630),  0), 2))</f>
        <v>0</v>
      </c>
      <c r="K630" s="7"/>
      <c r="M630" s="28">
        <v>0.2</v>
      </c>
      <c r="Q630" s="7">
        <v>179133</v>
      </c>
    </row>
    <row r="631" spans="1:17" hidden="1" x14ac:dyDescent="0.25">
      <c r="A631" s="7" t="s">
        <v>46</v>
      </c>
    </row>
    <row r="632" spans="1:17" x14ac:dyDescent="0.25">
      <c r="A632" s="7" t="s">
        <v>84</v>
      </c>
      <c r="B632" s="21"/>
      <c r="C632" s="7" t="s">
        <v>85</v>
      </c>
      <c r="G632" s="35">
        <v>1</v>
      </c>
      <c r="H632" s="36" t="s">
        <v>174</v>
      </c>
      <c r="J632" s="22"/>
    </row>
    <row r="633" spans="1:17" x14ac:dyDescent="0.25">
      <c r="A633" s="7" t="s">
        <v>47</v>
      </c>
      <c r="B633" s="22"/>
      <c r="C633" s="80" t="s">
        <v>48</v>
      </c>
      <c r="D633" s="80"/>
      <c r="E633" s="80"/>
      <c r="F633" s="80"/>
      <c r="G633" s="80"/>
      <c r="H633" s="80"/>
      <c r="I633" s="80"/>
      <c r="J633" s="22"/>
    </row>
    <row r="634" spans="1:17" ht="22.7" customHeight="1" x14ac:dyDescent="0.25">
      <c r="A634" s="7" t="s">
        <v>49</v>
      </c>
      <c r="B634" s="29"/>
      <c r="C634" s="81" t="s">
        <v>302</v>
      </c>
      <c r="D634" s="81"/>
      <c r="E634" s="81"/>
      <c r="F634" s="81"/>
      <c r="G634" s="81"/>
      <c r="H634" s="81"/>
      <c r="I634" s="81"/>
      <c r="J634" s="29"/>
    </row>
    <row r="635" spans="1:17" hidden="1" x14ac:dyDescent="0.25">
      <c r="A635" s="7" t="s">
        <v>51</v>
      </c>
    </row>
    <row r="636" spans="1:17" x14ac:dyDescent="0.25">
      <c r="A636" s="7" t="s">
        <v>119</v>
      </c>
      <c r="B636" s="22"/>
      <c r="C636" s="82"/>
      <c r="D636" s="82"/>
      <c r="E636" s="82"/>
      <c r="J636" s="22"/>
    </row>
    <row r="637" spans="1:17" x14ac:dyDescent="0.25">
      <c r="B637" s="22"/>
      <c r="C637" s="85" t="s">
        <v>299</v>
      </c>
      <c r="D637" s="86"/>
      <c r="E637" s="86"/>
      <c r="F637" s="83"/>
      <c r="G637" s="83"/>
      <c r="H637" s="83"/>
      <c r="I637" s="83"/>
      <c r="J637" s="84"/>
    </row>
    <row r="638" spans="1:17" x14ac:dyDescent="0.25">
      <c r="B638" s="22"/>
      <c r="C638" s="88"/>
      <c r="D638" s="59"/>
      <c r="E638" s="59"/>
      <c r="F638" s="59"/>
      <c r="G638" s="59"/>
      <c r="H638" s="59"/>
      <c r="I638" s="59"/>
      <c r="J638" s="87"/>
    </row>
    <row r="639" spans="1:17" x14ac:dyDescent="0.25">
      <c r="B639" s="22"/>
      <c r="C639" s="91" t="s">
        <v>70</v>
      </c>
      <c r="D639" s="92"/>
      <c r="E639" s="92"/>
      <c r="F639" s="89">
        <f>SUMIF(K630:K636, IF(K629="","",K629), J630:J636)</f>
        <v>0</v>
      </c>
      <c r="G639" s="89"/>
      <c r="H639" s="89"/>
      <c r="I639" s="89"/>
      <c r="J639" s="90"/>
    </row>
    <row r="640" spans="1:17" hidden="1" x14ac:dyDescent="0.25">
      <c r="B640" s="22"/>
      <c r="C640" s="95" t="s">
        <v>71</v>
      </c>
      <c r="D640" s="96"/>
      <c r="E640" s="96"/>
      <c r="F640" s="93">
        <f>ROUND(SUMIF(K630:K636, IF(K629="","",K629), J630:J636) * 0.2, 2)</f>
        <v>0</v>
      </c>
      <c r="G640" s="93"/>
      <c r="H640" s="93"/>
      <c r="I640" s="93"/>
      <c r="J640" s="94"/>
    </row>
    <row r="641" spans="1:17" hidden="1" x14ac:dyDescent="0.25">
      <c r="B641" s="22"/>
      <c r="C641" s="91" t="s">
        <v>72</v>
      </c>
      <c r="D641" s="92"/>
      <c r="E641" s="92"/>
      <c r="F641" s="89">
        <f>SUM(F639:F640)</f>
        <v>0</v>
      </c>
      <c r="G641" s="89"/>
      <c r="H641" s="89"/>
      <c r="I641" s="89"/>
      <c r="J641" s="90"/>
    </row>
    <row r="642" spans="1:17" x14ac:dyDescent="0.25">
      <c r="A642" s="7">
        <v>5</v>
      </c>
      <c r="B642" s="16" t="s">
        <v>303</v>
      </c>
      <c r="C642" s="96" t="s">
        <v>304</v>
      </c>
      <c r="D642" s="96"/>
      <c r="E642" s="96"/>
      <c r="F642" s="30"/>
      <c r="G642" s="30"/>
      <c r="H642" s="30"/>
      <c r="I642" s="30"/>
      <c r="J642" s="37"/>
      <c r="K642" s="7"/>
    </row>
    <row r="643" spans="1:17" x14ac:dyDescent="0.25">
      <c r="A643" s="7">
        <v>9</v>
      </c>
      <c r="B643" s="21" t="s">
        <v>305</v>
      </c>
      <c r="C643" s="79" t="s">
        <v>306</v>
      </c>
      <c r="D643" s="80"/>
      <c r="E643" s="80"/>
      <c r="F643" s="23" t="s">
        <v>66</v>
      </c>
      <c r="G643" s="24">
        <v>1</v>
      </c>
      <c r="H643" s="25"/>
      <c r="I643" s="26"/>
      <c r="J643" s="27">
        <f>IF(AND(G643= "",H643= ""), 0, ROUND(ROUND(I643, 2) * ROUND(IF(H643="",G643,H643),  0), 2))</f>
        <v>0</v>
      </c>
      <c r="K643" s="7"/>
      <c r="M643" s="28">
        <v>0.2</v>
      </c>
      <c r="Q643" s="7">
        <v>179133</v>
      </c>
    </row>
    <row r="644" spans="1:17" hidden="1" x14ac:dyDescent="0.25">
      <c r="A644" s="7" t="s">
        <v>46</v>
      </c>
    </row>
    <row r="645" spans="1:17" hidden="1" x14ac:dyDescent="0.25">
      <c r="A645" s="7" t="s">
        <v>46</v>
      </c>
    </row>
    <row r="646" spans="1:17" hidden="1" x14ac:dyDescent="0.25">
      <c r="A646" s="7" t="s">
        <v>46</v>
      </c>
    </row>
    <row r="647" spans="1:17" hidden="1" x14ac:dyDescent="0.25">
      <c r="A647" s="7" t="s">
        <v>46</v>
      </c>
    </row>
    <row r="648" spans="1:17" hidden="1" x14ac:dyDescent="0.25">
      <c r="A648" s="7" t="s">
        <v>46</v>
      </c>
    </row>
    <row r="649" spans="1:17" x14ac:dyDescent="0.25">
      <c r="A649" s="7" t="s">
        <v>84</v>
      </c>
      <c r="B649" s="21"/>
      <c r="C649" s="7" t="s">
        <v>85</v>
      </c>
      <c r="G649" s="35">
        <v>1</v>
      </c>
      <c r="H649" s="36" t="s">
        <v>164</v>
      </c>
      <c r="J649" s="22"/>
    </row>
    <row r="650" spans="1:17" hidden="1" x14ac:dyDescent="0.25">
      <c r="A650" s="7" t="s">
        <v>46</v>
      </c>
    </row>
    <row r="651" spans="1:17" x14ac:dyDescent="0.25">
      <c r="A651" s="7" t="s">
        <v>47</v>
      </c>
      <c r="B651" s="22"/>
      <c r="C651" s="80" t="s">
        <v>96</v>
      </c>
      <c r="D651" s="80"/>
      <c r="E651" s="80"/>
      <c r="F651" s="80"/>
      <c r="G651" s="80"/>
      <c r="H651" s="80"/>
      <c r="I651" s="80"/>
      <c r="J651" s="22"/>
    </row>
    <row r="652" spans="1:17" ht="22.7" customHeight="1" x14ac:dyDescent="0.25">
      <c r="A652" s="7" t="s">
        <v>49</v>
      </c>
      <c r="B652" s="29"/>
      <c r="C652" s="81" t="s">
        <v>307</v>
      </c>
      <c r="D652" s="81"/>
      <c r="E652" s="81"/>
      <c r="F652" s="81"/>
      <c r="G652" s="81"/>
      <c r="H652" s="81"/>
      <c r="I652" s="81"/>
      <c r="J652" s="29"/>
    </row>
    <row r="653" spans="1:17" hidden="1" x14ac:dyDescent="0.25">
      <c r="A653" s="7" t="s">
        <v>51</v>
      </c>
    </row>
    <row r="654" spans="1:17" x14ac:dyDescent="0.25">
      <c r="A654" s="7">
        <v>9</v>
      </c>
      <c r="B654" s="21" t="s">
        <v>308</v>
      </c>
      <c r="C654" s="79" t="s">
        <v>309</v>
      </c>
      <c r="D654" s="80"/>
      <c r="E654" s="80"/>
      <c r="F654" s="23" t="s">
        <v>151</v>
      </c>
      <c r="G654" s="31">
        <v>1.6</v>
      </c>
      <c r="H654" s="32"/>
      <c r="I654" s="26"/>
      <c r="J654" s="27">
        <f>IF(AND(G654= "",H654= ""), 0, ROUND(ROUND(I654, 2) * ROUND(IF(H654="",G654,H654),  2), 2))</f>
        <v>0</v>
      </c>
      <c r="K654" s="7"/>
      <c r="M654" s="28">
        <v>0.2</v>
      </c>
      <c r="Q654" s="7">
        <v>179133</v>
      </c>
    </row>
    <row r="655" spans="1:17" hidden="1" x14ac:dyDescent="0.25">
      <c r="A655" s="7" t="s">
        <v>46</v>
      </c>
    </row>
    <row r="656" spans="1:17" hidden="1" x14ac:dyDescent="0.25">
      <c r="A656" s="7" t="s">
        <v>46</v>
      </c>
    </row>
    <row r="657" spans="1:17" x14ac:dyDescent="0.25">
      <c r="A657" s="7" t="s">
        <v>47</v>
      </c>
      <c r="B657" s="22"/>
      <c r="C657" s="80" t="s">
        <v>153</v>
      </c>
      <c r="D657" s="80"/>
      <c r="E657" s="80"/>
      <c r="F657" s="80"/>
      <c r="G657" s="80"/>
      <c r="H657" s="80"/>
      <c r="I657" s="80"/>
      <c r="J657" s="22"/>
    </row>
    <row r="658" spans="1:17" ht="22.7" customHeight="1" x14ac:dyDescent="0.25">
      <c r="A658" s="7" t="s">
        <v>49</v>
      </c>
      <c r="B658" s="29"/>
      <c r="C658" s="81" t="s">
        <v>310</v>
      </c>
      <c r="D658" s="81"/>
      <c r="E658" s="81"/>
      <c r="F658" s="81"/>
      <c r="G658" s="81"/>
      <c r="H658" s="81"/>
      <c r="I658" s="81"/>
      <c r="J658" s="29"/>
    </row>
    <row r="659" spans="1:17" hidden="1" x14ac:dyDescent="0.25">
      <c r="A659" s="7" t="s">
        <v>51</v>
      </c>
    </row>
    <row r="660" spans="1:17" x14ac:dyDescent="0.25">
      <c r="A660" s="7" t="s">
        <v>119</v>
      </c>
      <c r="B660" s="22"/>
      <c r="C660" s="82"/>
      <c r="D660" s="82"/>
      <c r="E660" s="82"/>
      <c r="J660" s="22"/>
    </row>
    <row r="661" spans="1:17" x14ac:dyDescent="0.25">
      <c r="B661" s="22"/>
      <c r="C661" s="85" t="s">
        <v>304</v>
      </c>
      <c r="D661" s="86"/>
      <c r="E661" s="86"/>
      <c r="F661" s="83"/>
      <c r="G661" s="83"/>
      <c r="H661" s="83"/>
      <c r="I661" s="83"/>
      <c r="J661" s="84"/>
    </row>
    <row r="662" spans="1:17" x14ac:dyDescent="0.25">
      <c r="B662" s="22"/>
      <c r="C662" s="88"/>
      <c r="D662" s="59"/>
      <c r="E662" s="59"/>
      <c r="F662" s="59"/>
      <c r="G662" s="59"/>
      <c r="H662" s="59"/>
      <c r="I662" s="59"/>
      <c r="J662" s="87"/>
    </row>
    <row r="663" spans="1:17" x14ac:dyDescent="0.25">
      <c r="B663" s="22"/>
      <c r="C663" s="91" t="s">
        <v>70</v>
      </c>
      <c r="D663" s="92"/>
      <c r="E663" s="92"/>
      <c r="F663" s="89">
        <f>SUMIF(K643:K660, IF(K642="","",K642), J643:J660)</f>
        <v>0</v>
      </c>
      <c r="G663" s="89"/>
      <c r="H663" s="89"/>
      <c r="I663" s="89"/>
      <c r="J663" s="90"/>
    </row>
    <row r="664" spans="1:17" hidden="1" x14ac:dyDescent="0.25">
      <c r="B664" s="22"/>
      <c r="C664" s="95" t="s">
        <v>71</v>
      </c>
      <c r="D664" s="96"/>
      <c r="E664" s="96"/>
      <c r="F664" s="93">
        <f>ROUND(SUMIF(K643:K660, IF(K642="","",K642), J643:J660) * 0.2, 2)</f>
        <v>0</v>
      </c>
      <c r="G664" s="93"/>
      <c r="H664" s="93"/>
      <c r="I664" s="93"/>
      <c r="J664" s="94"/>
    </row>
    <row r="665" spans="1:17" hidden="1" x14ac:dyDescent="0.25">
      <c r="B665" s="22"/>
      <c r="C665" s="91" t="s">
        <v>72</v>
      </c>
      <c r="D665" s="92"/>
      <c r="E665" s="92"/>
      <c r="F665" s="89">
        <f>SUM(F663:F664)</f>
        <v>0</v>
      </c>
      <c r="G665" s="89"/>
      <c r="H665" s="89"/>
      <c r="I665" s="89"/>
      <c r="J665" s="90"/>
    </row>
    <row r="666" spans="1:17" x14ac:dyDescent="0.25">
      <c r="A666" s="7">
        <v>5</v>
      </c>
      <c r="B666" s="16" t="s">
        <v>311</v>
      </c>
      <c r="C666" s="96" t="s">
        <v>312</v>
      </c>
      <c r="D666" s="96"/>
      <c r="E666" s="96"/>
      <c r="F666" s="30"/>
      <c r="G666" s="30"/>
      <c r="H666" s="30"/>
      <c r="I666" s="30"/>
      <c r="J666" s="37"/>
      <c r="K666" s="7"/>
    </row>
    <row r="667" spans="1:17" x14ac:dyDescent="0.25">
      <c r="A667" s="7">
        <v>9</v>
      </c>
      <c r="B667" s="21" t="s">
        <v>313</v>
      </c>
      <c r="C667" s="79" t="s">
        <v>314</v>
      </c>
      <c r="D667" s="80"/>
      <c r="E667" s="80"/>
      <c r="F667" s="23" t="s">
        <v>66</v>
      </c>
      <c r="G667" s="24">
        <v>1</v>
      </c>
      <c r="H667" s="25"/>
      <c r="I667" s="26"/>
      <c r="J667" s="27">
        <f>IF(AND(G667= "",H667= ""), 0, ROUND(ROUND(I667, 2) * ROUND(IF(H667="",G667,H667),  0), 2))</f>
        <v>0</v>
      </c>
      <c r="K667" s="7"/>
      <c r="M667" s="28">
        <v>0.2</v>
      </c>
      <c r="Q667" s="7">
        <v>179133</v>
      </c>
    </row>
    <row r="668" spans="1:17" hidden="1" x14ac:dyDescent="0.25">
      <c r="A668" s="7" t="s">
        <v>46</v>
      </c>
    </row>
    <row r="669" spans="1:17" x14ac:dyDescent="0.25">
      <c r="A669" s="7" t="s">
        <v>84</v>
      </c>
      <c r="B669" s="21"/>
      <c r="C669" s="7" t="s">
        <v>85</v>
      </c>
      <c r="G669" s="35">
        <v>1</v>
      </c>
      <c r="H669" s="36" t="s">
        <v>164</v>
      </c>
      <c r="J669" s="22"/>
    </row>
    <row r="670" spans="1:17" x14ac:dyDescent="0.25">
      <c r="A670" s="7" t="s">
        <v>47</v>
      </c>
      <c r="B670" s="22"/>
      <c r="C670" s="80" t="s">
        <v>96</v>
      </c>
      <c r="D670" s="80"/>
      <c r="E670" s="80"/>
      <c r="F670" s="80"/>
      <c r="G670" s="80"/>
      <c r="H670" s="80"/>
      <c r="I670" s="80"/>
      <c r="J670" s="22"/>
    </row>
    <row r="671" spans="1:17" ht="22.7" customHeight="1" x14ac:dyDescent="0.25">
      <c r="A671" s="7" t="s">
        <v>49</v>
      </c>
      <c r="B671" s="29"/>
      <c r="C671" s="81" t="s">
        <v>315</v>
      </c>
      <c r="D671" s="81"/>
      <c r="E671" s="81"/>
      <c r="F671" s="81"/>
      <c r="G671" s="81"/>
      <c r="H671" s="81"/>
      <c r="I671" s="81"/>
      <c r="J671" s="29"/>
    </row>
    <row r="672" spans="1:17" hidden="1" x14ac:dyDescent="0.25">
      <c r="A672" s="7" t="s">
        <v>51</v>
      </c>
    </row>
    <row r="673" spans="1:17" x14ac:dyDescent="0.25">
      <c r="A673" s="7" t="s">
        <v>119</v>
      </c>
      <c r="B673" s="22"/>
      <c r="C673" s="82"/>
      <c r="D673" s="82"/>
      <c r="E673" s="82"/>
      <c r="J673" s="22"/>
    </row>
    <row r="674" spans="1:17" x14ac:dyDescent="0.25">
      <c r="B674" s="22"/>
      <c r="C674" s="85" t="s">
        <v>312</v>
      </c>
      <c r="D674" s="86"/>
      <c r="E674" s="86"/>
      <c r="F674" s="83"/>
      <c r="G674" s="83"/>
      <c r="H674" s="83"/>
      <c r="I674" s="83"/>
      <c r="J674" s="84"/>
    </row>
    <row r="675" spans="1:17" x14ac:dyDescent="0.25">
      <c r="B675" s="22"/>
      <c r="C675" s="88"/>
      <c r="D675" s="59"/>
      <c r="E675" s="59"/>
      <c r="F675" s="59"/>
      <c r="G675" s="59"/>
      <c r="H675" s="59"/>
      <c r="I675" s="59"/>
      <c r="J675" s="87"/>
    </row>
    <row r="676" spans="1:17" x14ac:dyDescent="0.25">
      <c r="B676" s="22"/>
      <c r="C676" s="91" t="s">
        <v>70</v>
      </c>
      <c r="D676" s="92"/>
      <c r="E676" s="92"/>
      <c r="F676" s="89">
        <f>SUMIF(K667:K673, IF(K666="","",K666), J667:J673)</f>
        <v>0</v>
      </c>
      <c r="G676" s="89"/>
      <c r="H676" s="89"/>
      <c r="I676" s="89"/>
      <c r="J676" s="90"/>
    </row>
    <row r="677" spans="1:17" hidden="1" x14ac:dyDescent="0.25">
      <c r="B677" s="22"/>
      <c r="C677" s="95" t="s">
        <v>71</v>
      </c>
      <c r="D677" s="96"/>
      <c r="E677" s="96"/>
      <c r="F677" s="93">
        <f>ROUND(SUMIF(K667:K673, IF(K666="","",K666), J667:J673) * 0.2, 2)</f>
        <v>0</v>
      </c>
      <c r="G677" s="93"/>
      <c r="H677" s="93"/>
      <c r="I677" s="93"/>
      <c r="J677" s="94"/>
    </row>
    <row r="678" spans="1:17" hidden="1" x14ac:dyDescent="0.25">
      <c r="B678" s="22"/>
      <c r="C678" s="91" t="s">
        <v>72</v>
      </c>
      <c r="D678" s="92"/>
      <c r="E678" s="92"/>
      <c r="F678" s="89">
        <f>SUM(F676:F677)</f>
        <v>0</v>
      </c>
      <c r="G678" s="89"/>
      <c r="H678" s="89"/>
      <c r="I678" s="89"/>
      <c r="J678" s="90"/>
    </row>
    <row r="679" spans="1:17" x14ac:dyDescent="0.25">
      <c r="A679" s="7">
        <v>5</v>
      </c>
      <c r="B679" s="16" t="s">
        <v>316</v>
      </c>
      <c r="C679" s="96" t="s">
        <v>317</v>
      </c>
      <c r="D679" s="96"/>
      <c r="E679" s="96"/>
      <c r="F679" s="30"/>
      <c r="G679" s="30"/>
      <c r="H679" s="30"/>
      <c r="I679" s="30"/>
      <c r="J679" s="37"/>
      <c r="K679" s="7"/>
    </row>
    <row r="680" spans="1:17" x14ac:dyDescent="0.25">
      <c r="A680" s="7">
        <v>9</v>
      </c>
      <c r="B680" s="21" t="s">
        <v>318</v>
      </c>
      <c r="C680" s="79" t="s">
        <v>319</v>
      </c>
      <c r="D680" s="80"/>
      <c r="E680" s="80"/>
      <c r="F680" s="23" t="s">
        <v>11</v>
      </c>
      <c r="G680" s="24">
        <v>32</v>
      </c>
      <c r="H680" s="25"/>
      <c r="I680" s="26"/>
      <c r="J680" s="27">
        <f>IF(AND(G680= "",H680= ""), 0, ROUND(ROUND(I680, 2) * ROUND(IF(H680="",G680,H680),  0), 2))</f>
        <v>0</v>
      </c>
      <c r="K680" s="7"/>
      <c r="M680" s="28">
        <v>0.2</v>
      </c>
      <c r="Q680" s="7">
        <v>179133</v>
      </c>
    </row>
    <row r="681" spans="1:17" hidden="1" x14ac:dyDescent="0.25">
      <c r="A681" s="7" t="s">
        <v>46</v>
      </c>
    </row>
    <row r="682" spans="1:17" x14ac:dyDescent="0.25">
      <c r="A682" s="7" t="s">
        <v>84</v>
      </c>
      <c r="B682" s="21"/>
      <c r="C682" s="7" t="s">
        <v>85</v>
      </c>
      <c r="G682" s="35">
        <v>32</v>
      </c>
      <c r="H682" s="36" t="s">
        <v>91</v>
      </c>
      <c r="J682" s="22"/>
    </row>
    <row r="683" spans="1:17" x14ac:dyDescent="0.25">
      <c r="A683" s="7" t="s">
        <v>47</v>
      </c>
      <c r="B683" s="22"/>
      <c r="C683" s="80" t="s">
        <v>92</v>
      </c>
      <c r="D683" s="80"/>
      <c r="E683" s="80"/>
      <c r="F683" s="80"/>
      <c r="G683" s="80"/>
      <c r="H683" s="80"/>
      <c r="I683" s="80"/>
      <c r="J683" s="22"/>
    </row>
    <row r="684" spans="1:17" ht="20.85" customHeight="1" x14ac:dyDescent="0.25">
      <c r="A684" s="7" t="s">
        <v>49</v>
      </c>
      <c r="B684" s="29"/>
      <c r="C684" s="81" t="s">
        <v>320</v>
      </c>
      <c r="D684" s="81"/>
      <c r="E684" s="81"/>
      <c r="F684" s="81"/>
      <c r="G684" s="81"/>
      <c r="H684" s="81"/>
      <c r="I684" s="81"/>
      <c r="J684" s="29"/>
    </row>
    <row r="685" spans="1:17" hidden="1" x14ac:dyDescent="0.25">
      <c r="A685" s="7" t="s">
        <v>51</v>
      </c>
    </row>
    <row r="686" spans="1:17" x14ac:dyDescent="0.25">
      <c r="A686" s="7" t="s">
        <v>119</v>
      </c>
      <c r="B686" s="22"/>
      <c r="C686" s="82"/>
      <c r="D686" s="82"/>
      <c r="E686" s="82"/>
      <c r="J686" s="22"/>
    </row>
    <row r="687" spans="1:17" x14ac:dyDescent="0.25">
      <c r="B687" s="22"/>
      <c r="C687" s="85" t="s">
        <v>317</v>
      </c>
      <c r="D687" s="86"/>
      <c r="E687" s="86"/>
      <c r="F687" s="83"/>
      <c r="G687" s="83"/>
      <c r="H687" s="83"/>
      <c r="I687" s="83"/>
      <c r="J687" s="84"/>
    </row>
    <row r="688" spans="1:17" x14ac:dyDescent="0.25">
      <c r="B688" s="22"/>
      <c r="C688" s="88"/>
      <c r="D688" s="59"/>
      <c r="E688" s="59"/>
      <c r="F688" s="59"/>
      <c r="G688" s="59"/>
      <c r="H688" s="59"/>
      <c r="I688" s="59"/>
      <c r="J688" s="87"/>
    </row>
    <row r="689" spans="1:17" x14ac:dyDescent="0.25">
      <c r="B689" s="22"/>
      <c r="C689" s="91" t="s">
        <v>70</v>
      </c>
      <c r="D689" s="92"/>
      <c r="E689" s="92"/>
      <c r="F689" s="89">
        <f>SUMIF(K680:K686, IF(K679="","",K679), J680:J686)</f>
        <v>0</v>
      </c>
      <c r="G689" s="89"/>
      <c r="H689" s="89"/>
      <c r="I689" s="89"/>
      <c r="J689" s="90"/>
    </row>
    <row r="690" spans="1:17" hidden="1" x14ac:dyDescent="0.25">
      <c r="B690" s="22"/>
      <c r="C690" s="95" t="s">
        <v>71</v>
      </c>
      <c r="D690" s="96"/>
      <c r="E690" s="96"/>
      <c r="F690" s="93">
        <f>ROUND(SUMIF(K680:K686, IF(K679="","",K679), J680:J686) * 0.2, 2)</f>
        <v>0</v>
      </c>
      <c r="G690" s="93"/>
      <c r="H690" s="93"/>
      <c r="I690" s="93"/>
      <c r="J690" s="94"/>
    </row>
    <row r="691" spans="1:17" hidden="1" x14ac:dyDescent="0.25">
      <c r="B691" s="22"/>
      <c r="C691" s="91" t="s">
        <v>72</v>
      </c>
      <c r="D691" s="92"/>
      <c r="E691" s="92"/>
      <c r="F691" s="89">
        <f>SUM(F689:F690)</f>
        <v>0</v>
      </c>
      <c r="G691" s="89"/>
      <c r="H691" s="89"/>
      <c r="I691" s="89"/>
      <c r="J691" s="90"/>
    </row>
    <row r="692" spans="1:17" x14ac:dyDescent="0.25">
      <c r="A692" s="7" t="s">
        <v>69</v>
      </c>
      <c r="B692" s="22"/>
      <c r="C692" s="82"/>
      <c r="D692" s="82"/>
      <c r="E692" s="82"/>
      <c r="J692" s="22"/>
    </row>
    <row r="693" spans="1:17" x14ac:dyDescent="0.25">
      <c r="B693" s="22"/>
      <c r="C693" s="85" t="s">
        <v>297</v>
      </c>
      <c r="D693" s="86"/>
      <c r="E693" s="86"/>
      <c r="F693" s="83"/>
      <c r="G693" s="83"/>
      <c r="H693" s="83"/>
      <c r="I693" s="83"/>
      <c r="J693" s="84"/>
    </row>
    <row r="694" spans="1:17" x14ac:dyDescent="0.25">
      <c r="B694" s="22"/>
      <c r="C694" s="88"/>
      <c r="D694" s="59"/>
      <c r="E694" s="59"/>
      <c r="F694" s="59"/>
      <c r="G694" s="59"/>
      <c r="H694" s="59"/>
      <c r="I694" s="59"/>
      <c r="J694" s="87"/>
    </row>
    <row r="695" spans="1:17" x14ac:dyDescent="0.25">
      <c r="B695" s="22"/>
      <c r="C695" s="91" t="s">
        <v>70</v>
      </c>
      <c r="D695" s="92"/>
      <c r="E695" s="92"/>
      <c r="F695" s="89">
        <f>SUMIF(K629:K692, IF(K628="","",K628), J629:J692)</f>
        <v>0</v>
      </c>
      <c r="G695" s="89"/>
      <c r="H695" s="89"/>
      <c r="I695" s="89"/>
      <c r="J695" s="90"/>
    </row>
    <row r="696" spans="1:17" hidden="1" x14ac:dyDescent="0.25">
      <c r="B696" s="22"/>
      <c r="C696" s="95" t="s">
        <v>71</v>
      </c>
      <c r="D696" s="96"/>
      <c r="E696" s="96"/>
      <c r="F696" s="93">
        <f>ROUND(SUMIF(K629:K692, IF(K628="","",K628), J629:J692) * 0.2, 2)</f>
        <v>0</v>
      </c>
      <c r="G696" s="93"/>
      <c r="H696" s="93"/>
      <c r="I696" s="93"/>
      <c r="J696" s="94"/>
    </row>
    <row r="697" spans="1:17" hidden="1" x14ac:dyDescent="0.25">
      <c r="B697" s="22"/>
      <c r="C697" s="91" t="s">
        <v>72</v>
      </c>
      <c r="D697" s="92"/>
      <c r="E697" s="92"/>
      <c r="F697" s="89">
        <f>SUM(F695:F696)</f>
        <v>0</v>
      </c>
      <c r="G697" s="89"/>
      <c r="H697" s="89"/>
      <c r="I697" s="89"/>
      <c r="J697" s="90"/>
    </row>
    <row r="698" spans="1:17" x14ac:dyDescent="0.25">
      <c r="A698" s="7">
        <v>4</v>
      </c>
      <c r="B698" s="16" t="s">
        <v>321</v>
      </c>
      <c r="C698" s="78" t="s">
        <v>322</v>
      </c>
      <c r="D698" s="78"/>
      <c r="E698" s="78"/>
      <c r="F698" s="19"/>
      <c r="G698" s="19"/>
      <c r="H698" s="19"/>
      <c r="I698" s="19"/>
      <c r="J698" s="20"/>
      <c r="K698" s="7"/>
    </row>
    <row r="699" spans="1:17" ht="16.899999999999999" customHeight="1" x14ac:dyDescent="0.25">
      <c r="A699" s="7">
        <v>5</v>
      </c>
      <c r="B699" s="16" t="s">
        <v>323</v>
      </c>
      <c r="C699" s="96" t="s">
        <v>324</v>
      </c>
      <c r="D699" s="96"/>
      <c r="E699" s="96"/>
      <c r="F699" s="30"/>
      <c r="G699" s="30"/>
      <c r="H699" s="30"/>
      <c r="I699" s="30"/>
      <c r="J699" s="37"/>
      <c r="K699" s="7"/>
    </row>
    <row r="700" spans="1:17" hidden="1" x14ac:dyDescent="0.25">
      <c r="A700" s="7" t="s">
        <v>115</v>
      </c>
    </row>
    <row r="701" spans="1:17" hidden="1" x14ac:dyDescent="0.25">
      <c r="A701" s="7" t="s">
        <v>115</v>
      </c>
    </row>
    <row r="702" spans="1:17" x14ac:dyDescent="0.25">
      <c r="A702" s="7">
        <v>9</v>
      </c>
      <c r="B702" s="21" t="s">
        <v>325</v>
      </c>
      <c r="C702" s="79" t="s">
        <v>326</v>
      </c>
      <c r="D702" s="80"/>
      <c r="E702" s="80"/>
      <c r="F702" s="23" t="s">
        <v>100</v>
      </c>
      <c r="G702" s="31">
        <v>8.4</v>
      </c>
      <c r="H702" s="32"/>
      <c r="I702" s="26"/>
      <c r="J702" s="27">
        <f>IF(AND(G702= "",H702= ""), 0, ROUND(ROUND(I702, 2) * ROUND(IF(H702="",G702,H702),  2), 2))</f>
        <v>0</v>
      </c>
      <c r="K702" s="7"/>
      <c r="M702" s="28">
        <v>0.2</v>
      </c>
      <c r="Q702" s="7">
        <v>179133</v>
      </c>
    </row>
    <row r="703" spans="1:17" x14ac:dyDescent="0.25">
      <c r="A703" s="7" t="s">
        <v>84</v>
      </c>
      <c r="B703" s="21"/>
      <c r="C703" s="7" t="s">
        <v>327</v>
      </c>
      <c r="G703" s="33">
        <v>8.4</v>
      </c>
      <c r="H703" s="34" t="s">
        <v>102</v>
      </c>
      <c r="J703" s="22"/>
    </row>
    <row r="704" spans="1:17" x14ac:dyDescent="0.25">
      <c r="A704" s="7" t="s">
        <v>47</v>
      </c>
      <c r="B704" s="22"/>
      <c r="C704" s="80" t="s">
        <v>87</v>
      </c>
      <c r="D704" s="80"/>
      <c r="E704" s="80"/>
      <c r="F704" s="80"/>
      <c r="G704" s="80"/>
      <c r="H704" s="80"/>
      <c r="I704" s="80"/>
      <c r="J704" s="22"/>
    </row>
    <row r="705" spans="1:17" ht="22.7" customHeight="1" x14ac:dyDescent="0.25">
      <c r="A705" s="7" t="s">
        <v>49</v>
      </c>
      <c r="B705" s="29"/>
      <c r="C705" s="81" t="s">
        <v>328</v>
      </c>
      <c r="D705" s="81"/>
      <c r="E705" s="81"/>
      <c r="F705" s="81"/>
      <c r="G705" s="81"/>
      <c r="H705" s="81"/>
      <c r="I705" s="81"/>
      <c r="J705" s="29"/>
    </row>
    <row r="706" spans="1:17" hidden="1" x14ac:dyDescent="0.25">
      <c r="A706" s="7" t="s">
        <v>51</v>
      </c>
    </row>
    <row r="707" spans="1:17" x14ac:dyDescent="0.25">
      <c r="A707" s="7" t="s">
        <v>119</v>
      </c>
      <c r="B707" s="22"/>
      <c r="C707" s="82"/>
      <c r="D707" s="82"/>
      <c r="E707" s="82"/>
      <c r="J707" s="22"/>
    </row>
    <row r="708" spans="1:17" ht="16.899999999999999" customHeight="1" x14ac:dyDescent="0.25">
      <c r="B708" s="22"/>
      <c r="C708" s="85" t="s">
        <v>324</v>
      </c>
      <c r="D708" s="86"/>
      <c r="E708" s="86"/>
      <c r="F708" s="83"/>
      <c r="G708" s="83"/>
      <c r="H708" s="83"/>
      <c r="I708" s="83"/>
      <c r="J708" s="84"/>
    </row>
    <row r="709" spans="1:17" x14ac:dyDescent="0.25">
      <c r="B709" s="22"/>
      <c r="C709" s="88"/>
      <c r="D709" s="59"/>
      <c r="E709" s="59"/>
      <c r="F709" s="59"/>
      <c r="G709" s="59"/>
      <c r="H709" s="59"/>
      <c r="I709" s="59"/>
      <c r="J709" s="87"/>
    </row>
    <row r="710" spans="1:17" x14ac:dyDescent="0.25">
      <c r="B710" s="22"/>
      <c r="C710" s="91" t="s">
        <v>70</v>
      </c>
      <c r="D710" s="92"/>
      <c r="E710" s="92"/>
      <c r="F710" s="89">
        <f>SUMIF(K700:K707, IF(K699="","",K699), J700:J707)</f>
        <v>0</v>
      </c>
      <c r="G710" s="89"/>
      <c r="H710" s="89"/>
      <c r="I710" s="89"/>
      <c r="J710" s="90"/>
    </row>
    <row r="711" spans="1:17" hidden="1" x14ac:dyDescent="0.25">
      <c r="B711" s="22"/>
      <c r="C711" s="95" t="s">
        <v>71</v>
      </c>
      <c r="D711" s="96"/>
      <c r="E711" s="96"/>
      <c r="F711" s="93">
        <f>ROUND(SUMIF(K700:K707, IF(K699="","",K699), J700:J707) * 0.2, 2)</f>
        <v>0</v>
      </c>
      <c r="G711" s="93"/>
      <c r="H711" s="93"/>
      <c r="I711" s="93"/>
      <c r="J711" s="94"/>
    </row>
    <row r="712" spans="1:17" hidden="1" x14ac:dyDescent="0.25">
      <c r="B712" s="22"/>
      <c r="C712" s="91" t="s">
        <v>72</v>
      </c>
      <c r="D712" s="92"/>
      <c r="E712" s="92"/>
      <c r="F712" s="89">
        <f>SUM(F710:F711)</f>
        <v>0</v>
      </c>
      <c r="G712" s="89"/>
      <c r="H712" s="89"/>
      <c r="I712" s="89"/>
      <c r="J712" s="90"/>
    </row>
    <row r="713" spans="1:17" x14ac:dyDescent="0.25">
      <c r="A713" s="7">
        <v>5</v>
      </c>
      <c r="B713" s="16" t="s">
        <v>329</v>
      </c>
      <c r="C713" s="96" t="s">
        <v>330</v>
      </c>
      <c r="D713" s="96"/>
      <c r="E713" s="96"/>
      <c r="F713" s="30"/>
      <c r="G713" s="30"/>
      <c r="H713" s="30"/>
      <c r="I713" s="30"/>
      <c r="J713" s="37"/>
      <c r="K713" s="7"/>
    </row>
    <row r="714" spans="1:17" hidden="1" x14ac:dyDescent="0.25">
      <c r="A714" s="7" t="s">
        <v>115</v>
      </c>
    </row>
    <row r="715" spans="1:17" x14ac:dyDescent="0.25">
      <c r="A715" s="7">
        <v>9</v>
      </c>
      <c r="B715" s="21" t="s">
        <v>331</v>
      </c>
      <c r="C715" s="79" t="s">
        <v>332</v>
      </c>
      <c r="D715" s="80"/>
      <c r="E715" s="80"/>
      <c r="F715" s="23" t="s">
        <v>100</v>
      </c>
      <c r="G715" s="31">
        <v>47.74</v>
      </c>
      <c r="H715" s="32"/>
      <c r="I715" s="26"/>
      <c r="J715" s="27">
        <f>IF(AND(G715= "",H715= ""), 0, ROUND(ROUND(I715, 2) * ROUND(IF(H715="",G715,H715),  2), 2))</f>
        <v>0</v>
      </c>
      <c r="K715" s="7"/>
      <c r="M715" s="28">
        <v>0.2</v>
      </c>
      <c r="Q715" s="7">
        <v>179133</v>
      </c>
    </row>
    <row r="716" spans="1:17" x14ac:dyDescent="0.25">
      <c r="A716" s="7" t="s">
        <v>84</v>
      </c>
      <c r="B716" s="21"/>
      <c r="C716" s="7" t="s">
        <v>333</v>
      </c>
      <c r="G716" s="33">
        <v>47.74</v>
      </c>
      <c r="H716" s="34" t="s">
        <v>102</v>
      </c>
      <c r="J716" s="22"/>
    </row>
    <row r="717" spans="1:17" x14ac:dyDescent="0.25">
      <c r="A717" s="7" t="s">
        <v>47</v>
      </c>
      <c r="B717" s="22"/>
      <c r="C717" s="80" t="s">
        <v>87</v>
      </c>
      <c r="D717" s="80"/>
      <c r="E717" s="80"/>
      <c r="F717" s="80"/>
      <c r="G717" s="80"/>
      <c r="H717" s="80"/>
      <c r="I717" s="80"/>
      <c r="J717" s="22"/>
    </row>
    <row r="718" spans="1:17" ht="45" customHeight="1" x14ac:dyDescent="0.25">
      <c r="A718" s="7" t="s">
        <v>49</v>
      </c>
      <c r="B718" s="29"/>
      <c r="C718" s="81" t="s">
        <v>334</v>
      </c>
      <c r="D718" s="81"/>
      <c r="E718" s="81"/>
      <c r="F718" s="81"/>
      <c r="G718" s="81"/>
      <c r="H718" s="81"/>
      <c r="I718" s="81"/>
      <c r="J718" s="29"/>
    </row>
    <row r="719" spans="1:17" hidden="1" x14ac:dyDescent="0.25">
      <c r="A719" s="7" t="s">
        <v>51</v>
      </c>
    </row>
    <row r="720" spans="1:17" x14ac:dyDescent="0.25">
      <c r="A720" s="7" t="s">
        <v>119</v>
      </c>
      <c r="B720" s="22"/>
      <c r="C720" s="82"/>
      <c r="D720" s="82"/>
      <c r="E720" s="82"/>
      <c r="J720" s="22"/>
    </row>
    <row r="721" spans="1:17" x14ac:dyDescent="0.25">
      <c r="B721" s="22"/>
      <c r="C721" s="85" t="s">
        <v>330</v>
      </c>
      <c r="D721" s="86"/>
      <c r="E721" s="86"/>
      <c r="F721" s="83"/>
      <c r="G721" s="83"/>
      <c r="H721" s="83"/>
      <c r="I721" s="83"/>
      <c r="J721" s="84"/>
    </row>
    <row r="722" spans="1:17" x14ac:dyDescent="0.25">
      <c r="B722" s="22"/>
      <c r="C722" s="88"/>
      <c r="D722" s="59"/>
      <c r="E722" s="59"/>
      <c r="F722" s="59"/>
      <c r="G722" s="59"/>
      <c r="H722" s="59"/>
      <c r="I722" s="59"/>
      <c r="J722" s="87"/>
    </row>
    <row r="723" spans="1:17" x14ac:dyDescent="0.25">
      <c r="B723" s="22"/>
      <c r="C723" s="91" t="s">
        <v>70</v>
      </c>
      <c r="D723" s="92"/>
      <c r="E723" s="92"/>
      <c r="F723" s="89">
        <f>SUMIF(K714:K720, IF(K713="","",K713), J714:J720)</f>
        <v>0</v>
      </c>
      <c r="G723" s="89"/>
      <c r="H723" s="89"/>
      <c r="I723" s="89"/>
      <c r="J723" s="90"/>
    </row>
    <row r="724" spans="1:17" hidden="1" x14ac:dyDescent="0.25">
      <c r="B724" s="22"/>
      <c r="C724" s="95" t="s">
        <v>71</v>
      </c>
      <c r="D724" s="96"/>
      <c r="E724" s="96"/>
      <c r="F724" s="93">
        <f>ROUND(SUMIF(K714:K720, IF(K713="","",K713), J714:J720) * 0.2, 2)</f>
        <v>0</v>
      </c>
      <c r="G724" s="93"/>
      <c r="H724" s="93"/>
      <c r="I724" s="93"/>
      <c r="J724" s="94"/>
    </row>
    <row r="725" spans="1:17" hidden="1" x14ac:dyDescent="0.25">
      <c r="B725" s="22"/>
      <c r="C725" s="91" t="s">
        <v>72</v>
      </c>
      <c r="D725" s="92"/>
      <c r="E725" s="92"/>
      <c r="F725" s="89">
        <f>SUM(F723:F724)</f>
        <v>0</v>
      </c>
      <c r="G725" s="89"/>
      <c r="H725" s="89"/>
      <c r="I725" s="89"/>
      <c r="J725" s="90"/>
    </row>
    <row r="726" spans="1:17" ht="16.899999999999999" customHeight="1" x14ac:dyDescent="0.25">
      <c r="A726" s="7">
        <v>5</v>
      </c>
      <c r="B726" s="16" t="s">
        <v>335</v>
      </c>
      <c r="C726" s="96" t="s">
        <v>336</v>
      </c>
      <c r="D726" s="96"/>
      <c r="E726" s="96"/>
      <c r="F726" s="30"/>
      <c r="G726" s="30"/>
      <c r="H726" s="30"/>
      <c r="I726" s="30"/>
      <c r="J726" s="37"/>
      <c r="K726" s="7"/>
    </row>
    <row r="727" spans="1:17" hidden="1" x14ac:dyDescent="0.25">
      <c r="A727" s="7" t="s">
        <v>115</v>
      </c>
    </row>
    <row r="728" spans="1:17" hidden="1" x14ac:dyDescent="0.25">
      <c r="A728" s="7" t="s">
        <v>115</v>
      </c>
    </row>
    <row r="729" spans="1:17" x14ac:dyDescent="0.25">
      <c r="A729" s="7">
        <v>9</v>
      </c>
      <c r="B729" s="21" t="s">
        <v>337</v>
      </c>
      <c r="C729" s="79" t="s">
        <v>338</v>
      </c>
      <c r="D729" s="80"/>
      <c r="E729" s="80"/>
      <c r="F729" s="23" t="s">
        <v>100</v>
      </c>
      <c r="G729" s="31">
        <v>21.7</v>
      </c>
      <c r="H729" s="32"/>
      <c r="I729" s="26"/>
      <c r="J729" s="27">
        <f>IF(AND(G729= "",H729= ""), 0, ROUND(ROUND(I729, 2) * ROUND(IF(H729="",G729,H729),  2), 2))</f>
        <v>0</v>
      </c>
      <c r="K729" s="7"/>
      <c r="M729" s="28">
        <v>0.2</v>
      </c>
      <c r="Q729" s="7">
        <v>179133</v>
      </c>
    </row>
    <row r="730" spans="1:17" x14ac:dyDescent="0.25">
      <c r="A730" s="7" t="s">
        <v>84</v>
      </c>
      <c r="B730" s="21"/>
      <c r="C730" s="7" t="s">
        <v>339</v>
      </c>
      <c r="G730" s="33">
        <v>21.7</v>
      </c>
      <c r="H730" s="34" t="s">
        <v>102</v>
      </c>
      <c r="J730" s="22"/>
    </row>
    <row r="731" spans="1:17" x14ac:dyDescent="0.25">
      <c r="A731" s="7" t="s">
        <v>47</v>
      </c>
      <c r="B731" s="22"/>
      <c r="C731" s="80" t="s">
        <v>87</v>
      </c>
      <c r="D731" s="80"/>
      <c r="E731" s="80"/>
      <c r="F731" s="80"/>
      <c r="G731" s="80"/>
      <c r="H731" s="80"/>
      <c r="I731" s="80"/>
      <c r="J731" s="22"/>
    </row>
    <row r="732" spans="1:17" ht="33.950000000000003" customHeight="1" x14ac:dyDescent="0.25">
      <c r="A732" s="7" t="s">
        <v>49</v>
      </c>
      <c r="B732" s="29"/>
      <c r="C732" s="81" t="s">
        <v>340</v>
      </c>
      <c r="D732" s="81"/>
      <c r="E732" s="81"/>
      <c r="F732" s="81"/>
      <c r="G732" s="81"/>
      <c r="H732" s="81"/>
      <c r="I732" s="81"/>
      <c r="J732" s="29"/>
    </row>
    <row r="733" spans="1:17" hidden="1" x14ac:dyDescent="0.25">
      <c r="A733" s="7" t="s">
        <v>51</v>
      </c>
    </row>
    <row r="734" spans="1:17" x14ac:dyDescent="0.25">
      <c r="A734" s="7" t="s">
        <v>119</v>
      </c>
      <c r="B734" s="22"/>
      <c r="C734" s="82"/>
      <c r="D734" s="82"/>
      <c r="E734" s="82"/>
      <c r="J734" s="22"/>
    </row>
    <row r="735" spans="1:17" ht="16.899999999999999" customHeight="1" x14ac:dyDescent="0.25">
      <c r="B735" s="22"/>
      <c r="C735" s="85" t="s">
        <v>336</v>
      </c>
      <c r="D735" s="86"/>
      <c r="E735" s="86"/>
      <c r="F735" s="83"/>
      <c r="G735" s="83"/>
      <c r="H735" s="83"/>
      <c r="I735" s="83"/>
      <c r="J735" s="84"/>
    </row>
    <row r="736" spans="1:17" x14ac:dyDescent="0.25">
      <c r="B736" s="22"/>
      <c r="C736" s="88"/>
      <c r="D736" s="59"/>
      <c r="E736" s="59"/>
      <c r="F736" s="59"/>
      <c r="G736" s="59"/>
      <c r="H736" s="59"/>
      <c r="I736" s="59"/>
      <c r="J736" s="87"/>
    </row>
    <row r="737" spans="1:17" x14ac:dyDescent="0.25">
      <c r="B737" s="22"/>
      <c r="C737" s="91" t="s">
        <v>70</v>
      </c>
      <c r="D737" s="92"/>
      <c r="E737" s="92"/>
      <c r="F737" s="89">
        <f>SUMIF(K727:K734, IF(K726="","",K726), J727:J734)</f>
        <v>0</v>
      </c>
      <c r="G737" s="89"/>
      <c r="H737" s="89"/>
      <c r="I737" s="89"/>
      <c r="J737" s="90"/>
    </row>
    <row r="738" spans="1:17" hidden="1" x14ac:dyDescent="0.25">
      <c r="B738" s="22"/>
      <c r="C738" s="95" t="s">
        <v>71</v>
      </c>
      <c r="D738" s="96"/>
      <c r="E738" s="96"/>
      <c r="F738" s="93">
        <f>ROUND(SUMIF(K727:K734, IF(K726="","",K726), J727:J734) * 0.2, 2)</f>
        <v>0</v>
      </c>
      <c r="G738" s="93"/>
      <c r="H738" s="93"/>
      <c r="I738" s="93"/>
      <c r="J738" s="94"/>
    </row>
    <row r="739" spans="1:17" hidden="1" x14ac:dyDescent="0.25">
      <c r="B739" s="22"/>
      <c r="C739" s="91" t="s">
        <v>72</v>
      </c>
      <c r="D739" s="92"/>
      <c r="E739" s="92"/>
      <c r="F739" s="89">
        <f>SUM(F737:F738)</f>
        <v>0</v>
      </c>
      <c r="G739" s="89"/>
      <c r="H739" s="89"/>
      <c r="I739" s="89"/>
      <c r="J739" s="90"/>
    </row>
    <row r="740" spans="1:17" ht="16.899999999999999" customHeight="1" x14ac:dyDescent="0.25">
      <c r="A740" s="7">
        <v>5</v>
      </c>
      <c r="B740" s="16" t="s">
        <v>341</v>
      </c>
      <c r="C740" s="96" t="s">
        <v>342</v>
      </c>
      <c r="D740" s="96"/>
      <c r="E740" s="96"/>
      <c r="F740" s="30"/>
      <c r="G740" s="30"/>
      <c r="H740" s="30"/>
      <c r="I740" s="30"/>
      <c r="J740" s="37"/>
      <c r="K740" s="7"/>
    </row>
    <row r="741" spans="1:17" hidden="1" x14ac:dyDescent="0.25">
      <c r="A741" s="7" t="s">
        <v>115</v>
      </c>
    </row>
    <row r="742" spans="1:17" x14ac:dyDescent="0.25">
      <c r="A742" s="7">
        <v>9</v>
      </c>
      <c r="B742" s="21" t="s">
        <v>343</v>
      </c>
      <c r="C742" s="79" t="s">
        <v>344</v>
      </c>
      <c r="D742" s="80"/>
      <c r="E742" s="80"/>
      <c r="F742" s="23" t="s">
        <v>11</v>
      </c>
      <c r="G742" s="24">
        <v>8</v>
      </c>
      <c r="H742" s="25"/>
      <c r="I742" s="26"/>
      <c r="J742" s="27">
        <f>IF(AND(G742= "",H742= ""), 0, ROUND(ROUND(I742, 2) * ROUND(IF(H742="",G742,H742),  0), 2))</f>
        <v>0</v>
      </c>
      <c r="K742" s="7"/>
      <c r="M742" s="28">
        <v>0.2</v>
      </c>
      <c r="Q742" s="7">
        <v>179133</v>
      </c>
    </row>
    <row r="743" spans="1:17" x14ac:dyDescent="0.25">
      <c r="A743" s="7" t="s">
        <v>84</v>
      </c>
      <c r="B743" s="21"/>
      <c r="C743" s="7" t="s">
        <v>85</v>
      </c>
      <c r="G743" s="35">
        <v>8</v>
      </c>
      <c r="H743" s="36" t="s">
        <v>91</v>
      </c>
      <c r="J743" s="22"/>
    </row>
    <row r="744" spans="1:17" hidden="1" x14ac:dyDescent="0.25">
      <c r="A744" s="7" t="s">
        <v>46</v>
      </c>
    </row>
    <row r="745" spans="1:17" x14ac:dyDescent="0.25">
      <c r="A745" s="7" t="s">
        <v>47</v>
      </c>
      <c r="B745" s="22"/>
      <c r="C745" s="80" t="s">
        <v>92</v>
      </c>
      <c r="D745" s="80"/>
      <c r="E745" s="80"/>
      <c r="F745" s="80"/>
      <c r="G745" s="80"/>
      <c r="H745" s="80"/>
      <c r="I745" s="80"/>
      <c r="J745" s="22"/>
    </row>
    <row r="746" spans="1:17" ht="22.7" customHeight="1" x14ac:dyDescent="0.25">
      <c r="A746" s="7" t="s">
        <v>49</v>
      </c>
      <c r="B746" s="29"/>
      <c r="C746" s="81" t="s">
        <v>345</v>
      </c>
      <c r="D746" s="81"/>
      <c r="E746" s="81"/>
      <c r="F746" s="81"/>
      <c r="G746" s="81"/>
      <c r="H746" s="81"/>
      <c r="I746" s="81"/>
      <c r="J746" s="29"/>
    </row>
    <row r="747" spans="1:17" hidden="1" x14ac:dyDescent="0.25">
      <c r="A747" s="7" t="s">
        <v>51</v>
      </c>
    </row>
    <row r="748" spans="1:17" x14ac:dyDescent="0.25">
      <c r="A748" s="7" t="s">
        <v>119</v>
      </c>
      <c r="B748" s="22"/>
      <c r="C748" s="82"/>
      <c r="D748" s="82"/>
      <c r="E748" s="82"/>
      <c r="J748" s="22"/>
    </row>
    <row r="749" spans="1:17" ht="16.899999999999999" customHeight="1" x14ac:dyDescent="0.25">
      <c r="B749" s="22"/>
      <c r="C749" s="85" t="s">
        <v>342</v>
      </c>
      <c r="D749" s="86"/>
      <c r="E749" s="86"/>
      <c r="F749" s="83"/>
      <c r="G749" s="83"/>
      <c r="H749" s="83"/>
      <c r="I749" s="83"/>
      <c r="J749" s="84"/>
    </row>
    <row r="750" spans="1:17" x14ac:dyDescent="0.25">
      <c r="B750" s="22"/>
      <c r="C750" s="88"/>
      <c r="D750" s="59"/>
      <c r="E750" s="59"/>
      <c r="F750" s="59"/>
      <c r="G750" s="59"/>
      <c r="H750" s="59"/>
      <c r="I750" s="59"/>
      <c r="J750" s="87"/>
    </row>
    <row r="751" spans="1:17" x14ac:dyDescent="0.25">
      <c r="B751" s="22"/>
      <c r="C751" s="91" t="s">
        <v>70</v>
      </c>
      <c r="D751" s="92"/>
      <c r="E751" s="92"/>
      <c r="F751" s="89">
        <f>SUMIF(K741:K748, IF(K740="","",K740), J741:J748)</f>
        <v>0</v>
      </c>
      <c r="G751" s="89"/>
      <c r="H751" s="89"/>
      <c r="I751" s="89"/>
      <c r="J751" s="90"/>
    </row>
    <row r="752" spans="1:17" hidden="1" x14ac:dyDescent="0.25">
      <c r="B752" s="22"/>
      <c r="C752" s="95" t="s">
        <v>71</v>
      </c>
      <c r="D752" s="96"/>
      <c r="E752" s="96"/>
      <c r="F752" s="93">
        <f>ROUND(SUMIF(K741:K748, IF(K740="","",K740), J741:J748) * 0.2, 2)</f>
        <v>0</v>
      </c>
      <c r="G752" s="93"/>
      <c r="H752" s="93"/>
      <c r="I752" s="93"/>
      <c r="J752" s="94"/>
    </row>
    <row r="753" spans="1:17" hidden="1" x14ac:dyDescent="0.25">
      <c r="B753" s="22"/>
      <c r="C753" s="91" t="s">
        <v>72</v>
      </c>
      <c r="D753" s="92"/>
      <c r="E753" s="92"/>
      <c r="F753" s="89">
        <f>SUM(F751:F752)</f>
        <v>0</v>
      </c>
      <c r="G753" s="89"/>
      <c r="H753" s="89"/>
      <c r="I753" s="89"/>
      <c r="J753" s="90"/>
    </row>
    <row r="754" spans="1:17" ht="33.75" customHeight="1" x14ac:dyDescent="0.25">
      <c r="A754" s="7">
        <v>5</v>
      </c>
      <c r="B754" s="16" t="s">
        <v>346</v>
      </c>
      <c r="C754" s="96" t="s">
        <v>347</v>
      </c>
      <c r="D754" s="96"/>
      <c r="E754" s="96"/>
      <c r="F754" s="30"/>
      <c r="G754" s="30"/>
      <c r="H754" s="30"/>
      <c r="I754" s="30"/>
      <c r="J754" s="37"/>
      <c r="K754" s="7"/>
    </row>
    <row r="755" spans="1:17" hidden="1" x14ac:dyDescent="0.25">
      <c r="A755" s="7" t="s">
        <v>115</v>
      </c>
    </row>
    <row r="756" spans="1:17" x14ac:dyDescent="0.25">
      <c r="A756" s="7">
        <v>9</v>
      </c>
      <c r="B756" s="21" t="s">
        <v>348</v>
      </c>
      <c r="C756" s="79" t="s">
        <v>349</v>
      </c>
      <c r="D756" s="80"/>
      <c r="E756" s="80"/>
      <c r="F756" s="23" t="s">
        <v>151</v>
      </c>
      <c r="G756" s="31">
        <v>40</v>
      </c>
      <c r="H756" s="32"/>
      <c r="I756" s="26"/>
      <c r="J756" s="27">
        <f>IF(AND(G756= "",H756= ""), 0, ROUND(ROUND(I756, 2) * ROUND(IF(H756="",G756,H756),  2), 2))</f>
        <v>0</v>
      </c>
      <c r="K756" s="7"/>
      <c r="M756" s="28">
        <v>0.2</v>
      </c>
      <c r="Q756" s="7">
        <v>179133</v>
      </c>
    </row>
    <row r="757" spans="1:17" x14ac:dyDescent="0.25">
      <c r="A757" s="7" t="s">
        <v>84</v>
      </c>
      <c r="B757" s="21"/>
      <c r="C757" s="7" t="s">
        <v>85</v>
      </c>
      <c r="G757" s="33">
        <v>40</v>
      </c>
      <c r="H757" s="34" t="s">
        <v>152</v>
      </c>
      <c r="J757" s="22"/>
    </row>
    <row r="758" spans="1:17" hidden="1" x14ac:dyDescent="0.25">
      <c r="A758" s="7" t="s">
        <v>46</v>
      </c>
    </row>
    <row r="759" spans="1:17" x14ac:dyDescent="0.25">
      <c r="A759" s="7" t="s">
        <v>47</v>
      </c>
      <c r="B759" s="22"/>
      <c r="C759" s="80" t="s">
        <v>153</v>
      </c>
      <c r="D759" s="80"/>
      <c r="E759" s="80"/>
      <c r="F759" s="80"/>
      <c r="G759" s="80"/>
      <c r="H759" s="80"/>
      <c r="I759" s="80"/>
      <c r="J759" s="22"/>
    </row>
    <row r="760" spans="1:17" ht="22.7" customHeight="1" x14ac:dyDescent="0.25">
      <c r="A760" s="7" t="s">
        <v>49</v>
      </c>
      <c r="B760" s="29"/>
      <c r="C760" s="81" t="s">
        <v>350</v>
      </c>
      <c r="D760" s="81"/>
      <c r="E760" s="81"/>
      <c r="F760" s="81"/>
      <c r="G760" s="81"/>
      <c r="H760" s="81"/>
      <c r="I760" s="81"/>
      <c r="J760" s="29"/>
    </row>
    <row r="761" spans="1:17" hidden="1" x14ac:dyDescent="0.25">
      <c r="A761" s="7" t="s">
        <v>51</v>
      </c>
    </row>
    <row r="762" spans="1:17" x14ac:dyDescent="0.25">
      <c r="A762" s="7" t="s">
        <v>119</v>
      </c>
      <c r="B762" s="22"/>
      <c r="C762" s="82"/>
      <c r="D762" s="82"/>
      <c r="E762" s="82"/>
      <c r="J762" s="22"/>
    </row>
    <row r="763" spans="1:17" ht="33.75" customHeight="1" x14ac:dyDescent="0.25">
      <c r="B763" s="22"/>
      <c r="C763" s="85" t="s">
        <v>347</v>
      </c>
      <c r="D763" s="86"/>
      <c r="E763" s="86"/>
      <c r="F763" s="83"/>
      <c r="G763" s="83"/>
      <c r="H763" s="83"/>
      <c r="I763" s="83"/>
      <c r="J763" s="84"/>
    </row>
    <row r="764" spans="1:17" x14ac:dyDescent="0.25">
      <c r="B764" s="22"/>
      <c r="C764" s="88"/>
      <c r="D764" s="59"/>
      <c r="E764" s="59"/>
      <c r="F764" s="59"/>
      <c r="G764" s="59"/>
      <c r="H764" s="59"/>
      <c r="I764" s="59"/>
      <c r="J764" s="87"/>
    </row>
    <row r="765" spans="1:17" x14ac:dyDescent="0.25">
      <c r="B765" s="22"/>
      <c r="C765" s="91" t="s">
        <v>70</v>
      </c>
      <c r="D765" s="92"/>
      <c r="E765" s="92"/>
      <c r="F765" s="89">
        <f>SUMIF(K755:K762, IF(K754="","",K754), J755:J762)</f>
        <v>0</v>
      </c>
      <c r="G765" s="89"/>
      <c r="H765" s="89"/>
      <c r="I765" s="89"/>
      <c r="J765" s="90"/>
    </row>
    <row r="766" spans="1:17" hidden="1" x14ac:dyDescent="0.25">
      <c r="B766" s="22"/>
      <c r="C766" s="95" t="s">
        <v>71</v>
      </c>
      <c r="D766" s="96"/>
      <c r="E766" s="96"/>
      <c r="F766" s="93">
        <f>ROUND(SUMIF(K755:K762, IF(K754="","",K754), J755:J762) * 0.2, 2)</f>
        <v>0</v>
      </c>
      <c r="G766" s="93"/>
      <c r="H766" s="93"/>
      <c r="I766" s="93"/>
      <c r="J766" s="94"/>
    </row>
    <row r="767" spans="1:17" hidden="1" x14ac:dyDescent="0.25">
      <c r="B767" s="22"/>
      <c r="C767" s="91" t="s">
        <v>72</v>
      </c>
      <c r="D767" s="92"/>
      <c r="E767" s="92"/>
      <c r="F767" s="89">
        <f>SUM(F765:F766)</f>
        <v>0</v>
      </c>
      <c r="G767" s="89"/>
      <c r="H767" s="89"/>
      <c r="I767" s="89"/>
      <c r="J767" s="90"/>
    </row>
    <row r="768" spans="1:17" ht="16.899999999999999" customHeight="1" x14ac:dyDescent="0.25">
      <c r="A768" s="7">
        <v>5</v>
      </c>
      <c r="B768" s="16" t="s">
        <v>351</v>
      </c>
      <c r="C768" s="96" t="s">
        <v>352</v>
      </c>
      <c r="D768" s="96"/>
      <c r="E768" s="96"/>
      <c r="F768" s="30"/>
      <c r="G768" s="30"/>
      <c r="H768" s="30"/>
      <c r="I768" s="30"/>
      <c r="J768" s="37"/>
      <c r="K768" s="7"/>
    </row>
    <row r="769" spans="1:17" hidden="1" x14ac:dyDescent="0.25">
      <c r="A769" s="7" t="s">
        <v>115</v>
      </c>
    </row>
    <row r="770" spans="1:17" x14ac:dyDescent="0.25">
      <c r="A770" s="7">
        <v>9</v>
      </c>
      <c r="B770" s="21" t="s">
        <v>353</v>
      </c>
      <c r="C770" s="79" t="s">
        <v>354</v>
      </c>
      <c r="D770" s="80"/>
      <c r="E770" s="80"/>
      <c r="F770" s="23" t="s">
        <v>10</v>
      </c>
      <c r="G770" s="31">
        <v>5</v>
      </c>
      <c r="H770" s="32"/>
      <c r="I770" s="26"/>
      <c r="J770" s="27">
        <f>IF(AND(G770= "",H770= ""), 0, ROUND(ROUND(I770, 2) * ROUND(IF(H770="",G770,H770),  2), 2))</f>
        <v>0</v>
      </c>
      <c r="K770" s="7"/>
      <c r="M770" s="28">
        <v>0.2</v>
      </c>
      <c r="Q770" s="7">
        <v>179133</v>
      </c>
    </row>
    <row r="771" spans="1:17" x14ac:dyDescent="0.25">
      <c r="A771" s="7" t="s">
        <v>84</v>
      </c>
      <c r="B771" s="21"/>
      <c r="C771" s="7" t="s">
        <v>85</v>
      </c>
      <c r="G771" s="33">
        <v>5</v>
      </c>
      <c r="H771" s="34" t="s">
        <v>86</v>
      </c>
      <c r="J771" s="22"/>
    </row>
    <row r="772" spans="1:17" hidden="1" x14ac:dyDescent="0.25">
      <c r="A772" s="7" t="s">
        <v>46</v>
      </c>
    </row>
    <row r="773" spans="1:17" x14ac:dyDescent="0.25">
      <c r="A773" s="7" t="s">
        <v>47</v>
      </c>
      <c r="B773" s="22"/>
      <c r="C773" s="80" t="s">
        <v>87</v>
      </c>
      <c r="D773" s="80"/>
      <c r="E773" s="80"/>
      <c r="F773" s="80"/>
      <c r="G773" s="80"/>
      <c r="H773" s="80"/>
      <c r="I773" s="80"/>
      <c r="J773" s="22"/>
    </row>
    <row r="774" spans="1:17" ht="22.7" customHeight="1" x14ac:dyDescent="0.25">
      <c r="A774" s="7" t="s">
        <v>49</v>
      </c>
      <c r="B774" s="29"/>
      <c r="C774" s="81" t="s">
        <v>355</v>
      </c>
      <c r="D774" s="81"/>
      <c r="E774" s="81"/>
      <c r="F774" s="81"/>
      <c r="G774" s="81"/>
      <c r="H774" s="81"/>
      <c r="I774" s="81"/>
      <c r="J774" s="29"/>
    </row>
    <row r="775" spans="1:17" hidden="1" x14ac:dyDescent="0.25">
      <c r="A775" s="7" t="s">
        <v>51</v>
      </c>
    </row>
    <row r="776" spans="1:17" x14ac:dyDescent="0.25">
      <c r="A776" s="7" t="s">
        <v>119</v>
      </c>
      <c r="B776" s="22"/>
      <c r="C776" s="82"/>
      <c r="D776" s="82"/>
      <c r="E776" s="82"/>
      <c r="J776" s="22"/>
    </row>
    <row r="777" spans="1:17" ht="16.899999999999999" customHeight="1" x14ac:dyDescent="0.25">
      <c r="B777" s="22"/>
      <c r="C777" s="85" t="s">
        <v>352</v>
      </c>
      <c r="D777" s="86"/>
      <c r="E777" s="86"/>
      <c r="F777" s="83"/>
      <c r="G777" s="83"/>
      <c r="H777" s="83"/>
      <c r="I777" s="83"/>
      <c r="J777" s="84"/>
    </row>
    <row r="778" spans="1:17" x14ac:dyDescent="0.25">
      <c r="B778" s="22"/>
      <c r="C778" s="88"/>
      <c r="D778" s="59"/>
      <c r="E778" s="59"/>
      <c r="F778" s="59"/>
      <c r="G778" s="59"/>
      <c r="H778" s="59"/>
      <c r="I778" s="59"/>
      <c r="J778" s="87"/>
    </row>
    <row r="779" spans="1:17" x14ac:dyDescent="0.25">
      <c r="B779" s="22"/>
      <c r="C779" s="91" t="s">
        <v>70</v>
      </c>
      <c r="D779" s="92"/>
      <c r="E779" s="92"/>
      <c r="F779" s="89">
        <f>SUMIF(K769:K776, IF(K768="","",K768), J769:J776)</f>
        <v>0</v>
      </c>
      <c r="G779" s="89"/>
      <c r="H779" s="89"/>
      <c r="I779" s="89"/>
      <c r="J779" s="90"/>
    </row>
    <row r="780" spans="1:17" hidden="1" x14ac:dyDescent="0.25">
      <c r="B780" s="22"/>
      <c r="C780" s="95" t="s">
        <v>71</v>
      </c>
      <c r="D780" s="96"/>
      <c r="E780" s="96"/>
      <c r="F780" s="93">
        <f>ROUND(SUMIF(K769:K776, IF(K768="","",K768), J769:J776) * 0.2, 2)</f>
        <v>0</v>
      </c>
      <c r="G780" s="93"/>
      <c r="H780" s="93"/>
      <c r="I780" s="93"/>
      <c r="J780" s="94"/>
    </row>
    <row r="781" spans="1:17" hidden="1" x14ac:dyDescent="0.25">
      <c r="B781" s="22"/>
      <c r="C781" s="91" t="s">
        <v>72</v>
      </c>
      <c r="D781" s="92"/>
      <c r="E781" s="92"/>
      <c r="F781" s="89">
        <f>SUM(F779:F780)</f>
        <v>0</v>
      </c>
      <c r="G781" s="89"/>
      <c r="H781" s="89"/>
      <c r="I781" s="89"/>
      <c r="J781" s="90"/>
    </row>
    <row r="782" spans="1:17" ht="16.899999999999999" customHeight="1" x14ac:dyDescent="0.25">
      <c r="A782" s="7">
        <v>5</v>
      </c>
      <c r="B782" s="16" t="s">
        <v>356</v>
      </c>
      <c r="C782" s="96" t="s">
        <v>357</v>
      </c>
      <c r="D782" s="96"/>
      <c r="E782" s="96"/>
      <c r="F782" s="30"/>
      <c r="G782" s="30"/>
      <c r="H782" s="30"/>
      <c r="I782" s="30"/>
      <c r="J782" s="37"/>
      <c r="K782" s="7"/>
    </row>
    <row r="783" spans="1:17" hidden="1" x14ac:dyDescent="0.25">
      <c r="A783" s="7" t="s">
        <v>115</v>
      </c>
    </row>
    <row r="784" spans="1:17" x14ac:dyDescent="0.25">
      <c r="A784" s="7">
        <v>9</v>
      </c>
      <c r="B784" s="21" t="s">
        <v>358</v>
      </c>
      <c r="C784" s="79" t="s">
        <v>359</v>
      </c>
      <c r="D784" s="80"/>
      <c r="E784" s="80"/>
      <c r="F784" s="23" t="s">
        <v>10</v>
      </c>
      <c r="G784" s="31">
        <v>20</v>
      </c>
      <c r="H784" s="32"/>
      <c r="I784" s="26"/>
      <c r="J784" s="27">
        <f>IF(AND(G784= "",H784= ""), 0, ROUND(ROUND(I784, 2) * ROUND(IF(H784="",G784,H784),  2), 2))</f>
        <v>0</v>
      </c>
      <c r="K784" s="7"/>
      <c r="M784" s="28">
        <v>0.2</v>
      </c>
      <c r="Q784" s="7">
        <v>179133</v>
      </c>
    </row>
    <row r="785" spans="1:17" x14ac:dyDescent="0.25">
      <c r="A785" s="7" t="s">
        <v>84</v>
      </c>
      <c r="B785" s="21"/>
      <c r="C785" s="7" t="s">
        <v>85</v>
      </c>
      <c r="G785" s="33">
        <v>20</v>
      </c>
      <c r="H785" s="34" t="s">
        <v>86</v>
      </c>
      <c r="J785" s="22"/>
    </row>
    <row r="786" spans="1:17" hidden="1" x14ac:dyDescent="0.25">
      <c r="A786" s="7" t="s">
        <v>46</v>
      </c>
    </row>
    <row r="787" spans="1:17" x14ac:dyDescent="0.25">
      <c r="A787" s="7" t="s">
        <v>47</v>
      </c>
      <c r="B787" s="22"/>
      <c r="C787" s="80" t="s">
        <v>87</v>
      </c>
      <c r="D787" s="80"/>
      <c r="E787" s="80"/>
      <c r="F787" s="80"/>
      <c r="G787" s="80"/>
      <c r="H787" s="80"/>
      <c r="I787" s="80"/>
      <c r="J787" s="22"/>
    </row>
    <row r="788" spans="1:17" ht="22.7" customHeight="1" x14ac:dyDescent="0.25">
      <c r="A788" s="7" t="s">
        <v>49</v>
      </c>
      <c r="B788" s="29"/>
      <c r="C788" s="81" t="s">
        <v>360</v>
      </c>
      <c r="D788" s="81"/>
      <c r="E788" s="81"/>
      <c r="F788" s="81"/>
      <c r="G788" s="81"/>
      <c r="H788" s="81"/>
      <c r="I788" s="81"/>
      <c r="J788" s="29"/>
    </row>
    <row r="789" spans="1:17" hidden="1" x14ac:dyDescent="0.25">
      <c r="A789" s="7" t="s">
        <v>51</v>
      </c>
    </row>
    <row r="790" spans="1:17" x14ac:dyDescent="0.25">
      <c r="A790" s="7" t="s">
        <v>119</v>
      </c>
      <c r="B790" s="22"/>
      <c r="C790" s="82"/>
      <c r="D790" s="82"/>
      <c r="E790" s="82"/>
      <c r="J790" s="22"/>
    </row>
    <row r="791" spans="1:17" ht="16.899999999999999" customHeight="1" x14ac:dyDescent="0.25">
      <c r="B791" s="22"/>
      <c r="C791" s="85" t="s">
        <v>357</v>
      </c>
      <c r="D791" s="86"/>
      <c r="E791" s="86"/>
      <c r="F791" s="83"/>
      <c r="G791" s="83"/>
      <c r="H791" s="83"/>
      <c r="I791" s="83"/>
      <c r="J791" s="84"/>
    </row>
    <row r="792" spans="1:17" x14ac:dyDescent="0.25">
      <c r="B792" s="22"/>
      <c r="C792" s="88"/>
      <c r="D792" s="59"/>
      <c r="E792" s="59"/>
      <c r="F792" s="59"/>
      <c r="G792" s="59"/>
      <c r="H792" s="59"/>
      <c r="I792" s="59"/>
      <c r="J792" s="87"/>
    </row>
    <row r="793" spans="1:17" x14ac:dyDescent="0.25">
      <c r="B793" s="22"/>
      <c r="C793" s="91" t="s">
        <v>70</v>
      </c>
      <c r="D793" s="92"/>
      <c r="E793" s="92"/>
      <c r="F793" s="89">
        <f>SUMIF(K783:K790, IF(K782="","",K782), J783:J790)</f>
        <v>0</v>
      </c>
      <c r="G793" s="89"/>
      <c r="H793" s="89"/>
      <c r="I793" s="89"/>
      <c r="J793" s="90"/>
    </row>
    <row r="794" spans="1:17" hidden="1" x14ac:dyDescent="0.25">
      <c r="B794" s="22"/>
      <c r="C794" s="95" t="s">
        <v>71</v>
      </c>
      <c r="D794" s="96"/>
      <c r="E794" s="96"/>
      <c r="F794" s="93">
        <f>ROUND(SUMIF(K783:K790, IF(K782="","",K782), J783:J790) * 0.2, 2)</f>
        <v>0</v>
      </c>
      <c r="G794" s="93"/>
      <c r="H794" s="93"/>
      <c r="I794" s="93"/>
      <c r="J794" s="94"/>
    </row>
    <row r="795" spans="1:17" hidden="1" x14ac:dyDescent="0.25">
      <c r="B795" s="22"/>
      <c r="C795" s="91" t="s">
        <v>72</v>
      </c>
      <c r="D795" s="92"/>
      <c r="E795" s="92"/>
      <c r="F795" s="89">
        <f>SUM(F793:F794)</f>
        <v>0</v>
      </c>
      <c r="G795" s="89"/>
      <c r="H795" s="89"/>
      <c r="I795" s="89"/>
      <c r="J795" s="90"/>
    </row>
    <row r="796" spans="1:17" ht="16.899999999999999" customHeight="1" x14ac:dyDescent="0.25">
      <c r="A796" s="7">
        <v>5</v>
      </c>
      <c r="B796" s="16" t="s">
        <v>361</v>
      </c>
      <c r="C796" s="96" t="s">
        <v>362</v>
      </c>
      <c r="D796" s="96"/>
      <c r="E796" s="96"/>
      <c r="F796" s="30"/>
      <c r="G796" s="30"/>
      <c r="H796" s="30"/>
      <c r="I796" s="30"/>
      <c r="J796" s="37"/>
      <c r="K796" s="7"/>
    </row>
    <row r="797" spans="1:17" x14ac:dyDescent="0.25">
      <c r="A797" s="7">
        <v>9</v>
      </c>
      <c r="B797" s="21" t="s">
        <v>363</v>
      </c>
      <c r="C797" s="79" t="s">
        <v>364</v>
      </c>
      <c r="D797" s="80"/>
      <c r="E797" s="80"/>
      <c r="F797" s="23" t="s">
        <v>100</v>
      </c>
      <c r="G797" s="31">
        <v>448.38</v>
      </c>
      <c r="H797" s="32"/>
      <c r="I797" s="26"/>
      <c r="J797" s="27">
        <f>IF(AND(G797= "",H797= ""), 0, ROUND(ROUND(I797, 2) * ROUND(IF(H797="",G797,H797),  2), 2))</f>
        <v>0</v>
      </c>
      <c r="K797" s="7"/>
      <c r="M797" s="28">
        <v>0.2</v>
      </c>
      <c r="Q797" s="7">
        <v>179133</v>
      </c>
    </row>
    <row r="798" spans="1:17" hidden="1" x14ac:dyDescent="0.25">
      <c r="A798" s="7" t="s">
        <v>46</v>
      </c>
    </row>
    <row r="799" spans="1:17" ht="24.75" customHeight="1" x14ac:dyDescent="0.25">
      <c r="A799" s="7" t="s">
        <v>84</v>
      </c>
      <c r="B799" s="21"/>
      <c r="C799" s="7" t="s">
        <v>365</v>
      </c>
      <c r="G799" s="33">
        <v>448.38</v>
      </c>
      <c r="H799" s="34" t="s">
        <v>102</v>
      </c>
      <c r="J799" s="22"/>
    </row>
    <row r="800" spans="1:17" x14ac:dyDescent="0.25">
      <c r="A800" s="7" t="s">
        <v>47</v>
      </c>
      <c r="B800" s="22"/>
      <c r="C800" s="80" t="s">
        <v>87</v>
      </c>
      <c r="D800" s="80"/>
      <c r="E800" s="80"/>
      <c r="F800" s="80"/>
      <c r="G800" s="80"/>
      <c r="H800" s="80"/>
      <c r="I800" s="80"/>
      <c r="J800" s="22"/>
    </row>
    <row r="801" spans="1:17" ht="22.7" customHeight="1" x14ac:dyDescent="0.25">
      <c r="A801" s="7" t="s">
        <v>49</v>
      </c>
      <c r="B801" s="29"/>
      <c r="C801" s="81" t="s">
        <v>366</v>
      </c>
      <c r="D801" s="81"/>
      <c r="E801" s="81"/>
      <c r="F801" s="81"/>
      <c r="G801" s="81"/>
      <c r="H801" s="81"/>
      <c r="I801" s="81"/>
      <c r="J801" s="29"/>
    </row>
    <row r="802" spans="1:17" hidden="1" x14ac:dyDescent="0.25">
      <c r="A802" s="7" t="s">
        <v>51</v>
      </c>
    </row>
    <row r="803" spans="1:17" ht="27.2" customHeight="1" x14ac:dyDescent="0.25">
      <c r="A803" s="7">
        <v>9</v>
      </c>
      <c r="B803" s="21" t="s">
        <v>367</v>
      </c>
      <c r="C803" s="79" t="s">
        <v>368</v>
      </c>
      <c r="D803" s="80"/>
      <c r="E803" s="80"/>
      <c r="F803" s="23" t="s">
        <v>100</v>
      </c>
      <c r="G803" s="31">
        <v>139</v>
      </c>
      <c r="H803" s="32"/>
      <c r="I803" s="26"/>
      <c r="J803" s="27">
        <f>IF(AND(G803= "",H803= ""), 0, ROUND(ROUND(I803, 2) * ROUND(IF(H803="",G803,H803),  2), 2))</f>
        <v>0</v>
      </c>
      <c r="K803" s="7"/>
      <c r="M803" s="28">
        <v>0.2</v>
      </c>
      <c r="Q803" s="7">
        <v>179133</v>
      </c>
    </row>
    <row r="804" spans="1:17" hidden="1" x14ac:dyDescent="0.25">
      <c r="A804" s="7" t="s">
        <v>46</v>
      </c>
    </row>
    <row r="805" spans="1:17" x14ac:dyDescent="0.25">
      <c r="A805" s="7" t="s">
        <v>84</v>
      </c>
      <c r="B805" s="21"/>
      <c r="C805" s="7" t="s">
        <v>369</v>
      </c>
      <c r="G805" s="33">
        <v>139</v>
      </c>
      <c r="H805" s="34" t="s">
        <v>102</v>
      </c>
      <c r="J805" s="22"/>
    </row>
    <row r="806" spans="1:17" hidden="1" x14ac:dyDescent="0.25">
      <c r="A806" s="7" t="s">
        <v>46</v>
      </c>
    </row>
    <row r="807" spans="1:17" x14ac:dyDescent="0.25">
      <c r="A807" s="7" t="s">
        <v>47</v>
      </c>
      <c r="B807" s="22"/>
      <c r="C807" s="80" t="s">
        <v>87</v>
      </c>
      <c r="D807" s="80"/>
      <c r="E807" s="80"/>
      <c r="F807" s="80"/>
      <c r="G807" s="80"/>
      <c r="H807" s="80"/>
      <c r="I807" s="80"/>
      <c r="J807" s="22"/>
    </row>
    <row r="808" spans="1:17" ht="22.7" customHeight="1" x14ac:dyDescent="0.25">
      <c r="A808" s="7" t="s">
        <v>49</v>
      </c>
      <c r="B808" s="29"/>
      <c r="C808" s="81" t="s">
        <v>370</v>
      </c>
      <c r="D808" s="81"/>
      <c r="E808" s="81"/>
      <c r="F808" s="81"/>
      <c r="G808" s="81"/>
      <c r="H808" s="81"/>
      <c r="I808" s="81"/>
      <c r="J808" s="29"/>
    </row>
    <row r="809" spans="1:17" hidden="1" x14ac:dyDescent="0.25">
      <c r="A809" s="7" t="s">
        <v>51</v>
      </c>
    </row>
    <row r="810" spans="1:17" x14ac:dyDescent="0.25">
      <c r="A810" s="7">
        <v>9</v>
      </c>
      <c r="B810" s="21" t="s">
        <v>371</v>
      </c>
      <c r="C810" s="79" t="s">
        <v>372</v>
      </c>
      <c r="D810" s="80"/>
      <c r="E810" s="80"/>
      <c r="F810" s="23" t="s">
        <v>100</v>
      </c>
      <c r="G810" s="31">
        <v>18.899999999999999</v>
      </c>
      <c r="H810" s="32"/>
      <c r="I810" s="26"/>
      <c r="J810" s="27">
        <f>IF(AND(G810= "",H810= ""), 0, ROUND(ROUND(I810, 2) * ROUND(IF(H810="",G810,H810),  2), 2))</f>
        <v>0</v>
      </c>
      <c r="K810" s="7"/>
      <c r="M810" s="28">
        <v>0.2</v>
      </c>
      <c r="Q810" s="7">
        <v>179133</v>
      </c>
    </row>
    <row r="811" spans="1:17" hidden="1" x14ac:dyDescent="0.25">
      <c r="A811" s="7" t="s">
        <v>46</v>
      </c>
    </row>
    <row r="812" spans="1:17" x14ac:dyDescent="0.25">
      <c r="A812" s="7" t="s">
        <v>84</v>
      </c>
      <c r="B812" s="21"/>
      <c r="C812" s="7" t="s">
        <v>373</v>
      </c>
      <c r="G812" s="33">
        <v>18.899999999999999</v>
      </c>
      <c r="H812" s="34" t="s">
        <v>102</v>
      </c>
      <c r="J812" s="22"/>
    </row>
    <row r="813" spans="1:17" hidden="1" x14ac:dyDescent="0.25">
      <c r="A813" s="7" t="s">
        <v>46</v>
      </c>
    </row>
    <row r="814" spans="1:17" x14ac:dyDescent="0.25">
      <c r="A814" s="7" t="s">
        <v>47</v>
      </c>
      <c r="B814" s="22"/>
      <c r="C814" s="80" t="s">
        <v>87</v>
      </c>
      <c r="D814" s="80"/>
      <c r="E814" s="80"/>
      <c r="F814" s="80"/>
      <c r="G814" s="80"/>
      <c r="H814" s="80"/>
      <c r="I814" s="80"/>
      <c r="J814" s="22"/>
    </row>
    <row r="815" spans="1:17" ht="22.7" customHeight="1" x14ac:dyDescent="0.25">
      <c r="A815" s="7" t="s">
        <v>49</v>
      </c>
      <c r="B815" s="29"/>
      <c r="C815" s="81" t="s">
        <v>374</v>
      </c>
      <c r="D815" s="81"/>
      <c r="E815" s="81"/>
      <c r="F815" s="81"/>
      <c r="G815" s="81"/>
      <c r="H815" s="81"/>
      <c r="I815" s="81"/>
      <c r="J815" s="29"/>
    </row>
    <row r="816" spans="1:17" hidden="1" x14ac:dyDescent="0.25">
      <c r="A816" s="7" t="s">
        <v>51</v>
      </c>
    </row>
    <row r="817" spans="1:17" x14ac:dyDescent="0.25">
      <c r="A817" s="7">
        <v>9</v>
      </c>
      <c r="B817" s="21" t="s">
        <v>375</v>
      </c>
      <c r="C817" s="79" t="s">
        <v>376</v>
      </c>
      <c r="D817" s="80"/>
      <c r="E817" s="80"/>
      <c r="F817" s="23" t="s">
        <v>377</v>
      </c>
      <c r="G817" s="24">
        <v>1</v>
      </c>
      <c r="H817" s="25"/>
      <c r="I817" s="26"/>
      <c r="J817" s="27">
        <f>IF(AND(G817= "",H817= ""), 0, ROUND(ROUND(I817, 2) * ROUND(IF(H817="",G817,H817),  0), 2))</f>
        <v>0</v>
      </c>
      <c r="K817" s="7"/>
      <c r="M817" s="28">
        <v>0.2</v>
      </c>
      <c r="Q817" s="7">
        <v>179133</v>
      </c>
    </row>
    <row r="818" spans="1:17" hidden="1" x14ac:dyDescent="0.25">
      <c r="A818" s="7" t="s">
        <v>46</v>
      </c>
    </row>
    <row r="819" spans="1:17" hidden="1" x14ac:dyDescent="0.25">
      <c r="A819" s="7" t="s">
        <v>378</v>
      </c>
    </row>
    <row r="820" spans="1:17" x14ac:dyDescent="0.25">
      <c r="A820" s="7" t="s">
        <v>47</v>
      </c>
      <c r="B820" s="22"/>
      <c r="C820" s="80" t="s">
        <v>96</v>
      </c>
      <c r="D820" s="80"/>
      <c r="E820" s="80"/>
      <c r="F820" s="80"/>
      <c r="G820" s="80"/>
      <c r="H820" s="80"/>
      <c r="I820" s="80"/>
      <c r="J820" s="22"/>
    </row>
    <row r="821" spans="1:17" x14ac:dyDescent="0.25">
      <c r="A821" s="7" t="s">
        <v>49</v>
      </c>
      <c r="B821" s="29"/>
      <c r="C821" s="81" t="s">
        <v>379</v>
      </c>
      <c r="D821" s="81"/>
      <c r="E821" s="81"/>
      <c r="F821" s="81"/>
      <c r="G821" s="81"/>
      <c r="H821" s="81"/>
      <c r="I821" s="81"/>
      <c r="J821" s="29"/>
    </row>
    <row r="822" spans="1:17" hidden="1" x14ac:dyDescent="0.25">
      <c r="A822" s="7" t="s">
        <v>51</v>
      </c>
    </row>
    <row r="823" spans="1:17" x14ac:dyDescent="0.25">
      <c r="A823" s="7" t="s">
        <v>119</v>
      </c>
      <c r="B823" s="22"/>
      <c r="C823" s="82"/>
      <c r="D823" s="82"/>
      <c r="E823" s="82"/>
      <c r="J823" s="22"/>
    </row>
    <row r="824" spans="1:17" ht="16.899999999999999" customHeight="1" x14ac:dyDescent="0.25">
      <c r="B824" s="22"/>
      <c r="C824" s="85" t="s">
        <v>362</v>
      </c>
      <c r="D824" s="86"/>
      <c r="E824" s="86"/>
      <c r="F824" s="83"/>
      <c r="G824" s="83"/>
      <c r="H824" s="83"/>
      <c r="I824" s="83"/>
      <c r="J824" s="84"/>
    </row>
    <row r="825" spans="1:17" x14ac:dyDescent="0.25">
      <c r="B825" s="22"/>
      <c r="C825" s="88"/>
      <c r="D825" s="59"/>
      <c r="E825" s="59"/>
      <c r="F825" s="59"/>
      <c r="G825" s="59"/>
      <c r="H825" s="59"/>
      <c r="I825" s="59"/>
      <c r="J825" s="87"/>
    </row>
    <row r="826" spans="1:17" x14ac:dyDescent="0.25">
      <c r="B826" s="22"/>
      <c r="C826" s="91" t="s">
        <v>70</v>
      </c>
      <c r="D826" s="92"/>
      <c r="E826" s="92"/>
      <c r="F826" s="89">
        <f>SUMIF(K797:K823, IF(K796="","",K796), J797:J823)</f>
        <v>0</v>
      </c>
      <c r="G826" s="89"/>
      <c r="H826" s="89"/>
      <c r="I826" s="89"/>
      <c r="J826" s="90"/>
    </row>
    <row r="827" spans="1:17" hidden="1" x14ac:dyDescent="0.25">
      <c r="B827" s="22"/>
      <c r="C827" s="95" t="s">
        <v>71</v>
      </c>
      <c r="D827" s="96"/>
      <c r="E827" s="96"/>
      <c r="F827" s="93">
        <f>ROUND(SUMIF(K797:K823, IF(K796="","",K796), J797:J823) * 0.2, 2)</f>
        <v>0</v>
      </c>
      <c r="G827" s="93"/>
      <c r="H827" s="93"/>
      <c r="I827" s="93"/>
      <c r="J827" s="94"/>
    </row>
    <row r="828" spans="1:17" hidden="1" x14ac:dyDescent="0.25">
      <c r="B828" s="22"/>
      <c r="C828" s="91" t="s">
        <v>72</v>
      </c>
      <c r="D828" s="92"/>
      <c r="E828" s="92"/>
      <c r="F828" s="89">
        <f>SUM(F826:F827)</f>
        <v>0</v>
      </c>
      <c r="G828" s="89"/>
      <c r="H828" s="89"/>
      <c r="I828" s="89"/>
      <c r="J828" s="90"/>
    </row>
    <row r="829" spans="1:17" hidden="1" x14ac:dyDescent="0.25">
      <c r="A829" s="7" t="s">
        <v>42</v>
      </c>
    </row>
    <row r="830" spans="1:17" x14ac:dyDescent="0.25">
      <c r="A830" s="7" t="s">
        <v>69</v>
      </c>
      <c r="B830" s="22"/>
      <c r="C830" s="82"/>
      <c r="D830" s="82"/>
      <c r="E830" s="82"/>
      <c r="J830" s="22"/>
    </row>
    <row r="831" spans="1:17" x14ac:dyDescent="0.25">
      <c r="B831" s="22"/>
      <c r="C831" s="85" t="s">
        <v>322</v>
      </c>
      <c r="D831" s="86"/>
      <c r="E831" s="86"/>
      <c r="F831" s="83"/>
      <c r="G831" s="83"/>
      <c r="H831" s="83"/>
      <c r="I831" s="83"/>
      <c r="J831" s="84"/>
    </row>
    <row r="832" spans="1:17" x14ac:dyDescent="0.25">
      <c r="B832" s="22"/>
      <c r="C832" s="88"/>
      <c r="D832" s="59"/>
      <c r="E832" s="59"/>
      <c r="F832" s="59"/>
      <c r="G832" s="59"/>
      <c r="H832" s="59"/>
      <c r="I832" s="59"/>
      <c r="J832" s="87"/>
    </row>
    <row r="833" spans="1:10" x14ac:dyDescent="0.25">
      <c r="B833" s="22"/>
      <c r="C833" s="91" t="s">
        <v>70</v>
      </c>
      <c r="D833" s="92"/>
      <c r="E833" s="92"/>
      <c r="F833" s="89">
        <f>SUMIF(K699:K830, IF(K698="","",K698), J699:J830)</f>
        <v>0</v>
      </c>
      <c r="G833" s="89"/>
      <c r="H833" s="89"/>
      <c r="I833" s="89"/>
      <c r="J833" s="90"/>
    </row>
    <row r="834" spans="1:10" hidden="1" x14ac:dyDescent="0.25">
      <c r="B834" s="22"/>
      <c r="C834" s="95" t="s">
        <v>71</v>
      </c>
      <c r="D834" s="96"/>
      <c r="E834" s="96"/>
      <c r="F834" s="93">
        <f>ROUND(SUMIF(K699:K830, IF(K698="","",K698), J699:J830) * 0.2, 2)</f>
        <v>0</v>
      </c>
      <c r="G834" s="93"/>
      <c r="H834" s="93"/>
      <c r="I834" s="93"/>
      <c r="J834" s="94"/>
    </row>
    <row r="835" spans="1:10" hidden="1" x14ac:dyDescent="0.25">
      <c r="B835" s="22"/>
      <c r="C835" s="91" t="s">
        <v>72</v>
      </c>
      <c r="D835" s="92"/>
      <c r="E835" s="92"/>
      <c r="F835" s="89">
        <f>SUM(F833:F834)</f>
        <v>0</v>
      </c>
      <c r="G835" s="89"/>
      <c r="H835" s="89"/>
      <c r="I835" s="89"/>
      <c r="J835" s="90"/>
    </row>
    <row r="836" spans="1:10" hidden="1" x14ac:dyDescent="0.25">
      <c r="A836" s="7" t="s">
        <v>37</v>
      </c>
    </row>
    <row r="837" spans="1:10" hidden="1" x14ac:dyDescent="0.25">
      <c r="A837" s="7" t="s">
        <v>380</v>
      </c>
    </row>
    <row r="838" spans="1:10" ht="37.15" customHeight="1" x14ac:dyDescent="0.25">
      <c r="B838" s="3"/>
      <c r="C838" s="98" t="s">
        <v>381</v>
      </c>
      <c r="D838" s="98"/>
      <c r="E838" s="98"/>
      <c r="F838" s="98"/>
      <c r="G838" s="98"/>
      <c r="H838" s="98"/>
      <c r="I838" s="98"/>
      <c r="J838" s="98"/>
    </row>
    <row r="841" spans="1:10" ht="15.75" x14ac:dyDescent="0.25">
      <c r="C841" s="99" t="s">
        <v>382</v>
      </c>
      <c r="D841" s="99"/>
      <c r="E841" s="99"/>
      <c r="F841" s="99"/>
      <c r="G841" s="99"/>
      <c r="H841" s="99"/>
      <c r="I841" s="99"/>
      <c r="J841" s="99"/>
    </row>
    <row r="842" spans="1:10" ht="33.75" customHeight="1" x14ac:dyDescent="0.25">
      <c r="C842" s="101" t="s">
        <v>383</v>
      </c>
      <c r="D842" s="102"/>
      <c r="E842" s="102"/>
      <c r="F842" s="100">
        <f>SUMIF(K11:K817, "", J11:J817)</f>
        <v>0</v>
      </c>
      <c r="G842" s="100"/>
      <c r="H842" s="100"/>
      <c r="I842" s="100"/>
      <c r="J842" s="100"/>
    </row>
    <row r="843" spans="1:10" x14ac:dyDescent="0.25">
      <c r="C843" s="105" t="s">
        <v>384</v>
      </c>
      <c r="D843" s="106"/>
      <c r="E843" s="106"/>
      <c r="F843" s="103">
        <f>SUMIF(K11:K76, "", J11:J76)</f>
        <v>0</v>
      </c>
      <c r="G843" s="104"/>
      <c r="H843" s="104"/>
      <c r="I843" s="104"/>
      <c r="J843" s="104"/>
    </row>
    <row r="844" spans="1:10" x14ac:dyDescent="0.25">
      <c r="C844" s="105" t="s">
        <v>385</v>
      </c>
      <c r="D844" s="106"/>
      <c r="E844" s="106"/>
      <c r="F844" s="103">
        <f>SUMIF(K95:K107, "", J95:J107)</f>
        <v>0</v>
      </c>
      <c r="G844" s="104"/>
      <c r="H844" s="104"/>
      <c r="I844" s="104"/>
      <c r="J844" s="104"/>
    </row>
    <row r="845" spans="1:10" x14ac:dyDescent="0.25">
      <c r="C845" s="105" t="s">
        <v>386</v>
      </c>
      <c r="D845" s="106"/>
      <c r="E845" s="106"/>
      <c r="F845" s="103">
        <f>SUMIF(K122:K159, "", J122:J159)</f>
        <v>0</v>
      </c>
      <c r="G845" s="104"/>
      <c r="H845" s="104"/>
      <c r="I845" s="104"/>
      <c r="J845" s="104"/>
    </row>
    <row r="846" spans="1:10" ht="26.85" customHeight="1" x14ac:dyDescent="0.25">
      <c r="C846" s="105" t="s">
        <v>387</v>
      </c>
      <c r="D846" s="106"/>
      <c r="E846" s="106"/>
      <c r="F846" s="103">
        <f>SUMIF(K176:K295, "", J176:J295)</f>
        <v>0</v>
      </c>
      <c r="G846" s="104"/>
      <c r="H846" s="104"/>
      <c r="I846" s="104"/>
      <c r="J846" s="104"/>
    </row>
    <row r="847" spans="1:10" x14ac:dyDescent="0.25">
      <c r="C847" s="105" t="s">
        <v>388</v>
      </c>
      <c r="D847" s="106"/>
      <c r="E847" s="106"/>
      <c r="F847" s="103">
        <f>SUMIF(K317:K387, "", J317:J387)</f>
        <v>0</v>
      </c>
      <c r="G847" s="104"/>
      <c r="H847" s="104"/>
      <c r="I847" s="104"/>
      <c r="J847" s="104"/>
    </row>
    <row r="848" spans="1:10" ht="26.85" customHeight="1" x14ac:dyDescent="0.25">
      <c r="C848" s="105" t="s">
        <v>389</v>
      </c>
      <c r="D848" s="106"/>
      <c r="E848" s="106"/>
      <c r="F848" s="103">
        <f>SUMIF(K407:K434, "", J407:J434)</f>
        <v>0</v>
      </c>
      <c r="G848" s="104"/>
      <c r="H848" s="104"/>
      <c r="I848" s="104"/>
      <c r="J848" s="104"/>
    </row>
    <row r="849" spans="1:10" x14ac:dyDescent="0.25">
      <c r="C849" s="105" t="s">
        <v>390</v>
      </c>
      <c r="D849" s="106"/>
      <c r="E849" s="106"/>
      <c r="F849" s="103">
        <f>SUMIF(K450:K498, "", J450:J498)</f>
        <v>0</v>
      </c>
      <c r="G849" s="104"/>
      <c r="H849" s="104"/>
      <c r="I849" s="104"/>
      <c r="J849" s="104"/>
    </row>
    <row r="850" spans="1:10" x14ac:dyDescent="0.25">
      <c r="C850" s="105" t="s">
        <v>391</v>
      </c>
      <c r="D850" s="106"/>
      <c r="E850" s="106"/>
      <c r="F850" s="103">
        <f>SUMIF(K519:K610, "", J519:J610)</f>
        <v>0</v>
      </c>
      <c r="G850" s="104"/>
      <c r="H850" s="104"/>
      <c r="I850" s="104"/>
      <c r="J850" s="104"/>
    </row>
    <row r="851" spans="1:10" x14ac:dyDescent="0.25">
      <c r="C851" s="105" t="s">
        <v>392</v>
      </c>
      <c r="D851" s="106"/>
      <c r="E851" s="106"/>
      <c r="F851" s="103">
        <f>SUMIF(K630:K680, "", J630:J680)</f>
        <v>0</v>
      </c>
      <c r="G851" s="104"/>
      <c r="H851" s="104"/>
      <c r="I851" s="104"/>
      <c r="J851" s="104"/>
    </row>
    <row r="852" spans="1:10" x14ac:dyDescent="0.25">
      <c r="C852" s="105" t="s">
        <v>393</v>
      </c>
      <c r="D852" s="106"/>
      <c r="E852" s="106"/>
      <c r="F852" s="103">
        <f>SUMIF(K702:K817, "", J702:J817)</f>
        <v>0</v>
      </c>
      <c r="G852" s="104"/>
      <c r="H852" s="104"/>
      <c r="I852" s="104"/>
      <c r="J852" s="104"/>
    </row>
    <row r="853" spans="1:10" x14ac:dyDescent="0.25">
      <c r="C853" s="107" t="s">
        <v>394</v>
      </c>
      <c r="D853" s="108"/>
      <c r="E853" s="108"/>
      <c r="F853" s="42"/>
      <c r="G853" s="42"/>
      <c r="H853" s="42"/>
      <c r="I853" s="42"/>
      <c r="J853" s="43"/>
    </row>
    <row r="854" spans="1:10" x14ac:dyDescent="0.25">
      <c r="C854" s="109"/>
      <c r="D854" s="110"/>
      <c r="E854" s="110"/>
      <c r="F854" s="110"/>
      <c r="G854" s="110"/>
      <c r="H854" s="110"/>
      <c r="I854" s="110"/>
      <c r="J854" s="111"/>
    </row>
    <row r="855" spans="1:10" x14ac:dyDescent="0.25">
      <c r="A855" s="44"/>
      <c r="C855" s="112" t="s">
        <v>70</v>
      </c>
      <c r="D855" s="59"/>
      <c r="E855" s="59"/>
      <c r="F855" s="113">
        <f>SUMIF(K5:K838, IF(K4="","",K4), J5:J838)</f>
        <v>0</v>
      </c>
      <c r="G855" s="114"/>
      <c r="H855" s="114"/>
      <c r="I855" s="114"/>
      <c r="J855" s="115"/>
    </row>
    <row r="856" spans="1:10" x14ac:dyDescent="0.25">
      <c r="A856" s="44"/>
      <c r="C856" s="112" t="s">
        <v>71</v>
      </c>
      <c r="D856" s="59"/>
      <c r="E856" s="59"/>
      <c r="F856" s="113">
        <f>ROUND(SUMIF(K5:K838, IF(K4="","",K4), J5:J838) * 0.2, 2)</f>
        <v>0</v>
      </c>
      <c r="G856" s="114"/>
      <c r="H856" s="114"/>
      <c r="I856" s="114"/>
      <c r="J856" s="115"/>
    </row>
    <row r="857" spans="1:10" x14ac:dyDescent="0.25">
      <c r="C857" s="116" t="s">
        <v>72</v>
      </c>
      <c r="D857" s="117"/>
      <c r="E857" s="117"/>
      <c r="F857" s="118">
        <f>SUM(F855:F856)</f>
        <v>0</v>
      </c>
      <c r="G857" s="119"/>
      <c r="H857" s="119"/>
      <c r="I857" s="119"/>
      <c r="J857" s="120"/>
    </row>
    <row r="858" spans="1:10" x14ac:dyDescent="0.25">
      <c r="C858" s="121"/>
      <c r="D858" s="82"/>
      <c r="E858" s="82"/>
      <c r="F858" s="82"/>
      <c r="G858" s="82"/>
      <c r="H858" s="82"/>
      <c r="I858" s="82"/>
      <c r="J858" s="82"/>
    </row>
    <row r="859" spans="1:10" x14ac:dyDescent="0.25">
      <c r="C859" s="97" t="s">
        <v>395</v>
      </c>
      <c r="D859" s="82"/>
      <c r="E859" s="82"/>
      <c r="F859" s="82"/>
      <c r="G859" s="82"/>
      <c r="H859" s="82"/>
      <c r="I859" s="82"/>
      <c r="J859" s="82"/>
    </row>
    <row r="860" spans="1:10" x14ac:dyDescent="0.25">
      <c r="C860" s="117" t="str">
        <f>IF(Paramètres!AA2&lt;&gt;"",Paramètres!AA2,"")</f>
        <v xml:space="preserve">Zéro euro </v>
      </c>
      <c r="D860" s="117"/>
      <c r="E860" s="117"/>
      <c r="F860" s="117"/>
      <c r="G860" s="117"/>
      <c r="H860" s="117"/>
      <c r="I860" s="117"/>
      <c r="J860" s="117"/>
    </row>
    <row r="861" spans="1:10" x14ac:dyDescent="0.25">
      <c r="C861" s="117"/>
      <c r="D861" s="117"/>
      <c r="E861" s="117"/>
      <c r="F861" s="117"/>
      <c r="G861" s="117"/>
      <c r="H861" s="117"/>
      <c r="I861" s="117"/>
      <c r="J861" s="117"/>
    </row>
    <row r="862" spans="1:10" x14ac:dyDescent="0.25">
      <c r="G862" s="59" t="s">
        <v>396</v>
      </c>
      <c r="H862" s="82"/>
      <c r="I862" s="45">
        <f>SUM(F858:F859)*6.55957</f>
        <v>0</v>
      </c>
      <c r="J862" s="7" t="s">
        <v>397</v>
      </c>
    </row>
    <row r="863" spans="1:10" ht="56.65" customHeight="1" x14ac:dyDescent="0.25">
      <c r="F863" s="122" t="s">
        <v>398</v>
      </c>
      <c r="G863" s="122"/>
      <c r="H863" s="122"/>
      <c r="I863" s="122"/>
      <c r="J863" s="122"/>
    </row>
    <row r="865" spans="3:10" ht="85.15" customHeight="1" x14ac:dyDescent="0.25">
      <c r="C865" s="123" t="s">
        <v>399</v>
      </c>
      <c r="D865" s="123"/>
      <c r="F865" s="123" t="s">
        <v>400</v>
      </c>
      <c r="G865" s="123"/>
      <c r="H865" s="123"/>
      <c r="I865" s="123"/>
      <c r="J865" s="123"/>
    </row>
    <row r="866" spans="3:10" x14ac:dyDescent="0.25">
      <c r="C866" s="124" t="s">
        <v>401</v>
      </c>
      <c r="D866" s="124"/>
      <c r="E866" s="124"/>
      <c r="F866" s="124"/>
      <c r="G866" s="124"/>
      <c r="H866" s="124"/>
      <c r="I866" s="124"/>
      <c r="J866" s="124"/>
    </row>
  </sheetData>
  <sheetProtection algorithmName="SHA-512" hashValue="Luk/d2DTtKGh+OarAImXZdvOIPZBTAm7MAUgNdRFTlzvQZ0Nw5m4kgjMOfaaQpzIt/sQ8lxmnaz5LVwrQEvE5w==" saltValue="vW9grZRKKlL1PaQnb7Q1wg==" spinCount="100000" sheet="1" objects="1" selectLockedCells="1"/>
  <mergeCells count="723">
    <mergeCell ref="C859:J859"/>
    <mergeCell ref="C860:J860"/>
    <mergeCell ref="C861:J861"/>
    <mergeCell ref="G862:H862"/>
    <mergeCell ref="F863:J863"/>
    <mergeCell ref="C865:D865"/>
    <mergeCell ref="F865:J865"/>
    <mergeCell ref="C866:J866"/>
    <mergeCell ref="C853:E853"/>
    <mergeCell ref="C854:J854"/>
    <mergeCell ref="C855:E855"/>
    <mergeCell ref="F855:J855"/>
    <mergeCell ref="C856:E856"/>
    <mergeCell ref="F856:J856"/>
    <mergeCell ref="C857:E857"/>
    <mergeCell ref="F857:J857"/>
    <mergeCell ref="C858:J858"/>
    <mergeCell ref="F848:J848"/>
    <mergeCell ref="C848:E848"/>
    <mergeCell ref="F849:J849"/>
    <mergeCell ref="C849:E849"/>
    <mergeCell ref="F850:J850"/>
    <mergeCell ref="C850:E850"/>
    <mergeCell ref="F851:J851"/>
    <mergeCell ref="C851:E851"/>
    <mergeCell ref="F852:J852"/>
    <mergeCell ref="C852:E852"/>
    <mergeCell ref="F843:J843"/>
    <mergeCell ref="C843:E843"/>
    <mergeCell ref="F844:J844"/>
    <mergeCell ref="C844:E844"/>
    <mergeCell ref="F845:J845"/>
    <mergeCell ref="C845:E845"/>
    <mergeCell ref="F846:J846"/>
    <mergeCell ref="C846:E846"/>
    <mergeCell ref="F847:J847"/>
    <mergeCell ref="C847:E847"/>
    <mergeCell ref="C841:J841"/>
    <mergeCell ref="F842:J842"/>
    <mergeCell ref="C842:E842"/>
    <mergeCell ref="F832:J832"/>
    <mergeCell ref="C832:E832"/>
    <mergeCell ref="F833:J833"/>
    <mergeCell ref="C833:E833"/>
    <mergeCell ref="F834:J834"/>
    <mergeCell ref="C834:E834"/>
    <mergeCell ref="F835:J835"/>
    <mergeCell ref="C835:E835"/>
    <mergeCell ref="C838:J838"/>
    <mergeCell ref="F826:J826"/>
    <mergeCell ref="C826:E826"/>
    <mergeCell ref="F827:J827"/>
    <mergeCell ref="C827:E827"/>
    <mergeCell ref="F828:J828"/>
    <mergeCell ref="C828:E828"/>
    <mergeCell ref="C830:E830"/>
    <mergeCell ref="F831:J831"/>
    <mergeCell ref="C831:E831"/>
    <mergeCell ref="C815:I815"/>
    <mergeCell ref="C817:E817"/>
    <mergeCell ref="C820:I820"/>
    <mergeCell ref="C821:I821"/>
    <mergeCell ref="C823:E823"/>
    <mergeCell ref="F824:J824"/>
    <mergeCell ref="C824:E824"/>
    <mergeCell ref="F825:J825"/>
    <mergeCell ref="C825:E825"/>
    <mergeCell ref="C796:E796"/>
    <mergeCell ref="C797:E797"/>
    <mergeCell ref="C800:I800"/>
    <mergeCell ref="C801:I801"/>
    <mergeCell ref="C803:E803"/>
    <mergeCell ref="C807:I807"/>
    <mergeCell ref="C808:I808"/>
    <mergeCell ref="C810:E810"/>
    <mergeCell ref="C814:I814"/>
    <mergeCell ref="F791:J791"/>
    <mergeCell ref="C791:E791"/>
    <mergeCell ref="F792:J792"/>
    <mergeCell ref="C792:E792"/>
    <mergeCell ref="F793:J793"/>
    <mergeCell ref="C793:E793"/>
    <mergeCell ref="F794:J794"/>
    <mergeCell ref="C794:E794"/>
    <mergeCell ref="F795:J795"/>
    <mergeCell ref="C795:E795"/>
    <mergeCell ref="F780:J780"/>
    <mergeCell ref="C780:E780"/>
    <mergeCell ref="F781:J781"/>
    <mergeCell ref="C781:E781"/>
    <mergeCell ref="C782:E782"/>
    <mergeCell ref="C784:E784"/>
    <mergeCell ref="C787:I787"/>
    <mergeCell ref="C788:I788"/>
    <mergeCell ref="C790:E790"/>
    <mergeCell ref="C770:E770"/>
    <mergeCell ref="C773:I773"/>
    <mergeCell ref="C774:I774"/>
    <mergeCell ref="C776:E776"/>
    <mergeCell ref="F777:J777"/>
    <mergeCell ref="C777:E777"/>
    <mergeCell ref="F778:J778"/>
    <mergeCell ref="C778:E778"/>
    <mergeCell ref="F779:J779"/>
    <mergeCell ref="C779:E779"/>
    <mergeCell ref="F764:J764"/>
    <mergeCell ref="C764:E764"/>
    <mergeCell ref="F765:J765"/>
    <mergeCell ref="C765:E765"/>
    <mergeCell ref="F766:J766"/>
    <mergeCell ref="C766:E766"/>
    <mergeCell ref="F767:J767"/>
    <mergeCell ref="C767:E767"/>
    <mergeCell ref="C768:E768"/>
    <mergeCell ref="F753:J753"/>
    <mergeCell ref="C753:E753"/>
    <mergeCell ref="C754:E754"/>
    <mergeCell ref="C756:E756"/>
    <mergeCell ref="C759:I759"/>
    <mergeCell ref="C760:I760"/>
    <mergeCell ref="C762:E762"/>
    <mergeCell ref="F763:J763"/>
    <mergeCell ref="C763:E763"/>
    <mergeCell ref="C746:I746"/>
    <mergeCell ref="C748:E748"/>
    <mergeCell ref="F749:J749"/>
    <mergeCell ref="C749:E749"/>
    <mergeCell ref="F750:J750"/>
    <mergeCell ref="C750:E750"/>
    <mergeCell ref="F751:J751"/>
    <mergeCell ref="C751:E751"/>
    <mergeCell ref="F752:J752"/>
    <mergeCell ref="C752:E752"/>
    <mergeCell ref="F737:J737"/>
    <mergeCell ref="C737:E737"/>
    <mergeCell ref="F738:J738"/>
    <mergeCell ref="C738:E738"/>
    <mergeCell ref="F739:J739"/>
    <mergeCell ref="C739:E739"/>
    <mergeCell ref="C740:E740"/>
    <mergeCell ref="C742:E742"/>
    <mergeCell ref="C745:I745"/>
    <mergeCell ref="C726:E726"/>
    <mergeCell ref="C729:E729"/>
    <mergeCell ref="C731:I731"/>
    <mergeCell ref="C732:I732"/>
    <mergeCell ref="C734:E734"/>
    <mergeCell ref="F735:J735"/>
    <mergeCell ref="C735:E735"/>
    <mergeCell ref="F736:J736"/>
    <mergeCell ref="C736:E736"/>
    <mergeCell ref="F721:J721"/>
    <mergeCell ref="C721:E721"/>
    <mergeCell ref="F722:J722"/>
    <mergeCell ref="C722:E722"/>
    <mergeCell ref="F723:J723"/>
    <mergeCell ref="C723:E723"/>
    <mergeCell ref="F724:J724"/>
    <mergeCell ref="C724:E724"/>
    <mergeCell ref="F725:J725"/>
    <mergeCell ref="C725:E725"/>
    <mergeCell ref="F711:J711"/>
    <mergeCell ref="C711:E711"/>
    <mergeCell ref="F712:J712"/>
    <mergeCell ref="C712:E712"/>
    <mergeCell ref="C713:E713"/>
    <mergeCell ref="C715:E715"/>
    <mergeCell ref="C717:I717"/>
    <mergeCell ref="C718:I718"/>
    <mergeCell ref="C720:E720"/>
    <mergeCell ref="C704:I704"/>
    <mergeCell ref="C705:I705"/>
    <mergeCell ref="C707:E707"/>
    <mergeCell ref="F708:J708"/>
    <mergeCell ref="C708:E708"/>
    <mergeCell ref="F709:J709"/>
    <mergeCell ref="C709:E709"/>
    <mergeCell ref="F710:J710"/>
    <mergeCell ref="C710:E710"/>
    <mergeCell ref="F695:J695"/>
    <mergeCell ref="C695:E695"/>
    <mergeCell ref="F696:J696"/>
    <mergeCell ref="C696:E696"/>
    <mergeCell ref="F697:J697"/>
    <mergeCell ref="C697:E697"/>
    <mergeCell ref="C698:E698"/>
    <mergeCell ref="C699:E699"/>
    <mergeCell ref="C702:E702"/>
    <mergeCell ref="F690:J690"/>
    <mergeCell ref="C690:E690"/>
    <mergeCell ref="F691:J691"/>
    <mergeCell ref="C691:E691"/>
    <mergeCell ref="C692:E692"/>
    <mergeCell ref="F693:J693"/>
    <mergeCell ref="C693:E693"/>
    <mergeCell ref="F694:J694"/>
    <mergeCell ref="C694:E694"/>
    <mergeCell ref="C680:E680"/>
    <mergeCell ref="C683:I683"/>
    <mergeCell ref="C684:I684"/>
    <mergeCell ref="C686:E686"/>
    <mergeCell ref="F687:J687"/>
    <mergeCell ref="C687:E687"/>
    <mergeCell ref="F688:J688"/>
    <mergeCell ref="C688:E688"/>
    <mergeCell ref="F689:J689"/>
    <mergeCell ref="C689:E689"/>
    <mergeCell ref="F675:J675"/>
    <mergeCell ref="C675:E675"/>
    <mergeCell ref="F676:J676"/>
    <mergeCell ref="C676:E676"/>
    <mergeCell ref="F677:J677"/>
    <mergeCell ref="C677:E677"/>
    <mergeCell ref="F678:J678"/>
    <mergeCell ref="C678:E678"/>
    <mergeCell ref="C679:E679"/>
    <mergeCell ref="F665:J665"/>
    <mergeCell ref="C665:E665"/>
    <mergeCell ref="C666:E666"/>
    <mergeCell ref="C667:E667"/>
    <mergeCell ref="C670:I670"/>
    <mergeCell ref="C671:I671"/>
    <mergeCell ref="C673:E673"/>
    <mergeCell ref="F674:J674"/>
    <mergeCell ref="C674:E674"/>
    <mergeCell ref="C660:E660"/>
    <mergeCell ref="F661:J661"/>
    <mergeCell ref="C661:E661"/>
    <mergeCell ref="F662:J662"/>
    <mergeCell ref="C662:E662"/>
    <mergeCell ref="F663:J663"/>
    <mergeCell ref="C663:E663"/>
    <mergeCell ref="F664:J664"/>
    <mergeCell ref="C664:E664"/>
    <mergeCell ref="F641:J641"/>
    <mergeCell ref="C641:E641"/>
    <mergeCell ref="C642:E642"/>
    <mergeCell ref="C643:E643"/>
    <mergeCell ref="C651:I651"/>
    <mergeCell ref="C652:I652"/>
    <mergeCell ref="C654:E654"/>
    <mergeCell ref="C657:I657"/>
    <mergeCell ref="C658:I658"/>
    <mergeCell ref="C636:E636"/>
    <mergeCell ref="F637:J637"/>
    <mergeCell ref="C637:E637"/>
    <mergeCell ref="F638:J638"/>
    <mergeCell ref="C638:E638"/>
    <mergeCell ref="F639:J639"/>
    <mergeCell ref="C639:E639"/>
    <mergeCell ref="F640:J640"/>
    <mergeCell ref="C640:E640"/>
    <mergeCell ref="F626:J626"/>
    <mergeCell ref="C626:E626"/>
    <mergeCell ref="F627:J627"/>
    <mergeCell ref="C627:E627"/>
    <mergeCell ref="C628:E628"/>
    <mergeCell ref="C629:E629"/>
    <mergeCell ref="C630:E630"/>
    <mergeCell ref="C633:I633"/>
    <mergeCell ref="C634:I634"/>
    <mergeCell ref="F621:J621"/>
    <mergeCell ref="C621:E621"/>
    <mergeCell ref="C622:E622"/>
    <mergeCell ref="F623:J623"/>
    <mergeCell ref="C623:E623"/>
    <mergeCell ref="F624:J624"/>
    <mergeCell ref="C624:E624"/>
    <mergeCell ref="F625:J625"/>
    <mergeCell ref="C625:E625"/>
    <mergeCell ref="C614:I614"/>
    <mergeCell ref="C616:E616"/>
    <mergeCell ref="F617:J617"/>
    <mergeCell ref="C617:E617"/>
    <mergeCell ref="F618:J618"/>
    <mergeCell ref="C618:E618"/>
    <mergeCell ref="F619:J619"/>
    <mergeCell ref="C619:E619"/>
    <mergeCell ref="F620:J620"/>
    <mergeCell ref="C620:E620"/>
    <mergeCell ref="C594:I594"/>
    <mergeCell ref="C596:E596"/>
    <mergeCell ref="C600:I600"/>
    <mergeCell ref="C601:I601"/>
    <mergeCell ref="C603:E603"/>
    <mergeCell ref="C607:I607"/>
    <mergeCell ref="C608:I608"/>
    <mergeCell ref="C610:E610"/>
    <mergeCell ref="C613:I613"/>
    <mergeCell ref="C573:I573"/>
    <mergeCell ref="C575:E575"/>
    <mergeCell ref="C579:I579"/>
    <mergeCell ref="C580:I580"/>
    <mergeCell ref="C582:E582"/>
    <mergeCell ref="C586:I586"/>
    <mergeCell ref="C587:I587"/>
    <mergeCell ref="C589:E589"/>
    <mergeCell ref="C593:I593"/>
    <mergeCell ref="C553:I553"/>
    <mergeCell ref="C555:E555"/>
    <mergeCell ref="C558:I558"/>
    <mergeCell ref="C559:I559"/>
    <mergeCell ref="C561:E561"/>
    <mergeCell ref="C565:I565"/>
    <mergeCell ref="C566:I566"/>
    <mergeCell ref="C568:E568"/>
    <mergeCell ref="C572:I572"/>
    <mergeCell ref="C535:I535"/>
    <mergeCell ref="C537:E537"/>
    <mergeCell ref="C540:I540"/>
    <mergeCell ref="C541:I541"/>
    <mergeCell ref="C543:E543"/>
    <mergeCell ref="C546:I546"/>
    <mergeCell ref="C547:I547"/>
    <mergeCell ref="C549:E549"/>
    <mergeCell ref="C552:I552"/>
    <mergeCell ref="C518:E518"/>
    <mergeCell ref="C519:E519"/>
    <mergeCell ref="C522:I522"/>
    <mergeCell ref="C523:I523"/>
    <mergeCell ref="C525:E525"/>
    <mergeCell ref="C528:I528"/>
    <mergeCell ref="C529:I529"/>
    <mergeCell ref="C531:E531"/>
    <mergeCell ref="C534:I534"/>
    <mergeCell ref="F513:J513"/>
    <mergeCell ref="C513:E513"/>
    <mergeCell ref="F514:J514"/>
    <mergeCell ref="C514:E514"/>
    <mergeCell ref="F515:J515"/>
    <mergeCell ref="C515:E515"/>
    <mergeCell ref="F516:J516"/>
    <mergeCell ref="C516:E516"/>
    <mergeCell ref="C517:E517"/>
    <mergeCell ref="F508:J508"/>
    <mergeCell ref="C508:E508"/>
    <mergeCell ref="F509:J509"/>
    <mergeCell ref="C509:E509"/>
    <mergeCell ref="F510:J510"/>
    <mergeCell ref="C510:E510"/>
    <mergeCell ref="C511:E511"/>
    <mergeCell ref="F512:J512"/>
    <mergeCell ref="C512:E512"/>
    <mergeCell ref="C491:E491"/>
    <mergeCell ref="C498:E498"/>
    <mergeCell ref="C499:I499"/>
    <mergeCell ref="C501:I501"/>
    <mergeCell ref="C505:E505"/>
    <mergeCell ref="F506:J506"/>
    <mergeCell ref="C506:E506"/>
    <mergeCell ref="F507:J507"/>
    <mergeCell ref="C507:E507"/>
    <mergeCell ref="F486:J486"/>
    <mergeCell ref="C486:E486"/>
    <mergeCell ref="F487:J487"/>
    <mergeCell ref="C487:E487"/>
    <mergeCell ref="F488:J488"/>
    <mergeCell ref="C488:E488"/>
    <mergeCell ref="F489:J489"/>
    <mergeCell ref="C489:E489"/>
    <mergeCell ref="C490:E490"/>
    <mergeCell ref="F475:J475"/>
    <mergeCell ref="C475:E475"/>
    <mergeCell ref="C476:E476"/>
    <mergeCell ref="C478:E478"/>
    <mergeCell ref="C481:I481"/>
    <mergeCell ref="C482:I482"/>
    <mergeCell ref="C484:E484"/>
    <mergeCell ref="F485:J485"/>
    <mergeCell ref="C485:E485"/>
    <mergeCell ref="C468:I468"/>
    <mergeCell ref="C470:E470"/>
    <mergeCell ref="F471:J471"/>
    <mergeCell ref="C471:E471"/>
    <mergeCell ref="F472:J472"/>
    <mergeCell ref="C472:E472"/>
    <mergeCell ref="F473:J473"/>
    <mergeCell ref="C473:E473"/>
    <mergeCell ref="F474:J474"/>
    <mergeCell ref="C474:E474"/>
    <mergeCell ref="F459:J459"/>
    <mergeCell ref="C459:E459"/>
    <mergeCell ref="F460:J460"/>
    <mergeCell ref="C460:E460"/>
    <mergeCell ref="F461:J461"/>
    <mergeCell ref="C461:E461"/>
    <mergeCell ref="C462:E462"/>
    <mergeCell ref="C464:E464"/>
    <mergeCell ref="C467:I467"/>
    <mergeCell ref="C448:E448"/>
    <mergeCell ref="C450:E450"/>
    <mergeCell ref="C453:I453"/>
    <mergeCell ref="C454:I454"/>
    <mergeCell ref="C456:E456"/>
    <mergeCell ref="F457:J457"/>
    <mergeCell ref="C457:E457"/>
    <mergeCell ref="F458:J458"/>
    <mergeCell ref="C458:E458"/>
    <mergeCell ref="F443:J443"/>
    <mergeCell ref="C443:E443"/>
    <mergeCell ref="F444:J444"/>
    <mergeCell ref="C444:E444"/>
    <mergeCell ref="F445:J445"/>
    <mergeCell ref="C445:E445"/>
    <mergeCell ref="F446:J446"/>
    <mergeCell ref="C446:E446"/>
    <mergeCell ref="C447:E447"/>
    <mergeCell ref="C425:I425"/>
    <mergeCell ref="C427:E427"/>
    <mergeCell ref="C431:I431"/>
    <mergeCell ref="C432:I432"/>
    <mergeCell ref="C434:E434"/>
    <mergeCell ref="C438:I438"/>
    <mergeCell ref="C439:I439"/>
    <mergeCell ref="C441:E441"/>
    <mergeCell ref="F442:J442"/>
    <mergeCell ref="C442:E442"/>
    <mergeCell ref="C406:E406"/>
    <mergeCell ref="C407:E407"/>
    <mergeCell ref="C410:I410"/>
    <mergeCell ref="C411:I411"/>
    <mergeCell ref="C413:E413"/>
    <mergeCell ref="C417:I417"/>
    <mergeCell ref="C418:I418"/>
    <mergeCell ref="C420:E420"/>
    <mergeCell ref="C423:I423"/>
    <mergeCell ref="F401:J401"/>
    <mergeCell ref="C401:E401"/>
    <mergeCell ref="F402:J402"/>
    <mergeCell ref="C402:E402"/>
    <mergeCell ref="F403:J403"/>
    <mergeCell ref="C403:E403"/>
    <mergeCell ref="F404:J404"/>
    <mergeCell ref="C404:E404"/>
    <mergeCell ref="F405:J405"/>
    <mergeCell ref="C405:E405"/>
    <mergeCell ref="F396:J396"/>
    <mergeCell ref="C396:E396"/>
    <mergeCell ref="F397:J397"/>
    <mergeCell ref="C397:E397"/>
    <mergeCell ref="F398:J398"/>
    <mergeCell ref="C398:E398"/>
    <mergeCell ref="F399:J399"/>
    <mergeCell ref="C399:E399"/>
    <mergeCell ref="C400:E400"/>
    <mergeCell ref="C379:E379"/>
    <mergeCell ref="C380:E380"/>
    <mergeCell ref="C384:I384"/>
    <mergeCell ref="C385:I385"/>
    <mergeCell ref="C387:E387"/>
    <mergeCell ref="C391:I391"/>
    <mergeCell ref="C392:I392"/>
    <mergeCell ref="C394:E394"/>
    <mergeCell ref="F395:J395"/>
    <mergeCell ref="C395:E395"/>
    <mergeCell ref="F374:J374"/>
    <mergeCell ref="C374:E374"/>
    <mergeCell ref="F375:J375"/>
    <mergeCell ref="C375:E375"/>
    <mergeCell ref="F376:J376"/>
    <mergeCell ref="C376:E376"/>
    <mergeCell ref="F377:J377"/>
    <mergeCell ref="C377:E377"/>
    <mergeCell ref="F378:J378"/>
    <mergeCell ref="C378:E378"/>
    <mergeCell ref="F363:J363"/>
    <mergeCell ref="C363:E363"/>
    <mergeCell ref="F364:J364"/>
    <mergeCell ref="C364:E364"/>
    <mergeCell ref="C365:E365"/>
    <mergeCell ref="C366:E366"/>
    <mergeCell ref="C370:I370"/>
    <mergeCell ref="C371:I371"/>
    <mergeCell ref="C373:E373"/>
    <mergeCell ref="C352:E352"/>
    <mergeCell ref="C356:I356"/>
    <mergeCell ref="C357:I357"/>
    <mergeCell ref="C359:E359"/>
    <mergeCell ref="F360:J360"/>
    <mergeCell ref="C360:E360"/>
    <mergeCell ref="F361:J361"/>
    <mergeCell ref="C361:E361"/>
    <mergeCell ref="F362:J362"/>
    <mergeCell ref="C362:E362"/>
    <mergeCell ref="F347:J347"/>
    <mergeCell ref="C347:E347"/>
    <mergeCell ref="F348:J348"/>
    <mergeCell ref="C348:E348"/>
    <mergeCell ref="F349:J349"/>
    <mergeCell ref="C349:E349"/>
    <mergeCell ref="F350:J350"/>
    <mergeCell ref="C350:E350"/>
    <mergeCell ref="C351:E351"/>
    <mergeCell ref="C331:E331"/>
    <mergeCell ref="C335:I335"/>
    <mergeCell ref="C336:I336"/>
    <mergeCell ref="C338:E338"/>
    <mergeCell ref="C342:I342"/>
    <mergeCell ref="C343:I343"/>
    <mergeCell ref="C345:E345"/>
    <mergeCell ref="F346:J346"/>
    <mergeCell ref="C346:E346"/>
    <mergeCell ref="F326:J326"/>
    <mergeCell ref="C326:E326"/>
    <mergeCell ref="F327:J327"/>
    <mergeCell ref="C327:E327"/>
    <mergeCell ref="F328:J328"/>
    <mergeCell ref="C328:E328"/>
    <mergeCell ref="F329:J329"/>
    <mergeCell ref="C329:E329"/>
    <mergeCell ref="C330:E330"/>
    <mergeCell ref="F314:J314"/>
    <mergeCell ref="C314:E314"/>
    <mergeCell ref="C315:E315"/>
    <mergeCell ref="C316:E316"/>
    <mergeCell ref="C317:E317"/>
    <mergeCell ref="C321:I321"/>
    <mergeCell ref="C322:I322"/>
    <mergeCell ref="C324:E324"/>
    <mergeCell ref="F325:J325"/>
    <mergeCell ref="C325:E325"/>
    <mergeCell ref="C309:E309"/>
    <mergeCell ref="F310:J310"/>
    <mergeCell ref="C310:E310"/>
    <mergeCell ref="F311:J311"/>
    <mergeCell ref="C311:E311"/>
    <mergeCell ref="F312:J312"/>
    <mergeCell ref="C312:E312"/>
    <mergeCell ref="F313:J313"/>
    <mergeCell ref="C313:E313"/>
    <mergeCell ref="F304:J304"/>
    <mergeCell ref="C304:E304"/>
    <mergeCell ref="F305:J305"/>
    <mergeCell ref="C305:E305"/>
    <mergeCell ref="F306:J306"/>
    <mergeCell ref="C306:E306"/>
    <mergeCell ref="F307:J307"/>
    <mergeCell ref="C307:E307"/>
    <mergeCell ref="F308:J308"/>
    <mergeCell ref="C308:E308"/>
    <mergeCell ref="F292:J292"/>
    <mergeCell ref="C292:E292"/>
    <mergeCell ref="F293:J293"/>
    <mergeCell ref="C293:E293"/>
    <mergeCell ref="C294:E294"/>
    <mergeCell ref="C295:E295"/>
    <mergeCell ref="C300:I300"/>
    <mergeCell ref="C301:I301"/>
    <mergeCell ref="C303:E303"/>
    <mergeCell ref="C281:E281"/>
    <mergeCell ref="C285:I285"/>
    <mergeCell ref="C286:I286"/>
    <mergeCell ref="C288:E288"/>
    <mergeCell ref="F289:J289"/>
    <mergeCell ref="C289:E289"/>
    <mergeCell ref="F290:J290"/>
    <mergeCell ref="C290:E290"/>
    <mergeCell ref="F291:J291"/>
    <mergeCell ref="C291:E291"/>
    <mergeCell ref="C260:E260"/>
    <mergeCell ref="C264:I264"/>
    <mergeCell ref="C265:I265"/>
    <mergeCell ref="C267:E267"/>
    <mergeCell ref="C271:I271"/>
    <mergeCell ref="C272:I272"/>
    <mergeCell ref="C274:E274"/>
    <mergeCell ref="C278:I278"/>
    <mergeCell ref="C279:I279"/>
    <mergeCell ref="F255:J255"/>
    <mergeCell ref="C255:E255"/>
    <mergeCell ref="F256:J256"/>
    <mergeCell ref="C256:E256"/>
    <mergeCell ref="F257:J257"/>
    <mergeCell ref="C257:E257"/>
    <mergeCell ref="F258:J258"/>
    <mergeCell ref="C258:E258"/>
    <mergeCell ref="C259:E259"/>
    <mergeCell ref="C242:I242"/>
    <mergeCell ref="C243:I243"/>
    <mergeCell ref="C245:E245"/>
    <mergeCell ref="C248:I248"/>
    <mergeCell ref="C250:I250"/>
    <mergeCell ref="C252:I252"/>
    <mergeCell ref="C253:E253"/>
    <mergeCell ref="F254:J254"/>
    <mergeCell ref="C254:E254"/>
    <mergeCell ref="F228:J228"/>
    <mergeCell ref="C228:E228"/>
    <mergeCell ref="F229:J229"/>
    <mergeCell ref="C229:E229"/>
    <mergeCell ref="C230:E230"/>
    <mergeCell ref="C231:E231"/>
    <mergeCell ref="C235:I235"/>
    <mergeCell ref="C236:I236"/>
    <mergeCell ref="C238:E238"/>
    <mergeCell ref="C221:I221"/>
    <mergeCell ref="C222:I222"/>
    <mergeCell ref="C224:E224"/>
    <mergeCell ref="F225:J225"/>
    <mergeCell ref="C225:E225"/>
    <mergeCell ref="F226:J226"/>
    <mergeCell ref="C226:E226"/>
    <mergeCell ref="F227:J227"/>
    <mergeCell ref="C227:E227"/>
    <mergeCell ref="F207:J207"/>
    <mergeCell ref="C207:E207"/>
    <mergeCell ref="F208:J208"/>
    <mergeCell ref="C208:E208"/>
    <mergeCell ref="C209:E209"/>
    <mergeCell ref="C210:E210"/>
    <mergeCell ref="C214:I214"/>
    <mergeCell ref="C215:I215"/>
    <mergeCell ref="C217:E217"/>
    <mergeCell ref="C199:I199"/>
    <mergeCell ref="C200:I200"/>
    <mergeCell ref="C203:E203"/>
    <mergeCell ref="F204:J204"/>
    <mergeCell ref="C204:E204"/>
    <mergeCell ref="F205:J205"/>
    <mergeCell ref="C205:E205"/>
    <mergeCell ref="F206:J206"/>
    <mergeCell ref="C206:E206"/>
    <mergeCell ref="F186:J186"/>
    <mergeCell ref="C186:E186"/>
    <mergeCell ref="F187:J187"/>
    <mergeCell ref="C187:E187"/>
    <mergeCell ref="C188:E188"/>
    <mergeCell ref="C189:E189"/>
    <mergeCell ref="C192:I192"/>
    <mergeCell ref="C193:I193"/>
    <mergeCell ref="C196:E196"/>
    <mergeCell ref="C178:I178"/>
    <mergeCell ref="C179:I179"/>
    <mergeCell ref="C182:E182"/>
    <mergeCell ref="F183:J183"/>
    <mergeCell ref="C183:E183"/>
    <mergeCell ref="F184:J184"/>
    <mergeCell ref="C184:E184"/>
    <mergeCell ref="F185:J185"/>
    <mergeCell ref="C185:E185"/>
    <mergeCell ref="F170:J170"/>
    <mergeCell ref="C170:E170"/>
    <mergeCell ref="F171:J171"/>
    <mergeCell ref="C171:E171"/>
    <mergeCell ref="F172:J172"/>
    <mergeCell ref="C172:E172"/>
    <mergeCell ref="C173:E173"/>
    <mergeCell ref="C174:E174"/>
    <mergeCell ref="C176:E176"/>
    <mergeCell ref="C156:I156"/>
    <mergeCell ref="C157:I157"/>
    <mergeCell ref="C159:E159"/>
    <mergeCell ref="C164:I164"/>
    <mergeCell ref="C165:I165"/>
    <mergeCell ref="C167:E167"/>
    <mergeCell ref="F168:J168"/>
    <mergeCell ref="C168:E168"/>
    <mergeCell ref="F169:J169"/>
    <mergeCell ref="C169:E169"/>
    <mergeCell ref="C133:I133"/>
    <mergeCell ref="C134:I134"/>
    <mergeCell ref="C136:E136"/>
    <mergeCell ref="C141:I141"/>
    <mergeCell ref="C142:I142"/>
    <mergeCell ref="C144:E144"/>
    <mergeCell ref="C149:I149"/>
    <mergeCell ref="C150:I150"/>
    <mergeCell ref="C152:E152"/>
    <mergeCell ref="F119:J119"/>
    <mergeCell ref="C119:E119"/>
    <mergeCell ref="F120:J120"/>
    <mergeCell ref="C120:E120"/>
    <mergeCell ref="C121:E121"/>
    <mergeCell ref="C122:E122"/>
    <mergeCell ref="C126:I126"/>
    <mergeCell ref="C127:I127"/>
    <mergeCell ref="C129:E129"/>
    <mergeCell ref="C104:I104"/>
    <mergeCell ref="C107:E107"/>
    <mergeCell ref="C112:I112"/>
    <mergeCell ref="C115:E115"/>
    <mergeCell ref="F116:J116"/>
    <mergeCell ref="C116:E116"/>
    <mergeCell ref="F117:J117"/>
    <mergeCell ref="C117:E117"/>
    <mergeCell ref="F118:J118"/>
    <mergeCell ref="C118:E118"/>
    <mergeCell ref="F91:J91"/>
    <mergeCell ref="C91:E91"/>
    <mergeCell ref="F92:J92"/>
    <mergeCell ref="C92:E92"/>
    <mergeCell ref="F93:J93"/>
    <mergeCell ref="C93:E93"/>
    <mergeCell ref="C94:E94"/>
    <mergeCell ref="C95:E95"/>
    <mergeCell ref="C103:I103"/>
    <mergeCell ref="C73:I73"/>
    <mergeCell ref="C76:E76"/>
    <mergeCell ref="C85:I85"/>
    <mergeCell ref="C86:I86"/>
    <mergeCell ref="C88:E88"/>
    <mergeCell ref="F89:J89"/>
    <mergeCell ref="C89:E89"/>
    <mergeCell ref="F90:J90"/>
    <mergeCell ref="C90:E90"/>
    <mergeCell ref="C39:I39"/>
    <mergeCell ref="C42:E42"/>
    <mergeCell ref="C46:I46"/>
    <mergeCell ref="C47:I47"/>
    <mergeCell ref="C50:E50"/>
    <mergeCell ref="C64:I64"/>
    <mergeCell ref="C65:I65"/>
    <mergeCell ref="C69:E69"/>
    <mergeCell ref="C72:I72"/>
    <mergeCell ref="C3:E3"/>
    <mergeCell ref="C4:E4"/>
    <mergeCell ref="C7:E7"/>
    <mergeCell ref="C9:E9"/>
    <mergeCell ref="C11:E11"/>
    <mergeCell ref="C14:I14"/>
    <mergeCell ref="C15:I15"/>
    <mergeCell ref="C18:E18"/>
    <mergeCell ref="C38:I38"/>
  </mergeCells>
  <pageMargins left="0.55118110236219997" right="0.55118110236219997" top="0.55118110236219997" bottom="0.55118110236219997" header="0.23622047244093999" footer="0.23622047244093999"/>
  <pageSetup paperSize="9" fitToHeight="0" orientation="portrait"/>
  <headerFooter>
    <oddHeader>&amp;L2411SASNC0000022 - Travaux de mise en sécurité incendie et d'accessibilité du collège Monplaisir sis 14 rue Jacques Callot à VANDOEUVRE LES NANCY
14 rue Jacques Callot à VANDOEUVRE LES NANCY - 54500 VANDOEUVRE LES NANCY&amp;RCDPGF - LOT N°01 ...</oddHeader>
    <oddFooter>&amp;CEdition du 04/03/2025&amp;RPage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9.140625" defaultRowHeight="12.75" customHeight="1" x14ac:dyDescent="0.25"/>
  <cols>
    <col min="1" max="1" width="11.42578125" customWidth="1"/>
    <col min="2" max="2" width="35" customWidth="1"/>
    <col min="3" max="10" width="11.42578125" customWidth="1"/>
  </cols>
  <sheetData>
    <row r="1" spans="1:27" ht="12.75" customHeight="1" x14ac:dyDescent="0.25">
      <c r="B1" s="30" t="s">
        <v>402</v>
      </c>
      <c r="AA1" s="7">
        <f>IF(DPGF!F857&lt;&gt;"",DPGF!F857,"0")</f>
        <v>0</v>
      </c>
    </row>
    <row r="2" spans="1:27" ht="12.75" customHeight="1" x14ac:dyDescent="0.25">
      <c r="AA2" s="7" t="str">
        <f>UPPER(MID(AA98,1,1))&amp;MID(AA98,2,168)</f>
        <v xml:space="preserve">Zéro euro </v>
      </c>
    </row>
    <row r="3" spans="1:27" ht="25.5" customHeight="1" x14ac:dyDescent="0.25">
      <c r="A3" s="47" t="s">
        <v>403</v>
      </c>
      <c r="B3" s="46" t="s">
        <v>404</v>
      </c>
      <c r="C3" s="125" t="s">
        <v>429</v>
      </c>
      <c r="D3" s="125"/>
      <c r="E3" s="125"/>
      <c r="F3" s="125"/>
      <c r="G3" s="125"/>
      <c r="H3" s="125"/>
      <c r="I3" s="125"/>
      <c r="J3" s="125"/>
      <c r="AA3" s="7">
        <f>INT(AA1/1000000)</f>
        <v>0</v>
      </c>
    </row>
    <row r="4" spans="1:27" ht="12.75" customHeight="1" x14ac:dyDescent="0.25">
      <c r="AA4" s="7">
        <f>INT((AA1-AA3*1000000)/1000)</f>
        <v>0</v>
      </c>
    </row>
    <row r="5" spans="1:27" ht="25.5" customHeight="1" x14ac:dyDescent="0.25">
      <c r="A5" s="47" t="s">
        <v>405</v>
      </c>
      <c r="B5" s="46" t="s">
        <v>406</v>
      </c>
      <c r="C5" s="125" t="s">
        <v>430</v>
      </c>
      <c r="D5" s="125"/>
      <c r="E5" s="125"/>
      <c r="F5" s="125"/>
      <c r="G5" s="125"/>
      <c r="H5" s="125"/>
      <c r="I5" s="125"/>
      <c r="J5" s="125"/>
      <c r="AA5" s="7">
        <f>INT(AA1-AA3*1000000-AA4*1000)</f>
        <v>0</v>
      </c>
    </row>
    <row r="6" spans="1:27" ht="12.75" customHeight="1" x14ac:dyDescent="0.25">
      <c r="AA6" s="7">
        <f>ROUND(AA1-AA3*1000000-AA4*1000-AA5,2)*100</f>
        <v>0</v>
      </c>
    </row>
    <row r="7" spans="1:27" ht="12.75" customHeight="1" x14ac:dyDescent="0.25">
      <c r="A7" s="47" t="s">
        <v>415</v>
      </c>
      <c r="B7" s="46" t="s">
        <v>416</v>
      </c>
      <c r="C7" s="48" t="s">
        <v>431</v>
      </c>
      <c r="AA7" s="7">
        <f>AA3-AA12*100</f>
        <v>0</v>
      </c>
    </row>
    <row r="8" spans="1:27" ht="12.75" customHeight="1" x14ac:dyDescent="0.25">
      <c r="AA8" s="7">
        <f>0</f>
        <v>0</v>
      </c>
    </row>
    <row r="9" spans="1:27" ht="12.75" customHeight="1" x14ac:dyDescent="0.25">
      <c r="A9" s="47" t="s">
        <v>417</v>
      </c>
      <c r="B9" s="46" t="s">
        <v>418</v>
      </c>
      <c r="C9" s="48"/>
      <c r="AA9" s="7">
        <f>AA4-AA15*100</f>
        <v>0</v>
      </c>
    </row>
    <row r="10" spans="1:27" ht="12.75" customHeight="1" x14ac:dyDescent="0.25">
      <c r="AA10" s="7">
        <f>ROUND(AA5-AA18*100,0)</f>
        <v>0</v>
      </c>
    </row>
    <row r="11" spans="1:27" ht="25.5" customHeight="1" x14ac:dyDescent="0.25">
      <c r="A11" s="47" t="s">
        <v>407</v>
      </c>
      <c r="B11" s="46" t="s">
        <v>408</v>
      </c>
      <c r="C11" s="125" t="s">
        <v>36</v>
      </c>
      <c r="D11" s="125"/>
      <c r="E11" s="125"/>
      <c r="F11" s="125"/>
      <c r="G11" s="125"/>
      <c r="H11" s="125"/>
      <c r="I11" s="125"/>
      <c r="J11" s="125"/>
      <c r="AA11" s="7">
        <f>AA6</f>
        <v>0</v>
      </c>
    </row>
    <row r="12" spans="1:27" ht="12.75" customHeight="1" x14ac:dyDescent="0.25">
      <c r="AA12" s="7">
        <f>INT(AA3/100)</f>
        <v>0</v>
      </c>
    </row>
    <row r="13" spans="1:27" ht="12.75" customHeight="1" x14ac:dyDescent="0.25">
      <c r="A13" s="47" t="s">
        <v>419</v>
      </c>
      <c r="B13" s="46" t="s">
        <v>420</v>
      </c>
      <c r="C13" s="48" t="s">
        <v>432</v>
      </c>
      <c r="AA13" s="7">
        <f>INT((AA3-AA12*100)/10)</f>
        <v>0</v>
      </c>
    </row>
    <row r="14" spans="1:27" ht="12.75" customHeight="1" x14ac:dyDescent="0.25">
      <c r="AA14" s="7">
        <f>AA3-AA12*100-AA13*10</f>
        <v>0</v>
      </c>
    </row>
    <row r="15" spans="1:27" ht="12.75" customHeight="1" x14ac:dyDescent="0.25">
      <c r="A15" s="47" t="s">
        <v>421</v>
      </c>
      <c r="B15" s="46" t="s">
        <v>422</v>
      </c>
      <c r="C15" s="48" t="s">
        <v>433</v>
      </c>
      <c r="AA15" s="7">
        <f>INT(AA4/100)</f>
        <v>0</v>
      </c>
    </row>
    <row r="16" spans="1:27" ht="12.75" customHeight="1" x14ac:dyDescent="0.25">
      <c r="AA16" s="7">
        <f>INT((AA4-AA15*100)/10)</f>
        <v>0</v>
      </c>
    </row>
    <row r="17" spans="1:27" ht="12.75" customHeight="1" x14ac:dyDescent="0.25">
      <c r="A17" s="47" t="s">
        <v>423</v>
      </c>
      <c r="B17" s="46" t="s">
        <v>424</v>
      </c>
      <c r="C17" s="48">
        <v>0</v>
      </c>
      <c r="AA17" s="7">
        <f>AA4-AA15*100-AA16*10</f>
        <v>0</v>
      </c>
    </row>
    <row r="18" spans="1:27" ht="12.75" customHeight="1" x14ac:dyDescent="0.25">
      <c r="AA18" s="7">
        <f>INT(AA5/100)</f>
        <v>0</v>
      </c>
    </row>
    <row r="19" spans="1:27" ht="12.75" customHeight="1" x14ac:dyDescent="0.25">
      <c r="C19" s="49">
        <v>0.2</v>
      </c>
      <c r="E19" s="50" t="s">
        <v>425</v>
      </c>
      <c r="AA19" s="7">
        <f>INT((AA5-AA18*100)/10)</f>
        <v>0</v>
      </c>
    </row>
    <row r="20" spans="1:27" ht="12.75" customHeight="1" x14ac:dyDescent="0.25">
      <c r="C20" s="51">
        <v>5.5E-2</v>
      </c>
      <c r="E20" s="50" t="s">
        <v>426</v>
      </c>
      <c r="AA20" s="7">
        <f>AA5-AA18*100-AA19*10</f>
        <v>0</v>
      </c>
    </row>
    <row r="21" spans="1:27" ht="12.75" customHeight="1" x14ac:dyDescent="0.25">
      <c r="C21" s="51">
        <v>0</v>
      </c>
      <c r="E21" s="50" t="s">
        <v>427</v>
      </c>
      <c r="AA21" s="7">
        <f>INT(AA6/10)</f>
        <v>0</v>
      </c>
    </row>
    <row r="22" spans="1:27" ht="12.75" customHeight="1" x14ac:dyDescent="0.25">
      <c r="C22" s="52">
        <v>0</v>
      </c>
      <c r="E22" s="50" t="s">
        <v>428</v>
      </c>
      <c r="AA22" s="7">
        <f>ROUND(AA6-AA21*10,0)</f>
        <v>0</v>
      </c>
    </row>
    <row r="23" spans="1:27" ht="12.75" customHeight="1" x14ac:dyDescent="0.25">
      <c r="AA23" s="7" t="str">
        <f>IF(AA12=0,"",IF(AA12=1,"",IF(AA12=2,"deux ",IF(AA12=3,"trois ",IF(AA12=4,"quatre ",IF(AA12=5,"cinq ",AA42))))))</f>
        <v/>
      </c>
    </row>
    <row r="24" spans="1:27" ht="12.75" customHeight="1" x14ac:dyDescent="0.25">
      <c r="A24" s="47" t="s">
        <v>409</v>
      </c>
      <c r="B24" s="46" t="s">
        <v>410</v>
      </c>
      <c r="C24" s="125" t="s">
        <v>434</v>
      </c>
      <c r="D24" s="125"/>
      <c r="E24" s="125"/>
      <c r="F24" s="125"/>
      <c r="G24" s="125"/>
      <c r="H24" s="125"/>
      <c r="I24" s="125"/>
      <c r="J24" s="125"/>
      <c r="AA24" s="7" t="str">
        <f>IF(AA12=0,"",IF(AA12&lt;2,"cent ",AA43))</f>
        <v/>
      </c>
    </row>
    <row r="25" spans="1:27" ht="12.75" customHeight="1" x14ac:dyDescent="0.25">
      <c r="AA25" s="7" t="str">
        <f>IF(AA13=1,AA44,IF(AA13=7,AA64,IF(AA13=9,AA80,AA89)))</f>
        <v/>
      </c>
    </row>
    <row r="26" spans="1:27" ht="12.75" customHeight="1" x14ac:dyDescent="0.25">
      <c r="A26" s="47" t="s">
        <v>411</v>
      </c>
      <c r="B26" s="46" t="s">
        <v>412</v>
      </c>
      <c r="C26" s="125" t="s">
        <v>435</v>
      </c>
      <c r="D26" s="125"/>
      <c r="E26" s="125"/>
      <c r="F26" s="125"/>
      <c r="G26" s="125"/>
      <c r="H26" s="125"/>
      <c r="I26" s="125"/>
      <c r="J26" s="125"/>
      <c r="AA26" s="7" t="str">
        <f>IF(AA7=11,"",IF(AA7=12,"",IF(AA7=13,"",IF(AA7=14,"",IF(AA7=15,"",IF(AA7=16,"",AA45))))))</f>
        <v/>
      </c>
    </row>
    <row r="27" spans="1:27" ht="12.75" customHeight="1" x14ac:dyDescent="0.25">
      <c r="AA27" s="7" t="str">
        <f>IF(AA3=0,"",IF(AA3&lt;2,"million ","millions "))</f>
        <v/>
      </c>
    </row>
    <row r="28" spans="1:27" ht="12.75" customHeight="1" x14ac:dyDescent="0.25">
      <c r="A28" s="47" t="s">
        <v>413</v>
      </c>
      <c r="B28" s="46" t="s">
        <v>414</v>
      </c>
      <c r="C28" s="125"/>
      <c r="D28" s="125"/>
      <c r="E28" s="125"/>
      <c r="F28" s="125"/>
      <c r="G28" s="125"/>
      <c r="H28" s="125"/>
      <c r="I28" s="125"/>
      <c r="J28" s="125"/>
      <c r="AA28" s="7" t="str">
        <f>IF(AA8=1,"",IF(AA15=0,"",IF(AA15=1,"",IF(AA15=2,"deux ",IF(AA15=3,"trois ",IF(AA15=4,"quatre ",IF(AA15=5,"cinq ",AA46)))))))</f>
        <v/>
      </c>
    </row>
    <row r="29" spans="1:27" ht="12.75" customHeight="1" x14ac:dyDescent="0.25">
      <c r="AA29" s="7" t="str">
        <f>IF(AA15=0,"",IF(AA15&lt;2,"cent ",AA47))</f>
        <v/>
      </c>
    </row>
    <row r="30" spans="1:27" ht="12.75" customHeight="1" x14ac:dyDescent="0.25">
      <c r="AA30" s="7" t="str">
        <f>IF(AA16=1,AA48,IF(AA16=7,AA66,IF(AA16=9,AA81,AA90)))</f>
        <v/>
      </c>
    </row>
    <row r="31" spans="1:27" ht="12.75" customHeight="1" x14ac:dyDescent="0.25">
      <c r="AA31" s="7" t="str">
        <f>IF(AA4=1,"",AA49)</f>
        <v/>
      </c>
    </row>
    <row r="32" spans="1:27" ht="12.75" customHeight="1" x14ac:dyDescent="0.25">
      <c r="AA32" s="7" t="str">
        <f>IF(AA4&gt;0,"mille ","")</f>
        <v/>
      </c>
    </row>
    <row r="33" spans="27:27" ht="12.75" customHeight="1" x14ac:dyDescent="0.25">
      <c r="AA33" s="7" t="str">
        <f>IF(INT(AA1)=0,"zéro ",IF(AA18=0,"",IF(AA18=1,"",IF(AA18=2,"deux ",IF(AA18=3,"trois ",IF(AA18=4,"quatre ",IF(AA18=5,"cinq ",AA50)))))))</f>
        <v xml:space="preserve">zéro </v>
      </c>
    </row>
    <row r="34" spans="27:27" ht="12.75" customHeight="1" x14ac:dyDescent="0.25">
      <c r="AA34" s="7" t="str">
        <f>IF(AA18=0,"",IF(AA18&lt;2,"cent ",AA51))</f>
        <v/>
      </c>
    </row>
    <row r="35" spans="27:27" ht="12.75" customHeight="1" x14ac:dyDescent="0.25">
      <c r="AA35" s="7" t="str">
        <f>IF(AA19=1,AA52,IF(AA19=7,AA68,IF(AA19=9,AA83,AA91)))</f>
        <v/>
      </c>
    </row>
    <row r="36" spans="27:27" ht="12.75" customHeight="1" x14ac:dyDescent="0.25">
      <c r="AA36" s="7" t="str">
        <f>IF(AA10=11,"",IF(AA10=12,"",IF(AA10=13,"",IF(AA10=14,"",IF(AA10=15,"",IF(AA10=16,"",AA53))))))</f>
        <v/>
      </c>
    </row>
    <row r="37" spans="27:27" ht="12.75" customHeight="1" x14ac:dyDescent="0.25">
      <c r="AA37" s="7" t="str">
        <f>IF(INT(AA1&lt;2),"euro ","euros ")</f>
        <v xml:space="preserve">euro </v>
      </c>
    </row>
    <row r="38" spans="27:27" ht="12.75" customHeight="1" x14ac:dyDescent="0.25">
      <c r="AA38" s="7" t="str">
        <f>IF(AA6&gt;0,"et ","")</f>
        <v/>
      </c>
    </row>
    <row r="39" spans="27:27" ht="12.75" customHeight="1" x14ac:dyDescent="0.25">
      <c r="AA39" s="7" t="str">
        <f>IF(AA21=1,AA54,IF(AA21=7,AA70,IF(AA21=9,AA84,AA92)))</f>
        <v/>
      </c>
    </row>
    <row r="40" spans="27:27" ht="12.75" customHeight="1" x14ac:dyDescent="0.25">
      <c r="AA40" s="7" t="str">
        <f>IF(AA11=11,"",IF(AA11=12,"",IF(AA11=13,"",IF(AA11=14,"",IF(AA11=15,"",IF(AA11=16,"",AA55))))))</f>
        <v/>
      </c>
    </row>
    <row r="41" spans="27:27" ht="12.75" customHeight="1" x14ac:dyDescent="0.25">
      <c r="AA41" s="7" t="str">
        <f>IF(AA6=0,"",IF(AA6&lt;2,"centime","centimes"))</f>
        <v/>
      </c>
    </row>
    <row r="42" spans="27:27" ht="12.75" customHeight="1" x14ac:dyDescent="0.25">
      <c r="AA42" s="7" t="str">
        <f>IF(AA3=0," ",IF(AA12=6,"six ",IF(AA12=7,"sept ",IF(AA12=8,"huit ",IF(AA12=9,"neuf ",)))))</f>
        <v xml:space="preserve"> </v>
      </c>
    </row>
    <row r="43" spans="27:27" ht="12.75" customHeight="1" x14ac:dyDescent="0.25">
      <c r="AA43" s="7" t="str">
        <f>IF(AA7&gt;0,"cent ", "cents ")</f>
        <v xml:space="preserve">cents </v>
      </c>
    </row>
    <row r="44" spans="27:27" ht="12.75" customHeight="1" x14ac:dyDescent="0.25">
      <c r="AA44" s="7" t="str">
        <f>IF(AA7=10,"dix ",IF(AA7=11,"onze ",IF(AA7=12,"douze ",IF(AA7=13,"treize ",IF(AA7=14,"quatorze ",IF(AA7=15,"quinze ",AA56))))))</f>
        <v/>
      </c>
    </row>
    <row r="45" spans="27:27" ht="12.75" customHeight="1" x14ac:dyDescent="0.25">
      <c r="AA45" s="7" t="str">
        <f>IF(AA7=17,"",IF(AA7=18,"",IF(AA7=19,"",AA57)))</f>
        <v/>
      </c>
    </row>
    <row r="46" spans="27:27" ht="12.75" customHeight="1" x14ac:dyDescent="0.25">
      <c r="AA46" s="7">
        <f>IF(AA15=6,"six ",IF(AA15=7,"sept ",IF(AA15=8,"huit ",IF(AA15=9,"neuf ",))))</f>
        <v>0</v>
      </c>
    </row>
    <row r="47" spans="27:27" ht="12.75" customHeight="1" x14ac:dyDescent="0.25">
      <c r="AA47" s="7" t="str">
        <f>IF(AA9&gt;0,"cent ", "cents ")</f>
        <v xml:space="preserve">cents </v>
      </c>
    </row>
    <row r="48" spans="27:27" ht="12.75" customHeight="1" x14ac:dyDescent="0.25">
      <c r="AA48" s="7" t="str">
        <f>IF(AA9=10,"dix ",IF(AA9=11,"onze ",IF(AA9=12,"douze ",IF(AA9=13,"treize ",IF(AA9=14,"quatorze ",IF(AA9=15,"quinze ",AA58))))))</f>
        <v/>
      </c>
    </row>
    <row r="49" spans="27:27" ht="12.75" customHeight="1" x14ac:dyDescent="0.25">
      <c r="AA49" s="7" t="str">
        <f>IF(AA9=11,"",IF(AA9=12,"",IF(AA9=13,"",IF(AA9=14,"",IF(AA9=15,"",IF(AA9=16,"",AA59))))))</f>
        <v/>
      </c>
    </row>
    <row r="50" spans="27:27" ht="12.75" customHeight="1" x14ac:dyDescent="0.25">
      <c r="AA50" s="7">
        <f>IF(AA18=6,"six ",IF(AA18=7,"sept ",IF(AA18=8,"huit ",IF(AA18=9,"neuf ",))))</f>
        <v>0</v>
      </c>
    </row>
    <row r="51" spans="27:27" ht="12.75" customHeight="1" x14ac:dyDescent="0.25">
      <c r="AA51" s="7" t="str">
        <f>IF(AA10&gt;0,"cent ", "cents ")</f>
        <v xml:space="preserve">cents </v>
      </c>
    </row>
    <row r="52" spans="27:27" ht="12.75" customHeight="1" x14ac:dyDescent="0.25">
      <c r="AA52" s="7" t="str">
        <f>IF(AA10=10,"dix ",IF(AA10=11,"onze ",IF(AA10=12,"douze ",IF(AA10=13,"treize ",IF(AA10=14,"quatorze ",IF(AA10=15,"quinze ",AA60))))))</f>
        <v/>
      </c>
    </row>
    <row r="53" spans="27:27" ht="12.75" customHeight="1" x14ac:dyDescent="0.25">
      <c r="AA53" s="7" t="str">
        <f>IF(AA10=17,"",IF(AA10=18,"",IF(AA10=19,"",AA61)))</f>
        <v/>
      </c>
    </row>
    <row r="54" spans="27:27" ht="12.75" customHeight="1" x14ac:dyDescent="0.25">
      <c r="AA54" s="7" t="str">
        <f>IF(AA11=10,"dix ",IF(AA11=11,"onze ",IF(AA11=12,"douze ",IF(AA11=13,"treize ",IF(AA11=14,"quatorze ",IF(AA11=15,"quinze ",AA62))))))</f>
        <v/>
      </c>
    </row>
    <row r="55" spans="27:27" ht="12.75" customHeight="1" x14ac:dyDescent="0.25">
      <c r="AA55" s="7" t="str">
        <f>IF(AA11=17,"",IF(AA11=18,"",IF(AA11=19,"",AA63)))</f>
        <v/>
      </c>
    </row>
    <row r="56" spans="27:27" ht="12.75" customHeight="1" x14ac:dyDescent="0.25">
      <c r="AA56" s="7" t="str">
        <f>IF(AA7=16,"seize ",IF(AA7=17,"dix-sept ",IF(AA7=18,"dix-huit ",IF(AA7=19,"dix-neuf ",AA64))))</f>
        <v/>
      </c>
    </row>
    <row r="57" spans="27:27" ht="12.75" customHeight="1" x14ac:dyDescent="0.25">
      <c r="AA57" s="7" t="str">
        <f>IF(AA7=21,"et un ",IF(AA7=31,"et un ",IF(AA7=41,"et un ",IF(AA7=51,"et un ",IF(AA7=61,"et un ",AA65)))))</f>
        <v/>
      </c>
    </row>
    <row r="58" spans="27:27" ht="12.75" customHeight="1" x14ac:dyDescent="0.25">
      <c r="AA58" s="7" t="str">
        <f>IF(AA9=16,"seize ",IF(AA9=17,"dix-sept ",IF(AA9=18,"dix-huit ",IF(AA9=19,"dix-neuf ",AA66))))</f>
        <v/>
      </c>
    </row>
    <row r="59" spans="27:27" ht="12.75" customHeight="1" x14ac:dyDescent="0.25">
      <c r="AA59" s="7" t="str">
        <f>IF(AA9=17,"",IF(AA9=18,"",IF(AA9=19,"",AA67)))</f>
        <v/>
      </c>
    </row>
    <row r="60" spans="27:27" ht="12.75" customHeight="1" x14ac:dyDescent="0.25">
      <c r="AA60" s="7" t="str">
        <f>IF(AA10=16,"seize ",IF(AA10=17,"dix-sept ",IF(AA10=18,"dix-huit ",IF(AA10=19,"dix-neuf ",AA68))))</f>
        <v/>
      </c>
    </row>
    <row r="61" spans="27:27" ht="12.75" customHeight="1" x14ac:dyDescent="0.25">
      <c r="AA61" s="7" t="str">
        <f>IF(AA10=21,"et un ",IF(AA10=31,"et un ",IF(AA10=41,"et un ",IF(AA10=51,"et un ",IF(AA10=61,"et un ",AA69)))))</f>
        <v/>
      </c>
    </row>
    <row r="62" spans="27:27" ht="12.75" customHeight="1" x14ac:dyDescent="0.25">
      <c r="AA62" s="7" t="str">
        <f>IF(AA11=16,"seize ",IF(AA11=17,"dix-sept ",IF(AA11=18,"dix-huit ",IF(AA11=19,"dix-neuf ",AA70))))</f>
        <v/>
      </c>
    </row>
    <row r="63" spans="27:27" ht="12.75" customHeight="1" x14ac:dyDescent="0.25">
      <c r="AA63" s="7" t="str">
        <f>IF(AA11=21,"et un ",IF(AA11=31,"et un ",IF(AA11=41,"et un ",IF(AA11=51,"et un ",IF(AA11=61,"et un ",AA71)))))</f>
        <v/>
      </c>
    </row>
    <row r="64" spans="27:27" ht="12.75" customHeight="1" x14ac:dyDescent="0.25">
      <c r="AA64" s="7" t="str">
        <f>IF(AA7=70,"soixante-dix ",IF(AA7=71,"soixante et onze ",IF(AA7=72,"soixante-douze ",IF(AA7=73,"soixante-treize ",IF(AA7=74,"soixante-quatorze ",IF(AA7=75,"soixante-quinze ",AA72))))))</f>
        <v/>
      </c>
    </row>
    <row r="65" spans="27:27" ht="12.75" customHeight="1" x14ac:dyDescent="0.25">
      <c r="AA65" s="7" t="str">
        <f>IF(AA13=9,"",IF(AA13=7,"",IF(AA14=0,"",IF(AA14=1,"un ",IF(AA14=2,"deux ",IF(AA14=3,"trois ",IF(AA14=4,"quatre ",IF(AA14=5,"cinq ",AA73))))))))</f>
        <v/>
      </c>
    </row>
    <row r="66" spans="27:27" ht="12.75" customHeight="1" x14ac:dyDescent="0.25">
      <c r="AA66" s="7" t="str">
        <f>IF(AA9=70,"soixante-dix ",IF(AA9=71,"soixante et onze ",IF(AA9=72,"soixante-douze ",IF(AA9=73,"soixante-treize ",IF(AA9=74,"soixante-quatorze ",IF(AA9=75,"soixante-quinze ",AA74))))))</f>
        <v/>
      </c>
    </row>
    <row r="67" spans="27:27" ht="12.75" customHeight="1" x14ac:dyDescent="0.25">
      <c r="AA67" s="7" t="str">
        <f>IF(AA9=21,"et un ",IF(AA9=31,"et un ",IF(AA9=41,"et un ",IF(AA9=51,"et un ",IF(AA9=61,"et un ",AA75)))))</f>
        <v/>
      </c>
    </row>
    <row r="68" spans="27:27" ht="12.75" customHeight="1" x14ac:dyDescent="0.25">
      <c r="AA68" s="7" t="str">
        <f>IF(AA10=70,"soixante-dix ",IF(AA10=71,"soixante et onze ",IF(AA10=72,"soixante-douze ",IF(AA10=73,"soixante-treize ",IF(AA10=74,"soixante-quatorze ",IF(AA10=75,"soixante-quinze ",AA76))))))</f>
        <v/>
      </c>
    </row>
    <row r="69" spans="27:27" ht="12.75" customHeight="1" x14ac:dyDescent="0.25">
      <c r="AA69" s="7" t="str">
        <f>IF(AA19=9,"",IF(AA19=7,"",IF(AA20=0,"",IF(AA20=1,"un ",IF(AA20=2,"deux ",IF(AA20=3,"trois ",IF(AA20=4,"quatre ",IF(AA20=5,"cinq ",AA77))))))))</f>
        <v/>
      </c>
    </row>
    <row r="70" spans="27:27" ht="12.75" customHeight="1" x14ac:dyDescent="0.25">
      <c r="AA70" s="7" t="str">
        <f>IF(AA11=70,"soixante-dix ",IF(AA11=71,"soixante et onze ",IF(AA11=72,"soixante-douze ",IF(AA11=73,"soixante-treize ",IF(AA11=74,"soixante-quatorze ",IF(AA11=75,"soixante-quinze ",AA78))))))</f>
        <v/>
      </c>
    </row>
    <row r="71" spans="27:27" ht="12.75" customHeight="1" x14ac:dyDescent="0.25">
      <c r="AA71" s="7" t="str">
        <f>IF(AA21=9,"",IF(AA21=7,"",IF(AA22=0,"",IF(AA22=1,"un ",IF(AA22=2,"deux ",IF(AA22=3,"trois ",IF(AA22=4,"quatre ",IF(AA22=5,"cinq ",AA79))))))))</f>
        <v/>
      </c>
    </row>
    <row r="72" spans="27:27" ht="12.75" customHeight="1" x14ac:dyDescent="0.25">
      <c r="AA72" s="7" t="str">
        <f>IF(AA7=76,"soixante-seize ",IF(AA7=77,"soixante-dix-sept ",IF(AA7=78,"soixante-dix-huit ",IF(AA7=79,"soixante-dix-neuf ",AA80))))</f>
        <v/>
      </c>
    </row>
    <row r="73" spans="27:27" ht="12.75" customHeight="1" x14ac:dyDescent="0.25">
      <c r="AA73" s="7">
        <f>IF(AA13=9,"",IF(AA14=6,"six ",IF(AA14=7,"sept ",IF(AA14=8,"huit ",IF(AA14=9,"neuf ",)))))</f>
        <v>0</v>
      </c>
    </row>
    <row r="74" spans="27:27" ht="12.75" customHeight="1" x14ac:dyDescent="0.25">
      <c r="AA74" s="7" t="str">
        <f>IF(AA9=76,"soixante-seize ",IF(AA9=77,"soixante-dix-sept ",IF(AA9=78,"soixante-dix-huit ",IF(AA9=79,"soixante-dix-neuf ",AA81))))</f>
        <v/>
      </c>
    </row>
    <row r="75" spans="27:27" ht="12.75" customHeight="1" x14ac:dyDescent="0.25">
      <c r="AA75" s="7" t="str">
        <f>IF(AA16=9,"",IF(AA16=7,"",IF(AA17=0,"",IF(AA17=1,"un ",IF(AA17=2,"deux ",IF(AA17=3,"trois ",IF(AA17=4,"quatre ",IF(AA17=5,"cinq ",AA82))))))))</f>
        <v/>
      </c>
    </row>
    <row r="76" spans="27:27" ht="12.75" customHeight="1" x14ac:dyDescent="0.25">
      <c r="AA76" s="7" t="str">
        <f>IF(AA10=76,"soixante-seize ",IF(AA10=77,"soixante-dix-sept ",IF(AA10=78,"soixante-dix-huit ",IF(AA10=79,"soixante-dix-neuf ",AA83))))</f>
        <v/>
      </c>
    </row>
    <row r="77" spans="27:27" ht="12.75" customHeight="1" x14ac:dyDescent="0.25">
      <c r="AA77" s="7">
        <f>IF(AA19=9,"",IF(AA20=6,"six ",IF(AA20=7,"sept ",IF(AA20=8,"huit ",IF(AA20=9,"neuf ",)))))</f>
        <v>0</v>
      </c>
    </row>
    <row r="78" spans="27:27" ht="12.75" customHeight="1" x14ac:dyDescent="0.25">
      <c r="AA78" s="7" t="str">
        <f>IF(AA11=76,"soixante-seize ",IF(AA11=77,"soixante-dix-sept ",IF(AA11=78,"soixante-dix-huit ",IF(AA11=79,"soixante-dix-neuf ",AA84))))</f>
        <v/>
      </c>
    </row>
    <row r="79" spans="27:27" ht="12.75" customHeight="1" x14ac:dyDescent="0.25">
      <c r="AA79" s="7">
        <f>IF(AA21=9,"",IF(AA22=6,"six ",IF(AA22=7,"sept ",IF(AA22=8,"huit ",IF(AA22=9,"neuf ",)))))</f>
        <v>0</v>
      </c>
    </row>
    <row r="80" spans="27:27" ht="12.75" customHeight="1" x14ac:dyDescent="0.25">
      <c r="AA80" s="7" t="str">
        <f>IF(AA7=90,"quatre-vingt-dix ",IF(AA7=91,"quatre-vingt-onze ",IF(AA7=92,"quatre-vingt-douze ",IF(AA7=93,"quatre-vingt-treize ",IF(AA7=94,"quatre-vingt-quatorze ",IF(AA7=95,"quatre-vingt-quinze ",AA85))))))</f>
        <v/>
      </c>
    </row>
    <row r="81" spans="27:27" ht="12.75" customHeight="1" x14ac:dyDescent="0.25">
      <c r="AA81" s="7" t="str">
        <f>IF(AA9=90,"quatre-vingt-dix ",IF(AA9=91,"quatre-vingt-onze ",IF(AA9=92,"quatre-vingt-douze ",IF(AA9=93,"quatre-vingt-treize ",IF(AA9=94,"quatre-vingt-quatorze ",IF(AA9=95,"quatre-vingt-quinze ",AA86))))))</f>
        <v/>
      </c>
    </row>
    <row r="82" spans="27:27" ht="12.75" customHeight="1" x14ac:dyDescent="0.25">
      <c r="AA82" s="7">
        <f>IF(AA16=9,"",IF(AA17=6,"six ",IF(AA17=7,"sept ",IF(AA17=8,"huit ",IF(AA17=9,"neuf ",)))))</f>
        <v>0</v>
      </c>
    </row>
    <row r="83" spans="27:27" ht="12.75" customHeight="1" x14ac:dyDescent="0.25">
      <c r="AA83" s="7" t="str">
        <f>IF(AA10=90,"quatre-vingt-dix ",IF(AA10=91,"quatre-vingt-onze ",IF(AA10=92,"quatre-vingt-douze ",IF(AA10=93,"quatre-vingt-treize ",IF(AA10=94,"quatre-vingt-quatorze ",IF(AA10=95,"quatre-vingt-quinze ",AA87))))))</f>
        <v/>
      </c>
    </row>
    <row r="84" spans="27:27" ht="12.75" customHeight="1" x14ac:dyDescent="0.25">
      <c r="AA84" s="7" t="str">
        <f>IF(AA11=90,"quatre-vingt-dix ",IF(AA11=91,"quatre-vingt-onze ",IF(AA11=92,"quatre-vingt-douze ",IF(AA11=93,"quatre-vingt-treize ",IF(AA11=94,"quatre-vingt-quatorze ",IF(AA11=95,"quatre-vingt-quinze ",AA88))))))</f>
        <v/>
      </c>
    </row>
    <row r="85" spans="27:27" ht="12.75" customHeight="1" x14ac:dyDescent="0.25">
      <c r="AA85" s="7" t="str">
        <f>IF(AA7=96,"quatre-vingt-seize ",IF(AA7=97,"quatre-vingt-dix-sept ",IF(AA7=98,"quatre-vingt-dix-huit ",IF(AA7=99,"quatre-vingt-dix-neuf ",AA89))))</f>
        <v/>
      </c>
    </row>
    <row r="86" spans="27:27" ht="12.75" customHeight="1" x14ac:dyDescent="0.25">
      <c r="AA86" s="7" t="str">
        <f>IF(AA9=96,"quatre-vingt-seize ",IF(AA9=97,"quatre-vingt-dix-sept ",IF(AA9=98,"quatre-vingt-dix-huit ",IF(AA9=99,"quatre-vingt-dix-neuf ",AA90))))</f>
        <v/>
      </c>
    </row>
    <row r="87" spans="27:27" ht="12.75" customHeight="1" x14ac:dyDescent="0.25">
      <c r="AA87" s="7" t="str">
        <f>IF(AA10=96,"quatre-vingt-seize ",IF(AA10=97,"quatre-vingt-dix-sept ",IF(AA10=98,"quatre-vingt-dix-huit ",IF(AA10=99,"quatre-vingt-dix-neuf ",AA91))))</f>
        <v/>
      </c>
    </row>
    <row r="88" spans="27:27" ht="12.75" customHeight="1" x14ac:dyDescent="0.25">
      <c r="AA88" s="7" t="str">
        <f>IF(AA11=96,"quatre-vingt-seize ",IF(AA11=97,"quatre-vingt-dix-sept ",IF(AA11=98,"quatre-vingt-dix-huit ",IF(AA11=99,"quatre-vingt-dix-neuf ",AA92))))</f>
        <v/>
      </c>
    </row>
    <row r="89" spans="27:27" ht="12.75" customHeight="1" x14ac:dyDescent="0.25">
      <c r="AA89" s="7" t="str">
        <f>IF(AA13=2,"vingt ",IF(AA13=3,"trente ",IF(AA13=4,"quarante ",IF(AA13=5,"cinquante ",AA93))))</f>
        <v/>
      </c>
    </row>
    <row r="90" spans="27:27" ht="12.75" customHeight="1" x14ac:dyDescent="0.25">
      <c r="AA90" s="7" t="str">
        <f>IF(AA16=2,"vingt ",IF(AA16=3,"trente ",IF(AA16=4,"quarante ",IF(AA16=5,"cinquante ",AA94))))</f>
        <v/>
      </c>
    </row>
    <row r="91" spans="27:27" ht="12.75" customHeight="1" x14ac:dyDescent="0.25">
      <c r="AA91" s="7" t="str">
        <f>IF(AA19=2,"vingt ",IF(AA19=3,"trente ",IF(AA19=4,"quarante ",IF(AA19=5,"cinquante ",AA95))))</f>
        <v/>
      </c>
    </row>
    <row r="92" spans="27:27" ht="12.75" customHeight="1" x14ac:dyDescent="0.25">
      <c r="AA92" s="7" t="str">
        <f>IF(AA21=2,"vingt ",IF(AA21=3,"trente ",IF(AA21=4,"quarante ",IF(AA21=5,"cinquante ",AA96))))</f>
        <v/>
      </c>
    </row>
    <row r="93" spans="27:27" ht="12.75" customHeight="1" x14ac:dyDescent="0.25">
      <c r="AA93" s="7" t="str">
        <f>IF(AA13=6,"soixante ",IF(AA7=80,"quatre-vingts ",IF(AA13=8,"quatre-vingt-","")))</f>
        <v/>
      </c>
    </row>
    <row r="94" spans="27:27" ht="12.75" customHeight="1" x14ac:dyDescent="0.25">
      <c r="AA94" s="7" t="str">
        <f>IF(AA16=6,"soixante ",IF(AA9=80,"quatre-vingts ",IF(AA16=8,"quatre-vingt-","")))</f>
        <v/>
      </c>
    </row>
    <row r="95" spans="27:27" ht="12.75" customHeight="1" x14ac:dyDescent="0.25">
      <c r="AA95" s="7" t="str">
        <f>IF(AA19=6,"soixante ",IF(AA10=80,"quatre-vingts ",IF(AA19=8,"quatre-vingt-","")))</f>
        <v/>
      </c>
    </row>
    <row r="96" spans="27:27" ht="12.75" customHeight="1" x14ac:dyDescent="0.25">
      <c r="AA96" s="7" t="str">
        <f>IF(AA21=6,"soixante ",IF(AA11=80,"quatre-vingts ",IF(AA21=8,"quatre-vingt-","")))</f>
        <v/>
      </c>
    </row>
    <row r="97" spans="27:27" ht="12.75" customHeight="1" x14ac:dyDescent="0.25">
      <c r="AA97" s="7">
        <f>0</f>
        <v>0</v>
      </c>
    </row>
    <row r="98" spans="27:27" ht="12.75" customHeight="1" x14ac:dyDescent="0.25">
      <c r="AA98" s="7"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9.140625" defaultRowHeight="15" x14ac:dyDescent="0.25"/>
  <cols>
    <col min="1" max="1" width="24.7109375" customWidth="1"/>
  </cols>
  <sheetData>
    <row r="1" spans="1:3" x14ac:dyDescent="0.25">
      <c r="A1" s="7" t="s">
        <v>436</v>
      </c>
      <c r="B1" s="7" t="s">
        <v>437</v>
      </c>
    </row>
    <row r="2" spans="1:3" x14ac:dyDescent="0.25">
      <c r="A2" s="7" t="s">
        <v>438</v>
      </c>
      <c r="B2" s="7" t="s">
        <v>439</v>
      </c>
    </row>
    <row r="3" spans="1:3" x14ac:dyDescent="0.25">
      <c r="A3" s="7" t="s">
        <v>440</v>
      </c>
      <c r="B3" s="7">
        <v>1</v>
      </c>
    </row>
    <row r="4" spans="1:3" x14ac:dyDescent="0.25">
      <c r="A4" s="7" t="s">
        <v>441</v>
      </c>
      <c r="B4" s="7">
        <v>0</v>
      </c>
    </row>
    <row r="5" spans="1:3" x14ac:dyDescent="0.25">
      <c r="A5" s="7" t="s">
        <v>442</v>
      </c>
      <c r="B5" s="7">
        <v>0</v>
      </c>
    </row>
    <row r="6" spans="1:3" x14ac:dyDescent="0.25">
      <c r="A6" s="7" t="s">
        <v>443</v>
      </c>
      <c r="B6" s="7">
        <v>1</v>
      </c>
    </row>
    <row r="7" spans="1:3" x14ac:dyDescent="0.25">
      <c r="A7" s="7" t="s">
        <v>444</v>
      </c>
      <c r="B7" s="7">
        <v>1</v>
      </c>
    </row>
    <row r="8" spans="1:3" x14ac:dyDescent="0.25">
      <c r="A8" s="7" t="s">
        <v>445</v>
      </c>
      <c r="B8" s="7">
        <v>0</v>
      </c>
    </row>
    <row r="9" spans="1:3" x14ac:dyDescent="0.25">
      <c r="A9" s="7" t="s">
        <v>446</v>
      </c>
      <c r="B9" s="7">
        <v>0</v>
      </c>
    </row>
    <row r="10" spans="1:3" x14ac:dyDescent="0.25">
      <c r="A10" s="7" t="s">
        <v>447</v>
      </c>
      <c r="C10" s="7" t="s">
        <v>448</v>
      </c>
    </row>
    <row r="11" spans="1:3" x14ac:dyDescent="0.25">
      <c r="A11" s="7" t="s">
        <v>449</v>
      </c>
      <c r="B11" s="7">
        <v>0</v>
      </c>
    </row>
    <row r="12" spans="1:3" x14ac:dyDescent="0.25">
      <c r="A12" s="7" t="s">
        <v>450</v>
      </c>
      <c r="B12" s="7" t="s">
        <v>451</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00"/>
    <outlinePr summaryBelow="0" summaryRight="0"/>
    <pageSetUpPr fitToPage="1"/>
  </sheetPr>
  <dimension ref="A2:J28"/>
  <sheetViews>
    <sheetView showGridLines="0" workbookViewId="0">
      <selection activeCell="C4" sqref="C4:J4"/>
    </sheetView>
  </sheetViews>
  <sheetFormatPr baseColWidth="10" defaultColWidth="9.140625" defaultRowHeight="12.75" customHeight="1" x14ac:dyDescent="0.25"/>
  <cols>
    <col min="1" max="1" width="6.7109375" customWidth="1"/>
    <col min="2" max="2" width="35" customWidth="1"/>
    <col min="3" max="10" width="11.42578125" customWidth="1"/>
  </cols>
  <sheetData>
    <row r="2" spans="1:10" ht="12.75" customHeight="1" x14ac:dyDescent="0.25">
      <c r="B2" s="126" t="s">
        <v>452</v>
      </c>
      <c r="C2" s="126"/>
      <c r="D2" s="126"/>
      <c r="E2" s="126"/>
      <c r="F2" s="126"/>
      <c r="G2" s="126"/>
      <c r="H2" s="126"/>
      <c r="I2" s="126"/>
      <c r="J2" s="126"/>
    </row>
    <row r="4" spans="1:10" ht="12.75" customHeight="1" x14ac:dyDescent="0.25">
      <c r="A4" s="47" t="s">
        <v>403</v>
      </c>
      <c r="B4" s="46" t="s">
        <v>453</v>
      </c>
      <c r="C4" s="127"/>
      <c r="D4" s="127"/>
      <c r="E4" s="127"/>
      <c r="F4" s="127"/>
      <c r="G4" s="127"/>
      <c r="H4" s="127"/>
      <c r="I4" s="127"/>
      <c r="J4" s="127"/>
    </row>
    <row r="6" spans="1:10" ht="12.75" customHeight="1" x14ac:dyDescent="0.25">
      <c r="A6" s="47" t="s">
        <v>405</v>
      </c>
      <c r="B6" s="46" t="s">
        <v>454</v>
      </c>
      <c r="C6" s="127"/>
      <c r="D6" s="127"/>
      <c r="E6" s="127"/>
      <c r="F6" s="127"/>
      <c r="G6" s="127"/>
      <c r="H6" s="127"/>
      <c r="I6" s="127"/>
      <c r="J6" s="127"/>
    </row>
    <row r="8" spans="1:10" ht="12.75" customHeight="1" x14ac:dyDescent="0.25">
      <c r="A8" s="47" t="s">
        <v>415</v>
      </c>
      <c r="B8" s="46" t="s">
        <v>455</v>
      </c>
      <c r="C8" s="127"/>
      <c r="D8" s="127"/>
      <c r="E8" s="127"/>
      <c r="F8" s="127"/>
      <c r="G8" s="127"/>
      <c r="H8" s="127"/>
      <c r="I8" s="127"/>
      <c r="J8" s="127"/>
    </row>
    <row r="10" spans="1:10" ht="12.75" customHeight="1" x14ac:dyDescent="0.25">
      <c r="A10" s="47" t="s">
        <v>417</v>
      </c>
      <c r="B10" s="46" t="s">
        <v>456</v>
      </c>
      <c r="C10" s="128"/>
      <c r="D10" s="128"/>
      <c r="E10" s="128"/>
      <c r="F10" s="128"/>
      <c r="G10" s="128"/>
      <c r="H10" s="128"/>
      <c r="I10" s="128"/>
      <c r="J10" s="128"/>
    </row>
    <row r="12" spans="1:10" ht="12.75" customHeight="1" x14ac:dyDescent="0.25">
      <c r="A12" s="47" t="s">
        <v>407</v>
      </c>
      <c r="B12" s="46" t="s">
        <v>457</v>
      </c>
      <c r="C12" s="127"/>
      <c r="D12" s="127"/>
      <c r="E12" s="127"/>
      <c r="F12" s="127"/>
      <c r="G12" s="127"/>
      <c r="H12" s="127"/>
      <c r="I12" s="127"/>
      <c r="J12" s="127"/>
    </row>
    <row r="14" spans="1:10" ht="12.75" customHeight="1" x14ac:dyDescent="0.25">
      <c r="A14" s="47" t="s">
        <v>419</v>
      </c>
      <c r="B14" s="46" t="s">
        <v>458</v>
      </c>
      <c r="C14" s="127"/>
      <c r="D14" s="127"/>
      <c r="E14" s="127"/>
      <c r="F14" s="127"/>
      <c r="G14" s="127"/>
      <c r="H14" s="127"/>
      <c r="I14" s="127"/>
      <c r="J14" s="127"/>
    </row>
    <row r="16" spans="1:10" ht="12.75" customHeight="1" x14ac:dyDescent="0.25">
      <c r="A16" s="47" t="s">
        <v>421</v>
      </c>
      <c r="B16" s="46" t="s">
        <v>459</v>
      </c>
      <c r="C16" s="127"/>
      <c r="D16" s="127"/>
      <c r="E16" s="127"/>
      <c r="F16" s="127"/>
      <c r="G16" s="127"/>
      <c r="H16" s="127"/>
      <c r="I16" s="127"/>
      <c r="J16" s="127"/>
    </row>
    <row r="18" spans="1:10" ht="12.75" customHeight="1" x14ac:dyDescent="0.25">
      <c r="A18" s="47" t="s">
        <v>423</v>
      </c>
      <c r="B18" s="46" t="s">
        <v>460</v>
      </c>
      <c r="C18" s="129"/>
      <c r="D18" s="129"/>
      <c r="E18" s="129"/>
      <c r="F18" s="129"/>
      <c r="G18" s="129"/>
      <c r="H18" s="129"/>
      <c r="I18" s="129"/>
      <c r="J18" s="129"/>
    </row>
    <row r="20" spans="1:10" ht="12.75" customHeight="1" x14ac:dyDescent="0.25">
      <c r="A20" s="47" t="s">
        <v>461</v>
      </c>
      <c r="B20" s="46" t="s">
        <v>462</v>
      </c>
      <c r="C20" s="129"/>
      <c r="D20" s="129"/>
      <c r="E20" s="129"/>
      <c r="F20" s="129"/>
      <c r="G20" s="129"/>
      <c r="H20" s="129"/>
      <c r="I20" s="129"/>
      <c r="J20" s="129"/>
    </row>
    <row r="22" spans="1:10" ht="12.75" customHeight="1" x14ac:dyDescent="0.25">
      <c r="A22" s="47" t="s">
        <v>409</v>
      </c>
      <c r="B22" s="46" t="s">
        <v>463</v>
      </c>
      <c r="C22" s="129"/>
      <c r="D22" s="129"/>
      <c r="E22" s="129"/>
      <c r="F22" s="129"/>
      <c r="G22" s="129"/>
      <c r="H22" s="129"/>
      <c r="I22" s="129"/>
      <c r="J22" s="129"/>
    </row>
    <row r="24" spans="1:10" ht="12.75" customHeight="1" x14ac:dyDescent="0.25">
      <c r="A24" s="47" t="s">
        <v>411</v>
      </c>
      <c r="B24" s="46" t="s">
        <v>464</v>
      </c>
      <c r="C24" s="127"/>
      <c r="D24" s="127"/>
      <c r="E24" s="127"/>
      <c r="F24" s="127"/>
      <c r="G24" s="127"/>
      <c r="H24" s="127"/>
      <c r="I24" s="127"/>
      <c r="J24" s="127"/>
    </row>
    <row r="28" spans="1:10" ht="60" customHeight="1" x14ac:dyDescent="0.25">
      <c r="A28" s="47" t="s">
        <v>413</v>
      </c>
      <c r="B28" s="46" t="s">
        <v>465</v>
      </c>
      <c r="C28" s="127"/>
      <c r="D28" s="127"/>
      <c r="E28" s="127"/>
      <c r="F28" s="127"/>
      <c r="G28" s="127"/>
      <c r="H28" s="127"/>
      <c r="I28" s="127"/>
      <c r="J28" s="127"/>
    </row>
  </sheetData>
  <sheetProtection password="E95E" sheet="1" objects="1" selectLockedCells="1"/>
  <mergeCells count="13">
    <mergeCell ref="C22:J22"/>
    <mergeCell ref="C24:J24"/>
    <mergeCell ref="C28:J28"/>
    <mergeCell ref="C12:J12"/>
    <mergeCell ref="C14:J14"/>
    <mergeCell ref="C16:J16"/>
    <mergeCell ref="C18:J18"/>
    <mergeCell ref="C20:J20"/>
    <mergeCell ref="B2:J2"/>
    <mergeCell ref="C4:J4"/>
    <mergeCell ref="C6:J6"/>
    <mergeCell ref="C8:J8"/>
    <mergeCell ref="C10:J10"/>
  </mergeCells>
  <pageMargins left="0.70866141732282995" right="0.70866141732282995" top="0.74803149606299002" bottom="0.74803149606299002" header="0.31496062992126" footer="0.31496062992126"/>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9BFF"/>
    <outlinePr summaryBelow="0" summaryRight="0"/>
    <pageSetUpPr fitToPage="1"/>
  </sheetPr>
  <dimension ref="B2:F54"/>
  <sheetViews>
    <sheetView showGridLines="0" workbookViewId="0">
      <selection activeCell="B6" sqref="B6"/>
    </sheetView>
  </sheetViews>
  <sheetFormatPr baseColWidth="10" defaultColWidth="9.140625" defaultRowHeight="12.75" customHeight="1" x14ac:dyDescent="0.25"/>
  <cols>
    <col min="1" max="1" width="6.7109375" customWidth="1"/>
    <col min="2" max="2" width="68.140625" customWidth="1"/>
    <col min="3" max="6" width="15.5703125" customWidth="1"/>
  </cols>
  <sheetData>
    <row r="2" spans="2:6" ht="16.149999999999999" customHeight="1" x14ac:dyDescent="0.25">
      <c r="B2" s="130" t="s">
        <v>466</v>
      </c>
      <c r="C2" s="130"/>
      <c r="D2" s="130"/>
      <c r="E2" s="130"/>
      <c r="F2" s="130"/>
    </row>
    <row r="4" spans="2:6" ht="12.75" customHeight="1" x14ac:dyDescent="0.25">
      <c r="B4" s="53" t="s">
        <v>467</v>
      </c>
      <c r="C4" s="53" t="s">
        <v>468</v>
      </c>
      <c r="D4" s="53" t="s">
        <v>469</v>
      </c>
      <c r="E4" s="53" t="s">
        <v>470</v>
      </c>
      <c r="F4" s="53" t="s">
        <v>471</v>
      </c>
    </row>
    <row r="6" spans="2:6" ht="12.75" customHeight="1" x14ac:dyDescent="0.25">
      <c r="B6" s="54"/>
      <c r="C6" s="55"/>
      <c r="D6" s="56"/>
      <c r="E6" s="57"/>
      <c r="F6" s="58" t="str">
        <f>IF(AND(E6= "",D6= ""), "", ROUND(ROUND(E6, 2) * ROUND(D6, 3), 2))</f>
        <v/>
      </c>
    </row>
    <row r="8" spans="2:6" ht="12.75" customHeight="1" x14ac:dyDescent="0.25">
      <c r="B8" s="54"/>
      <c r="C8" s="55"/>
      <c r="D8" s="56"/>
      <c r="E8" s="57"/>
      <c r="F8" s="58" t="str">
        <f>IF(AND(E8= "",D8= ""), "", ROUND(ROUND(E8, 2) * ROUND(D8, 3), 2))</f>
        <v/>
      </c>
    </row>
    <row r="10" spans="2:6" ht="12.75" customHeight="1" x14ac:dyDescent="0.25">
      <c r="B10" s="54"/>
      <c r="C10" s="55"/>
      <c r="D10" s="56"/>
      <c r="E10" s="57"/>
      <c r="F10" s="58" t="str">
        <f>IF(AND(E10= "",D10= ""), "", ROUND(ROUND(E10, 2) * ROUND(D10, 3), 2))</f>
        <v/>
      </c>
    </row>
    <row r="12" spans="2:6" ht="12.75" customHeight="1" x14ac:dyDescent="0.25">
      <c r="B12" s="54"/>
      <c r="C12" s="55"/>
      <c r="D12" s="56"/>
      <c r="E12" s="57"/>
      <c r="F12" s="58" t="str">
        <f>IF(AND(E12= "",D12= ""), "", ROUND(ROUND(E12, 2) * ROUND(D12, 3), 2))</f>
        <v/>
      </c>
    </row>
    <row r="14" spans="2:6" ht="12.75" customHeight="1" x14ac:dyDescent="0.25">
      <c r="B14" s="54"/>
      <c r="C14" s="55"/>
      <c r="D14" s="56"/>
      <c r="E14" s="57"/>
      <c r="F14" s="58" t="str">
        <f>IF(AND(E14= "",D14= ""), "", ROUND(ROUND(E14, 2) * ROUND(D14, 3), 2))</f>
        <v/>
      </c>
    </row>
    <row r="16" spans="2:6" ht="12.75" customHeight="1" x14ac:dyDescent="0.25">
      <c r="B16" s="54"/>
      <c r="C16" s="55"/>
      <c r="D16" s="56"/>
      <c r="E16" s="57"/>
      <c r="F16" s="58" t="str">
        <f>IF(AND(E16= "",D16= ""), "", ROUND(ROUND(E16, 2) * ROUND(D16, 3), 2))</f>
        <v/>
      </c>
    </row>
    <row r="18" spans="2:6" ht="12.75" customHeight="1" x14ac:dyDescent="0.25">
      <c r="B18" s="54"/>
      <c r="C18" s="55"/>
      <c r="D18" s="56"/>
      <c r="E18" s="57"/>
      <c r="F18" s="58" t="str">
        <f>IF(AND(E18= "",D18= ""), "", ROUND(ROUND(E18, 2) * ROUND(D18, 3), 2))</f>
        <v/>
      </c>
    </row>
    <row r="20" spans="2:6" ht="12.75" customHeight="1" x14ac:dyDescent="0.25">
      <c r="B20" s="54"/>
      <c r="C20" s="55"/>
      <c r="D20" s="56"/>
      <c r="E20" s="57"/>
      <c r="F20" s="58" t="str">
        <f>IF(AND(E20= "",D20= ""), "", ROUND(ROUND(E20, 2) * ROUND(D20, 3), 2))</f>
        <v/>
      </c>
    </row>
    <row r="22" spans="2:6" ht="12.75" customHeight="1" x14ac:dyDescent="0.25">
      <c r="B22" s="54"/>
      <c r="C22" s="55"/>
      <c r="D22" s="56"/>
      <c r="E22" s="57"/>
      <c r="F22" s="58" t="str">
        <f>IF(AND(E22= "",D22= ""), "", ROUND(ROUND(E22, 2) * ROUND(D22, 3), 2))</f>
        <v/>
      </c>
    </row>
    <row r="24" spans="2:6" ht="12.75" customHeight="1" x14ac:dyDescent="0.25">
      <c r="B24" s="54"/>
      <c r="C24" s="55"/>
      <c r="D24" s="56"/>
      <c r="E24" s="57"/>
      <c r="F24" s="58" t="str">
        <f>IF(AND(E24= "",D24= ""), "", ROUND(ROUND(E24, 2) * ROUND(D24, 3), 2))</f>
        <v/>
      </c>
    </row>
    <row r="26" spans="2:6" ht="12.75" customHeight="1" x14ac:dyDescent="0.25">
      <c r="B26" s="54"/>
      <c r="C26" s="55"/>
      <c r="D26" s="56"/>
      <c r="E26" s="57"/>
      <c r="F26" s="58" t="str">
        <f>IF(AND(E26= "",D26= ""), "", ROUND(ROUND(E26, 2) * ROUND(D26, 3), 2))</f>
        <v/>
      </c>
    </row>
    <row r="28" spans="2:6" ht="12.75" customHeight="1" x14ac:dyDescent="0.25">
      <c r="B28" s="54"/>
      <c r="C28" s="55"/>
      <c r="D28" s="56"/>
      <c r="E28" s="57"/>
      <c r="F28" s="58" t="str">
        <f>IF(AND(E28= "",D28= ""), "", ROUND(ROUND(E28, 2) * ROUND(D28, 3), 2))</f>
        <v/>
      </c>
    </row>
    <row r="30" spans="2:6" ht="12.75" customHeight="1" x14ac:dyDescent="0.25">
      <c r="B30" s="54"/>
      <c r="C30" s="55"/>
      <c r="D30" s="56"/>
      <c r="E30" s="57"/>
      <c r="F30" s="58" t="str">
        <f>IF(AND(E30= "",D30= ""), "", ROUND(ROUND(E30, 2) * ROUND(D30, 3), 2))</f>
        <v/>
      </c>
    </row>
    <row r="32" spans="2:6" ht="12.75" customHeight="1" x14ac:dyDescent="0.25">
      <c r="B32" s="54"/>
      <c r="C32" s="55"/>
      <c r="D32" s="56"/>
      <c r="E32" s="57"/>
      <c r="F32" s="58" t="str">
        <f>IF(AND(E32= "",D32= ""), "", ROUND(ROUND(E32, 2) * ROUND(D32, 3), 2))</f>
        <v/>
      </c>
    </row>
    <row r="34" spans="2:6" ht="12.75" customHeight="1" x14ac:dyDescent="0.25">
      <c r="B34" s="54"/>
      <c r="C34" s="55"/>
      <c r="D34" s="56"/>
      <c r="E34" s="57"/>
      <c r="F34" s="58" t="str">
        <f>IF(AND(E34= "",D34= ""), "", ROUND(ROUND(E34, 2) * ROUND(D34, 3), 2))</f>
        <v/>
      </c>
    </row>
    <row r="36" spans="2:6" ht="12.75" customHeight="1" x14ac:dyDescent="0.25">
      <c r="B36" s="54"/>
      <c r="C36" s="55"/>
      <c r="D36" s="56"/>
      <c r="E36" s="57"/>
      <c r="F36" s="58" t="str">
        <f>IF(AND(E36= "",D36= ""), "", ROUND(ROUND(E36, 2) * ROUND(D36, 3), 2))</f>
        <v/>
      </c>
    </row>
    <row r="38" spans="2:6" ht="12.75" customHeight="1" x14ac:dyDescent="0.25">
      <c r="B38" s="54"/>
      <c r="C38" s="55"/>
      <c r="D38" s="56"/>
      <c r="E38" s="57"/>
      <c r="F38" s="58" t="str">
        <f>IF(AND(E38= "",D38= ""), "", ROUND(ROUND(E38, 2) * ROUND(D38, 3), 2))</f>
        <v/>
      </c>
    </row>
    <row r="40" spans="2:6" ht="12.75" customHeight="1" x14ac:dyDescent="0.25">
      <c r="B40" s="54"/>
      <c r="C40" s="55"/>
      <c r="D40" s="56"/>
      <c r="E40" s="57"/>
      <c r="F40" s="58" t="str">
        <f>IF(AND(E40= "",D40= ""), "", ROUND(ROUND(E40, 2) * ROUND(D40, 3), 2))</f>
        <v/>
      </c>
    </row>
    <row r="42" spans="2:6" ht="12.75" customHeight="1" x14ac:dyDescent="0.25">
      <c r="B42" s="54"/>
      <c r="C42" s="55"/>
      <c r="D42" s="56"/>
      <c r="E42" s="57"/>
      <c r="F42" s="58" t="str">
        <f>IF(AND(E42= "",D42= ""), "", ROUND(ROUND(E42, 2) * ROUND(D42, 3), 2))</f>
        <v/>
      </c>
    </row>
    <row r="44" spans="2:6" ht="12.75" customHeight="1" x14ac:dyDescent="0.25">
      <c r="B44" s="54"/>
      <c r="C44" s="55"/>
      <c r="D44" s="56"/>
      <c r="E44" s="57"/>
      <c r="F44" s="58" t="str">
        <f>IF(AND(E44= "",D44= ""), "", ROUND(ROUND(E44, 2) * ROUND(D44, 3), 2))</f>
        <v/>
      </c>
    </row>
    <row r="46" spans="2:6" ht="12.75" customHeight="1" x14ac:dyDescent="0.25">
      <c r="B46" s="54"/>
      <c r="C46" s="55"/>
      <c r="D46" s="56"/>
      <c r="E46" s="57"/>
      <c r="F46" s="58" t="str">
        <f>IF(AND(E46= "",D46= ""), "", ROUND(ROUND(E46, 2) * ROUND(D46, 3), 2))</f>
        <v/>
      </c>
    </row>
    <row r="48" spans="2:6" ht="12.75" customHeight="1" x14ac:dyDescent="0.25">
      <c r="B48" s="54"/>
      <c r="C48" s="55"/>
      <c r="D48" s="56"/>
      <c r="E48" s="57"/>
      <c r="F48" s="58" t="str">
        <f>IF(AND(E48= "",D48= ""), "", ROUND(ROUND(E48, 2) * ROUND(D48, 3), 2))</f>
        <v/>
      </c>
    </row>
    <row r="50" spans="2:6" ht="12.75" customHeight="1" x14ac:dyDescent="0.25">
      <c r="B50" s="54"/>
      <c r="C50" s="55"/>
      <c r="D50" s="56"/>
      <c r="E50" s="57"/>
      <c r="F50" s="58" t="str">
        <f>IF(AND(E50= "",D50= ""), "", ROUND(ROUND(E50, 2) * ROUND(D50, 3), 2))</f>
        <v/>
      </c>
    </row>
    <row r="52" spans="2:6" ht="12.75" customHeight="1" x14ac:dyDescent="0.25">
      <c r="B52" s="54"/>
      <c r="C52" s="55"/>
      <c r="D52" s="56"/>
      <c r="E52" s="57"/>
      <c r="F52" s="58" t="str">
        <f>IF(AND(E52= "",D52= ""), "", ROUND(ROUND(E52, 2) * ROUND(D52, 3), 2))</f>
        <v/>
      </c>
    </row>
    <row r="54" spans="2:6" ht="12.75" customHeight="1" x14ac:dyDescent="0.25">
      <c r="B54" s="54"/>
      <c r="C54" s="55"/>
      <c r="D54" s="56"/>
      <c r="E54" s="57"/>
      <c r="F54" s="58" t="str">
        <f>IF(AND(E54= "",D54= ""), "", ROUND(ROUND(E54, 2) * ROUND(D54, 3), 2))</f>
        <v/>
      </c>
    </row>
  </sheetData>
  <sheetProtection password="E95E" sheet="1" objects="1" selectLockedCells="1"/>
  <mergeCells count="1">
    <mergeCell ref="B2:F2"/>
  </mergeCells>
  <pageMargins left="0.70866141732282995" right="0.70866141732282995" top="0.74803149606299002" bottom="0.74803149606299002" header="0.31496062992126" footer="0.31496062992126"/>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28</vt:i4>
      </vt:variant>
    </vt:vector>
  </HeadingPairs>
  <TitlesOfParts>
    <vt:vector size="34" baseType="lpstr">
      <vt:lpstr>Page de garde</vt:lpstr>
      <vt:lpstr>DPGF</vt:lpstr>
      <vt:lpstr>Paramètres</vt:lpstr>
      <vt:lpstr>Version</vt:lpstr>
      <vt:lpstr>Coordonnées Entreprise</vt:lpstr>
      <vt:lpstr>Prestations supplémentaires</vt:lpstr>
      <vt:lpstr>CODELOT</vt:lpstr>
      <vt:lpstr>CPVILLEDOSSIER</vt:lpstr>
      <vt:lpstr>DATEVALEUR</vt:lpstr>
      <vt:lpstr>DPGF!Impression_des_titres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Said BELKERCHA</cp:lastModifiedBy>
  <dcterms:created xsi:type="dcterms:W3CDTF">2025-03-04T15:17:26Z</dcterms:created>
  <dcterms:modified xsi:type="dcterms:W3CDTF">2025-03-04T15:18:54Z</dcterms:modified>
</cp:coreProperties>
</file>