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2 -MAPA\MAPA 2025\5 - MAPA-2025-05 - DSA - Champs 2 - Ensembles urbains et sites patrimoniaux\1 - Passation\0 - Préparation\2 - VF\"/>
    </mc:Choice>
  </mc:AlternateContent>
  <xr:revisionPtr revIDLastSave="0" documentId="8_{DB935F0C-2FAC-4497-BF73-23DAC253AA06}" xr6:coauthVersionLast="47" xr6:coauthVersionMax="47" xr10:uidLastSave="{00000000-0000-0000-0000-000000000000}"/>
  <bookViews>
    <workbookView xWindow="28680" yWindow="-120" windowWidth="29040" windowHeight="15720" firstSheet="2" activeTab="2" xr2:uid="{00000000-000D-0000-FFFF-FFFF00000000}"/>
  </bookViews>
  <sheets>
    <sheet name="ETAT ACTUEL" sheetId="1" r:id="rId1"/>
    <sheet name="PROPOSITION" sheetId="2" r:id="rId2"/>
    <sheet name="BPU-DQE" sheetId="9" r:id="rId3"/>
  </sheets>
  <definedNames>
    <definedName name="_xlnm.Print_Area" localSheetId="0">'ETAT ACTUEL'!$A$1:$AV$35</definedName>
    <definedName name="_xlnm.Print_Area" localSheetId="1">PROPOSITION!$A$1:$L$37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9" l="1"/>
  <c r="M24" i="9" s="1"/>
  <c r="J23" i="9"/>
  <c r="K23" i="9" s="1"/>
  <c r="N23" i="9" s="1"/>
  <c r="J22" i="9"/>
  <c r="M22" i="9" s="1"/>
  <c r="J21" i="9"/>
  <c r="K21" i="9" s="1"/>
  <c r="N21" i="9" s="1"/>
  <c r="J20" i="9"/>
  <c r="M20" i="9" s="1"/>
  <c r="J19" i="9"/>
  <c r="K19" i="9" s="1"/>
  <c r="N19" i="9" s="1"/>
  <c r="J18" i="9"/>
  <c r="J25" i="9" s="1"/>
  <c r="J14" i="9"/>
  <c r="M14" i="9" s="1"/>
  <c r="J13" i="9"/>
  <c r="K13" i="9" s="1"/>
  <c r="N13" i="9" s="1"/>
  <c r="J12" i="9"/>
  <c r="M12" i="9" s="1"/>
  <c r="J11" i="9"/>
  <c r="K11" i="9" s="1"/>
  <c r="N11" i="9" s="1"/>
  <c r="J10" i="9"/>
  <c r="M10" i="9" s="1"/>
  <c r="J9" i="9"/>
  <c r="K9" i="9" s="1"/>
  <c r="N9" i="9" s="1"/>
  <c r="J8" i="9"/>
  <c r="M8" i="9" s="1"/>
  <c r="J7" i="9"/>
  <c r="K7" i="9" s="1"/>
  <c r="N7" i="9" s="1"/>
  <c r="M9" i="9" l="1"/>
  <c r="M13" i="9"/>
  <c r="M19" i="9"/>
  <c r="M23" i="9"/>
  <c r="M11" i="9"/>
  <c r="M21" i="9"/>
  <c r="M7" i="9"/>
  <c r="K25" i="9"/>
  <c r="M25" i="9"/>
  <c r="K10" i="9"/>
  <c r="N10" i="9" s="1"/>
  <c r="K14" i="9"/>
  <c r="N14" i="9" s="1"/>
  <c r="K20" i="9"/>
  <c r="N20" i="9" s="1"/>
  <c r="K24" i="9"/>
  <c r="N24" i="9" s="1"/>
  <c r="K8" i="9"/>
  <c r="N8" i="9" s="1"/>
  <c r="K12" i="9"/>
  <c r="N12" i="9" s="1"/>
  <c r="K18" i="9"/>
  <c r="N18" i="9" s="1"/>
  <c r="K22" i="9"/>
  <c r="N22" i="9" s="1"/>
  <c r="M18" i="9"/>
  <c r="J15" i="9"/>
  <c r="N25" i="9" l="1"/>
  <c r="K15" i="9"/>
  <c r="N15" i="9" s="1"/>
  <c r="M15" i="9"/>
  <c r="M27" i="9" s="1"/>
  <c r="J27" i="9"/>
  <c r="N27" i="9" l="1"/>
  <c r="K27" i="9"/>
  <c r="I25" i="2" l="1"/>
  <c r="J25" i="2" s="1"/>
  <c r="M25" i="2" s="1"/>
  <c r="J24" i="2"/>
  <c r="M24" i="2" s="1"/>
  <c r="I24" i="2"/>
  <c r="L24" i="2" s="1"/>
  <c r="I23" i="2"/>
  <c r="J23" i="2" s="1"/>
  <c r="M23" i="2" s="1"/>
  <c r="I22" i="2"/>
  <c r="J22" i="2" s="1"/>
  <c r="M22" i="2" s="1"/>
  <c r="I21" i="2"/>
  <c r="J21" i="2" s="1"/>
  <c r="M21" i="2" s="1"/>
  <c r="I20" i="2"/>
  <c r="L20" i="2" s="1"/>
  <c r="I19" i="2"/>
  <c r="J19" i="2" s="1"/>
  <c r="M19" i="2" s="1"/>
  <c r="G17" i="2"/>
  <c r="I17" i="2" s="1"/>
  <c r="G16" i="2"/>
  <c r="I16" i="2" s="1"/>
  <c r="I15" i="2"/>
  <c r="J15" i="2" s="1"/>
  <c r="M15" i="2" s="1"/>
  <c r="I11" i="2"/>
  <c r="J11" i="2" s="1"/>
  <c r="M11" i="2" s="1"/>
  <c r="I10" i="2"/>
  <c r="L10" i="2" s="1"/>
  <c r="I9" i="2"/>
  <c r="L9" i="2" s="1"/>
  <c r="I8" i="2"/>
  <c r="L8" i="2" s="1"/>
  <c r="I7" i="2"/>
  <c r="J7" i="2" s="1"/>
  <c r="M7" i="2" s="1"/>
  <c r="I6" i="2"/>
  <c r="L6" i="2" s="1"/>
  <c r="L22" i="2" l="1"/>
  <c r="J20" i="2"/>
  <c r="M20" i="2" s="1"/>
  <c r="L19" i="2"/>
  <c r="L21" i="2"/>
  <c r="L23" i="2"/>
  <c r="L25" i="2"/>
  <c r="L16" i="2"/>
  <c r="J16" i="2"/>
  <c r="M16" i="2" s="1"/>
  <c r="J17" i="2"/>
  <c r="M17" i="2" s="1"/>
  <c r="L17" i="2"/>
  <c r="J9" i="2"/>
  <c r="M9" i="2" s="1"/>
  <c r="L7" i="2"/>
  <c r="L11" i="2"/>
  <c r="L15" i="2"/>
  <c r="I26" i="2"/>
  <c r="J6" i="2"/>
  <c r="M6" i="2" s="1"/>
  <c r="J8" i="2"/>
  <c r="M8" i="2" s="1"/>
  <c r="I12" i="2"/>
  <c r="J10" i="2"/>
  <c r="M10" i="2" s="1"/>
  <c r="I28" i="2" l="1"/>
  <c r="J26" i="2"/>
  <c r="L26" i="2"/>
  <c r="L12" i="2"/>
  <c r="J12" i="2"/>
  <c r="M12" i="2" s="1"/>
  <c r="L28" i="2" l="1"/>
  <c r="J28" i="2"/>
  <c r="M26" i="2"/>
  <c r="M28" i="2" s="1"/>
  <c r="G27" i="1" l="1"/>
  <c r="G26" i="1"/>
  <c r="C4" i="1"/>
  <c r="I5" i="1"/>
  <c r="B20" i="1"/>
  <c r="AS15" i="1"/>
  <c r="AU15" i="1" s="1"/>
  <c r="AJ15" i="1"/>
  <c r="AL15" i="1" s="1"/>
  <c r="AA15" i="1"/>
  <c r="AC15" i="1" s="1"/>
  <c r="R15" i="1"/>
  <c r="T15" i="1" s="1"/>
  <c r="G15" i="1"/>
  <c r="K15" i="1" s="1"/>
  <c r="AQ14" i="1"/>
  <c r="AU14" i="1" s="1"/>
  <c r="AH14" i="1"/>
  <c r="AL14" i="1" s="1"/>
  <c r="Y14" i="1"/>
  <c r="AC14" i="1" s="1"/>
  <c r="P14" i="1"/>
  <c r="T14" i="1" s="1"/>
  <c r="G14" i="1"/>
  <c r="K14" i="1" s="1"/>
  <c r="AQ13" i="1"/>
  <c r="AU13" i="1" s="1"/>
  <c r="AH13" i="1"/>
  <c r="AL13" i="1" s="1"/>
  <c r="Y13" i="1"/>
  <c r="AC13" i="1" s="1"/>
  <c r="P13" i="1"/>
  <c r="T13" i="1" s="1"/>
  <c r="G13" i="1"/>
  <c r="K13" i="1" s="1"/>
  <c r="AQ12" i="1"/>
  <c r="AU12" i="1" s="1"/>
  <c r="AH12" i="1"/>
  <c r="AL12" i="1" s="1"/>
  <c r="Y12" i="1"/>
  <c r="AC12" i="1" s="1"/>
  <c r="P12" i="1"/>
  <c r="T12" i="1" s="1"/>
  <c r="G12" i="1"/>
  <c r="K12" i="1" s="1"/>
  <c r="AS11" i="1"/>
  <c r="AU11" i="1" s="1"/>
  <c r="AJ11" i="1"/>
  <c r="AL11" i="1" s="1"/>
  <c r="AA11" i="1"/>
  <c r="AC11" i="1" s="1"/>
  <c r="R11" i="1"/>
  <c r="T11" i="1" s="1"/>
  <c r="I11" i="1"/>
  <c r="K11" i="1" s="1"/>
  <c r="AS10" i="1"/>
  <c r="AQ10" i="1"/>
  <c r="AH10" i="1"/>
  <c r="AL10" i="1" s="1"/>
  <c r="AA10" i="1"/>
  <c r="AC10" i="1" s="1"/>
  <c r="R10" i="1"/>
  <c r="P10" i="1"/>
  <c r="I10" i="1"/>
  <c r="G10" i="1"/>
  <c r="AQ9" i="1"/>
  <c r="AU9" i="1" s="1"/>
  <c r="AH9" i="1"/>
  <c r="AL9" i="1" s="1"/>
  <c r="Y9" i="1"/>
  <c r="AC9" i="1" s="1"/>
  <c r="P9" i="1"/>
  <c r="T9" i="1" s="1"/>
  <c r="G9" i="1"/>
  <c r="K9" i="1" s="1"/>
  <c r="AQ8" i="1"/>
  <c r="AU8" i="1" s="1"/>
  <c r="AH8" i="1"/>
  <c r="AL8" i="1" s="1"/>
  <c r="Y8" i="1"/>
  <c r="AC8" i="1" s="1"/>
  <c r="P8" i="1"/>
  <c r="T8" i="1" s="1"/>
  <c r="G8" i="1"/>
  <c r="K8" i="1" s="1"/>
  <c r="AQ7" i="1"/>
  <c r="AU7" i="1" s="1"/>
  <c r="AH7" i="1"/>
  <c r="AL7" i="1" s="1"/>
  <c r="Y7" i="1"/>
  <c r="AC7" i="1" s="1"/>
  <c r="P7" i="1"/>
  <c r="T7" i="1" s="1"/>
  <c r="G7" i="1"/>
  <c r="K7" i="1" s="1"/>
  <c r="AQ6" i="1"/>
  <c r="AU6" i="1" s="1"/>
  <c r="AH6" i="1"/>
  <c r="AL6" i="1" s="1"/>
  <c r="Y6" i="1"/>
  <c r="AC6" i="1" s="1"/>
  <c r="P6" i="1"/>
  <c r="T6" i="1" s="1"/>
  <c r="G6" i="1"/>
  <c r="K6" i="1" s="1"/>
  <c r="AS5" i="1"/>
  <c r="AQ5" i="1"/>
  <c r="AJ5" i="1"/>
  <c r="AL5" i="1" s="1"/>
  <c r="AA5" i="1"/>
  <c r="Y5" i="1"/>
  <c r="R5" i="1"/>
  <c r="P5" i="1"/>
  <c r="G5" i="1"/>
  <c r="AQ4" i="1"/>
  <c r="AU4" i="1" s="1"/>
  <c r="AL4" i="1"/>
  <c r="Y4" i="1"/>
  <c r="AC4" i="1" s="1"/>
  <c r="P4" i="1"/>
  <c r="T4" i="1" s="1"/>
  <c r="G4" i="1"/>
  <c r="K4" i="1" s="1"/>
  <c r="T5" i="1" l="1"/>
  <c r="AU5" i="1"/>
  <c r="AC5" i="1"/>
  <c r="AC17" i="1" s="1"/>
  <c r="K10" i="1"/>
  <c r="T10" i="1"/>
  <c r="K5" i="1"/>
  <c r="K17" i="1" s="1"/>
  <c r="AU10" i="1"/>
  <c r="AL17" i="1"/>
  <c r="T17" i="1" l="1"/>
  <c r="T18" i="1" s="1"/>
  <c r="AU17" i="1"/>
  <c r="AC21" i="1"/>
  <c r="AC18" i="1"/>
  <c r="AL21" i="1"/>
  <c r="AL18" i="1"/>
  <c r="K21" i="1"/>
  <c r="K18" i="1"/>
  <c r="B17" i="1" l="1"/>
  <c r="B22" i="1" s="1"/>
  <c r="B23" i="1" s="1"/>
  <c r="T21" i="1"/>
  <c r="AU21" i="1"/>
  <c r="AU18" i="1"/>
  <c r="B18" i="1"/>
</calcChain>
</file>

<file path=xl/sharedStrings.xml><?xml version="1.0" encoding="utf-8"?>
<sst xmlns="http://schemas.openxmlformats.org/spreadsheetml/2006/main" count="252" uniqueCount="130">
  <si>
    <t>RESPONSABLES DE CHAMP</t>
  </si>
  <si>
    <t>participation aux réunions entre responsables. 1h30 x 3 /an x 2 ans</t>
  </si>
  <si>
    <t>organisation, animation et CR des réunions du champ disciplinaire 1h30 x 3/an x 2 ans</t>
  </si>
  <si>
    <t>Participation à la désignation des enseignants, définition de la fiche de poste et des modalités de mise en œuvre pédagogique</t>
  </si>
  <si>
    <t>encadrement individuel de l'équipe des enseignants : N intervenants en Atelier x 2h x 2 ans</t>
  </si>
  <si>
    <t>encadrement individuel de l'équipe des enseignants du champ (par enseignant : 2h x 2 ans)</t>
  </si>
  <si>
    <t>encadrement individuel de l'équipe des intervenants ponctuels (par intervenant supplémentaire 2h)</t>
  </si>
  <si>
    <t>choix du site où se déroulera l'Atelier (compris visites sur place hors frais d'hébergement et de déplacement) : forfait : soit 8h x 3 sites (champ 4) soit 4h (autres champs) + 4h  pour rédaction d'un mémoire justificatif x 2 ans.</t>
  </si>
  <si>
    <t xml:space="preserve">Participation à la mise au point du contrôle des connaissances (harmonisation des contrôles en Atelier effectués par les 5 enseignants réguliers, participation à la conception et rédaction des loges de Théorie &amp; doctrines, exercices d'Atelier). Forfait </t>
  </si>
  <si>
    <t>Présidence des mises en loge de Théories et doctrines.  4h x 3 loges x 2 ans</t>
  </si>
  <si>
    <t>Présidence du jury d'Atelier. 4h x 3 x 2 ans</t>
  </si>
  <si>
    <t>Cours d'introduction et de présentation du champ disciplinaire ainsi que de l'Atelier devant les étudiants. 1h30 x 2 ans</t>
  </si>
  <si>
    <t>Participation à l'évaluation de tous les enseignements, fourniture d'un rapport d'actrivité en fin d'année universitaire. Forfait 5 h x 2 ans.</t>
  </si>
  <si>
    <t>SUIVI PEDAGOGIQUE DSA</t>
  </si>
  <si>
    <t>champ 1 / STRUCTURE</t>
  </si>
  <si>
    <t>champ 2 / ENS. URBAINS &amp; SITES PATRIMONIAUX</t>
  </si>
  <si>
    <t>champ 3 / HISTOIRE</t>
  </si>
  <si>
    <t>champ 4 / THEORIES &amp; DOCTRINES</t>
  </si>
  <si>
    <t>champ 5 / ECONOMIE DU PROJET</t>
  </si>
  <si>
    <t>STEPHANE BERHAULT</t>
  </si>
  <si>
    <t>MATHIEU BATY</t>
  </si>
  <si>
    <t>MATHIEU LOURS</t>
  </si>
  <si>
    <t>FRANCOIS CHATILLON</t>
  </si>
  <si>
    <t>FREDERIC DIDIER</t>
  </si>
  <si>
    <t>contrat de base 2 ans</t>
  </si>
  <si>
    <t>HT</t>
  </si>
  <si>
    <t>TTC</t>
  </si>
  <si>
    <t>avenant 1 an</t>
  </si>
  <si>
    <t>total</t>
  </si>
  <si>
    <t>marché 2022-2024</t>
  </si>
  <si>
    <t>ENSEIGNEMENTS</t>
  </si>
  <si>
    <t>?</t>
  </si>
  <si>
    <t>A</t>
  </si>
  <si>
    <t>B</t>
  </si>
  <si>
    <t xml:space="preserve">C </t>
  </si>
  <si>
    <t>D</t>
  </si>
  <si>
    <t>E</t>
  </si>
  <si>
    <t>F</t>
  </si>
  <si>
    <t>G</t>
  </si>
  <si>
    <t>H</t>
  </si>
  <si>
    <t>I</t>
  </si>
  <si>
    <t>J</t>
  </si>
  <si>
    <t>K</t>
  </si>
  <si>
    <t xml:space="preserve">L </t>
  </si>
  <si>
    <t>CM par multiple de 1h30</t>
  </si>
  <si>
    <t>TD par multiple de 2h30</t>
  </si>
  <si>
    <t>COORDINATION &amp; SUIVI PEDAGOGIQUE</t>
  </si>
  <si>
    <t>ENSEIGNEMENT</t>
  </si>
  <si>
    <t>Réunions générales, au niveau du DSA ou du conseil pédagogique</t>
  </si>
  <si>
    <t>Contribution au choix de la ville-hôte des Ateliers pour la promotion suivante</t>
  </si>
  <si>
    <t>Cours magistral</t>
  </si>
  <si>
    <t>Travaux dirigés</t>
  </si>
  <si>
    <t xml:space="preserve"> - à l'heure</t>
  </si>
  <si>
    <t xml:space="preserve"> - à la copie</t>
  </si>
  <si>
    <t xml:space="preserve"> - à la liasse des documents en loge</t>
  </si>
  <si>
    <t>unité</t>
  </si>
  <si>
    <t>PU HT</t>
  </si>
  <si>
    <t>€/h</t>
  </si>
  <si>
    <t>€/ens</t>
  </si>
  <si>
    <t>Participation au choix des nouveaux enseignants du champ</t>
  </si>
  <si>
    <t>h / réunion</t>
  </si>
  <si>
    <t>enseignants</t>
  </si>
  <si>
    <t>€/jour</t>
  </si>
  <si>
    <t>Jurys de fin d'année - 1/2 journée</t>
  </si>
  <si>
    <t>€/F</t>
  </si>
  <si>
    <t>€/U</t>
  </si>
  <si>
    <t xml:space="preserve">Présentation du champ </t>
  </si>
  <si>
    <t>soit un 
sous-total HT pour l'année</t>
  </si>
  <si>
    <t>soit un
montant TTC pour l'année</t>
  </si>
  <si>
    <t xml:space="preserve"> visite / an</t>
  </si>
  <si>
    <t>h / cours</t>
  </si>
  <si>
    <t>h / séance</t>
  </si>
  <si>
    <t>Correction des épreuves sur table</t>
  </si>
  <si>
    <t>Evaluation en Ateliers - 1/2 journée</t>
  </si>
  <si>
    <t>h, forfait par épreuve</t>
  </si>
  <si>
    <t>copies</t>
  </si>
  <si>
    <t>demi-journée(s)</t>
  </si>
  <si>
    <t>taux TVA</t>
  </si>
  <si>
    <t>%</t>
  </si>
  <si>
    <t>partie coordination</t>
  </si>
  <si>
    <t>partie enseignements</t>
  </si>
  <si>
    <t>montants annuels</t>
  </si>
  <si>
    <t>totalité marché</t>
  </si>
  <si>
    <t>RESPONSABLE DU CHAMP 2- ENSEMBLES URBAINS &amp; SITES PATRIMONIAUX</t>
  </si>
  <si>
    <t>RESPONSABLE DU CHAMP 1 - STRUCTURES &amp; SCIENCES DE LA CONSERVATION / RESTAURATION</t>
  </si>
  <si>
    <t>précisions</t>
  </si>
  <si>
    <t>montant HT pour 
les 4 ans</t>
  </si>
  <si>
    <t>montant TTC pour 
les 4 ans</t>
  </si>
  <si>
    <t>Participation aux épreuves de sélection</t>
  </si>
  <si>
    <t>nbre par an</t>
  </si>
  <si>
    <t>réunions</t>
  </si>
  <si>
    <t>session</t>
  </si>
  <si>
    <t>visite</t>
  </si>
  <si>
    <t>séance</t>
  </si>
  <si>
    <t>séances</t>
  </si>
  <si>
    <t>épreuves</t>
  </si>
  <si>
    <t>fois/an</t>
  </si>
  <si>
    <t>Demi-journée pédagogique : intervention en Atelier, visite de site d'études, de site ou de chantier, rencontre de professionnels, etc.</t>
  </si>
  <si>
    <t xml:space="preserve">Réunions internes au champ, avec les enseignants (coordination) </t>
  </si>
  <si>
    <t>Réunions avec contribution sur des formations ou projets spécifiques : réhabilitation du patrimoine XXe, diplôme d'État d'architecte des monuments historiques, formation professionnelle continue, développement international, développement territorial…</t>
  </si>
  <si>
    <t>Réunions avec contribution à l'évolution du programme du DSA</t>
  </si>
  <si>
    <t>liasses de doc A3</t>
  </si>
  <si>
    <t>a</t>
  </si>
  <si>
    <t>n</t>
  </si>
  <si>
    <t>b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</si>
  <si>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</si>
  <si>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</si>
  <si>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</si>
  <si>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</si>
  <si>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</si>
  <si>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</si>
  <si>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</si>
  <si>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</si>
  <si>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</si>
  <si>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</si>
  <si>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 xml:space="preserve">c </t>
  </si>
  <si>
    <t>o</t>
  </si>
  <si>
    <t>€/enseignant</t>
  </si>
  <si>
    <t>enseignant à remplacer</t>
  </si>
  <si>
    <t>Définition d'un module de formation continue, en complément du cursus du DSA</t>
  </si>
  <si>
    <t>sollicitation</t>
  </si>
  <si>
    <r>
      <t>€/</t>
    </r>
    <r>
      <rPr>
        <b/>
        <sz val="10"/>
        <color theme="1"/>
        <rFont val="DIN Pro"/>
        <family val="3"/>
      </rPr>
      <t>forfait</t>
    </r>
  </si>
  <si>
    <t>module de 2 ou 3 jours</t>
  </si>
  <si>
    <t xml:space="preserve"> le forfait couvre la définition d'un module de 2 ou 3 j</t>
  </si>
  <si>
    <t>forfait pour le suivi d'un module</t>
  </si>
  <si>
    <t>Suivi et contribution à l'animation d'un module de formation continue</t>
  </si>
  <si>
    <r>
      <t>€/</t>
    </r>
    <r>
      <rPr>
        <sz val="8"/>
        <color theme="1"/>
        <rFont val="DIN Pro"/>
        <family val="3"/>
      </rPr>
      <t>demi-journée</t>
    </r>
  </si>
  <si>
    <t>partie BPU à remplir</t>
  </si>
  <si>
    <t>partie DQE en calcul automatique</t>
  </si>
  <si>
    <r>
      <t>€/</t>
    </r>
    <r>
      <rPr>
        <b/>
        <sz val="10"/>
        <rFont val="DIN Pro"/>
        <family val="3"/>
      </rPr>
      <t>forfait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</si>
</sst>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h&quot;"/>
    <numFmt numFmtId="165" formatCode="0&quot; ans&quot;"/>
  </numFmts>
  <fonts count="13" x14ac:knownFonts="1">
    <font>
      <sz val="10"/>
      <color theme="1"/>
      <name val="DIN Pro"/>
      <family val="2"/>
    </font>
    <font>
      <b/>
      <sz val="10"/>
      <color theme="1"/>
      <name val="DIN Pro"/>
      <family val="3"/>
    </font>
    <font>
      <b/>
      <sz val="14"/>
      <color theme="1"/>
      <name val="DIN Pro"/>
      <family val="3"/>
    </font>
    <font>
      <sz val="10"/>
      <color theme="6" tint="-0.249977111117893"/>
      <name val="DIN Pro"/>
      <family val="2"/>
    </font>
    <font>
      <b/>
      <sz val="9"/>
      <color theme="1"/>
      <name val="DIN Pro"/>
      <family val="3"/>
    </font>
    <font>
      <sz val="14"/>
      <color theme="1"/>
      <name val="DIN Pro"/>
      <family val="3"/>
    </font>
    <font>
      <sz val="9"/>
      <color theme="1"/>
      <name val="DIN Pro"/>
      <family val="2"/>
    </font>
    <font>
      <b/>
      <sz val="9"/>
      <color theme="1"/>
      <name val="DIN Pro"/>
      <family val="2"/>
    </font>
    <font>
      <b/>
      <sz val="10"/>
      <color theme="8"/>
      <name val="DIN Pro"/>
      <family val="3"/>
    </font>
    <font>
      <sz val="8"/>
      <color theme="1"/>
      <name val="DIN Pro"/>
      <family val="3"/>
    </font>
    <font>
      <b/>
      <sz val="10"/>
      <name val="DIN Pro"/>
      <family val="3"/>
    </font>
    <font>
      <sz val="10"/>
      <name val="DIN Pro"/>
      <family val="3"/>
    </font>
    <font>
      <sz val="9"/>
      <name val="DIN Pro"/>
      <family val="3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3" borderId="0" xfId="0" applyFill="1" applyAlignment="1">
      <alignment vertical="top"/>
    </xf>
    <xf numFmtId="164" fontId="0" fillId="3" borderId="0" xfId="0" applyNumberFormat="1" applyFill="1" applyAlignment="1">
      <alignment vertical="top"/>
    </xf>
    <xf numFmtId="2" fontId="0" fillId="3" borderId="0" xfId="0" applyNumberFormat="1" applyFill="1" applyAlignment="1">
      <alignment vertical="top"/>
    </xf>
    <xf numFmtId="0" fontId="0" fillId="3" borderId="0" xfId="0" applyFill="1" applyAlignment="1">
      <alignment horizontal="right" vertical="top"/>
    </xf>
    <xf numFmtId="165" fontId="0" fillId="3" borderId="0" xfId="0" applyNumberFormat="1" applyFill="1" applyAlignment="1">
      <alignment vertical="top"/>
    </xf>
    <xf numFmtId="4" fontId="0" fillId="3" borderId="0" xfId="0" applyNumberFormat="1" applyFill="1" applyAlignment="1">
      <alignment vertical="top"/>
    </xf>
    <xf numFmtId="0" fontId="3" fillId="0" borderId="0" xfId="0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Fill="1" applyAlignment="1">
      <alignment vertical="top"/>
    </xf>
    <xf numFmtId="2" fontId="0" fillId="3" borderId="0" xfId="0" applyNumberFormat="1" applyFill="1" applyAlignment="1">
      <alignment horizontal="right" vertical="top"/>
    </xf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/>
    <xf numFmtId="0" fontId="0" fillId="3" borderId="0" xfId="0" applyFill="1" applyAlignment="1"/>
    <xf numFmtId="164" fontId="0" fillId="3" borderId="0" xfId="0" applyNumberFormat="1" applyFill="1" applyAlignment="1"/>
    <xf numFmtId="0" fontId="0" fillId="3" borderId="0" xfId="0" applyFill="1" applyAlignment="1">
      <alignment horizontal="right"/>
    </xf>
    <xf numFmtId="165" fontId="0" fillId="3" borderId="0" xfId="0" applyNumberFormat="1" applyFill="1" applyAlignment="1"/>
    <xf numFmtId="4" fontId="0" fillId="3" borderId="0" xfId="0" applyNumberFormat="1" applyFill="1" applyAlignment="1"/>
    <xf numFmtId="4" fontId="1" fillId="0" borderId="0" xfId="0" applyNumberFormat="1" applyFont="1" applyAlignment="1">
      <alignment wrapText="1"/>
    </xf>
    <xf numFmtId="0" fontId="1" fillId="0" borderId="0" xfId="0" applyFont="1" applyAlignment="1"/>
    <xf numFmtId="0" fontId="1" fillId="3" borderId="0" xfId="0" applyFont="1" applyFill="1" applyAlignment="1"/>
    <xf numFmtId="164" fontId="1" fillId="3" borderId="0" xfId="0" applyNumberFormat="1" applyFont="1" applyFill="1" applyAlignment="1"/>
    <xf numFmtId="0" fontId="1" fillId="3" borderId="0" xfId="0" applyFont="1" applyFill="1" applyAlignment="1">
      <alignment horizontal="right"/>
    </xf>
    <xf numFmtId="165" fontId="1" fillId="3" borderId="0" xfId="0" applyNumberFormat="1" applyFont="1" applyFill="1" applyAlignment="1"/>
    <xf numFmtId="4" fontId="1" fillId="3" borderId="0" xfId="0" applyNumberFormat="1" applyFont="1" applyFill="1" applyAlignment="1"/>
    <xf numFmtId="164" fontId="0" fillId="0" borderId="0" xfId="0" applyNumberFormat="1" applyAlignment="1"/>
    <xf numFmtId="0" fontId="0" fillId="0" borderId="0" xfId="0" applyAlignment="1">
      <alignment horizontal="right"/>
    </xf>
    <xf numFmtId="165" fontId="0" fillId="0" borderId="0" xfId="0" applyNumberFormat="1" applyAlignment="1"/>
    <xf numFmtId="4" fontId="0" fillId="0" borderId="0" xfId="0" applyNumberFormat="1" applyAlignment="1"/>
    <xf numFmtId="0" fontId="1" fillId="5" borderId="0" xfId="0" applyFont="1" applyFill="1" applyAlignment="1"/>
    <xf numFmtId="164" fontId="1" fillId="5" borderId="0" xfId="0" applyNumberFormat="1" applyFont="1" applyFill="1" applyAlignment="1"/>
    <xf numFmtId="0" fontId="1" fillId="5" borderId="0" xfId="0" applyFont="1" applyFill="1" applyAlignment="1">
      <alignment horizontal="right"/>
    </xf>
    <xf numFmtId="165" fontId="1" fillId="5" borderId="0" xfId="0" applyNumberFormat="1" applyFont="1" applyFill="1" applyAlignment="1"/>
    <xf numFmtId="4" fontId="1" fillId="5" borderId="0" xfId="0" applyNumberFormat="1" applyFont="1" applyFill="1" applyAlignment="1"/>
    <xf numFmtId="0" fontId="0" fillId="0" borderId="0" xfId="0" applyAlignment="1">
      <alignment horizontal="left"/>
    </xf>
    <xf numFmtId="4" fontId="0" fillId="0" borderId="0" xfId="0" applyNumberFormat="1" applyAlignment="1">
      <alignment wrapText="1"/>
    </xf>
    <xf numFmtId="0" fontId="2" fillId="0" borderId="0" xfId="0" applyFont="1" applyBorder="1" applyAlignment="1">
      <alignment vertical="top"/>
    </xf>
    <xf numFmtId="4" fontId="0" fillId="7" borderId="0" xfId="0" applyNumberFormat="1" applyFill="1" applyAlignment="1">
      <alignment vertical="top"/>
    </xf>
    <xf numFmtId="4" fontId="3" fillId="8" borderId="0" xfId="0" applyNumberFormat="1" applyFont="1" applyFill="1" applyAlignment="1">
      <alignment vertical="top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0" fillId="3" borderId="1" xfId="0" applyFill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vertical="top"/>
    </xf>
    <xf numFmtId="4" fontId="0" fillId="0" borderId="0" xfId="0" applyNumberForma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2" xfId="0" applyNumberFormat="1" applyFont="1" applyBorder="1" applyAlignment="1">
      <alignment horizontal="righ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right" vertical="top"/>
    </xf>
    <xf numFmtId="0" fontId="0" fillId="0" borderId="6" xfId="0" applyBorder="1" applyAlignment="1">
      <alignment horizontal="left" vertical="top"/>
    </xf>
    <xf numFmtId="0" fontId="4" fillId="0" borderId="0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8" fillId="0" borderId="5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 vertical="top"/>
    </xf>
    <xf numFmtId="0" fontId="0" fillId="0" borderId="10" xfId="0" applyBorder="1" applyAlignment="1">
      <alignment horizontal="left" vertical="top"/>
    </xf>
    <xf numFmtId="0" fontId="2" fillId="2" borderId="3" xfId="0" applyFont="1" applyFill="1" applyBorder="1" applyAlignment="1">
      <alignment vertical="top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right" vertical="top"/>
    </xf>
    <xf numFmtId="0" fontId="5" fillId="2" borderId="4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13" xfId="0" applyBorder="1" applyAlignment="1">
      <alignment vertical="top"/>
    </xf>
    <xf numFmtId="0" fontId="1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left" vertical="top"/>
    </xf>
    <xf numFmtId="4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4" fontId="0" fillId="0" borderId="0" xfId="0" applyNumberFormat="1" applyBorder="1" applyAlignment="1">
      <alignment horizontal="right" vertical="top"/>
    </xf>
    <xf numFmtId="4" fontId="0" fillId="0" borderId="0" xfId="0" applyNumberFormat="1" applyBorder="1" applyAlignment="1">
      <alignment vertical="top"/>
    </xf>
    <xf numFmtId="4" fontId="6" fillId="0" borderId="0" xfId="0" applyNumberFormat="1" applyFont="1" applyBorder="1" applyAlignment="1">
      <alignment horizontal="right" vertical="top" indent="1"/>
    </xf>
    <xf numFmtId="0" fontId="0" fillId="0" borderId="14" xfId="0" applyBorder="1" applyAlignment="1">
      <alignment horizontal="right" vertical="top"/>
    </xf>
    <xf numFmtId="0" fontId="0" fillId="0" borderId="14" xfId="0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5" fillId="9" borderId="11" xfId="0" applyFont="1" applyFill="1" applyBorder="1" applyAlignment="1">
      <alignment horizontal="right" vertical="top"/>
    </xf>
    <xf numFmtId="0" fontId="5" fillId="9" borderId="11" xfId="0" applyFont="1" applyFill="1" applyBorder="1" applyAlignment="1">
      <alignment horizontal="left" vertical="top"/>
    </xf>
    <xf numFmtId="0" fontId="5" fillId="9" borderId="11" xfId="0" applyFont="1" applyFill="1" applyBorder="1" applyAlignment="1">
      <alignment vertical="top"/>
    </xf>
    <xf numFmtId="0" fontId="5" fillId="9" borderId="12" xfId="0" applyFont="1" applyFill="1" applyBorder="1" applyAlignment="1">
      <alignment vertical="top"/>
    </xf>
    <xf numFmtId="0" fontId="2" fillId="9" borderId="11" xfId="0" applyFont="1" applyFill="1" applyBorder="1" applyAlignment="1">
      <alignment horizontal="left" vertical="top"/>
    </xf>
    <xf numFmtId="0" fontId="1" fillId="2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1" fillId="6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4" borderId="0" xfId="0" applyFont="1" applyFill="1" applyAlignment="1">
      <alignment horizontal="center" vertical="top"/>
    </xf>
    <xf numFmtId="0" fontId="1" fillId="4" borderId="0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10" fillId="0" borderId="5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1" fillId="3" borderId="1" xfId="0" applyFont="1" applyFill="1" applyBorder="1" applyAlignment="1">
      <alignment horizontal="right" vertical="top"/>
    </xf>
    <xf numFmtId="0" fontId="11" fillId="0" borderId="7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27"/>
  <sheetViews>
    <sheetView zoomScale="70" zoomScaleNormal="70" workbookViewId="0">
      <selection activeCell="B7" sqref="B7:B9"/>
    </sheetView>
  </sheetViews>
  <sheetFormatPr baseColWidth="10" defaultColWidth="11.5703125" defaultRowHeight="14.25" x14ac:dyDescent="0.25"/>
  <cols>
    <col min="1" max="1" width="6.28515625" style="3" customWidth="1"/>
    <col min="2" max="2" width="46.42578125" style="6" customWidth="1"/>
    <col min="3" max="3" width="4.7109375" style="6" customWidth="1"/>
    <col min="4" max="4" width="1.7109375" style="3" customWidth="1"/>
    <col min="5" max="5" width="5.7109375" style="3" customWidth="1"/>
    <col min="6" max="6" width="4.7109375" style="7" customWidth="1"/>
    <col min="7" max="7" width="7.85546875" style="3" customWidth="1"/>
    <col min="8" max="8" width="3.7109375" style="3" customWidth="1"/>
    <col min="9" max="9" width="6.28515625" style="8" customWidth="1"/>
    <col min="10" max="10" width="5.5703125" style="9" customWidth="1"/>
    <col min="11" max="11" width="9.7109375" style="10" customWidth="1"/>
    <col min="12" max="12" width="13.28515625" style="3" customWidth="1"/>
    <col min="13" max="13" width="1.7109375" style="3" customWidth="1"/>
    <col min="14" max="14" width="5.7109375" style="3" customWidth="1"/>
    <col min="15" max="15" width="3.7109375" style="7" customWidth="1"/>
    <col min="16" max="16" width="7.85546875" style="3" customWidth="1"/>
    <col min="17" max="17" width="3.7109375" style="3" customWidth="1"/>
    <col min="18" max="18" width="6.5703125" style="3" customWidth="1"/>
    <col min="19" max="19" width="5.5703125" style="9" customWidth="1"/>
    <col min="20" max="20" width="9.7109375" style="10" customWidth="1"/>
    <col min="21" max="21" width="13.28515625" style="3" customWidth="1"/>
    <col min="22" max="22" width="1.7109375" style="3" customWidth="1"/>
    <col min="23" max="23" width="5.7109375" style="3" customWidth="1"/>
    <col min="24" max="24" width="3.7109375" style="7" customWidth="1"/>
    <col min="25" max="25" width="7.85546875" style="3" customWidth="1"/>
    <col min="26" max="26" width="3.7109375" style="3" customWidth="1"/>
    <col min="27" max="27" width="6.85546875" style="8" customWidth="1"/>
    <col min="28" max="28" width="5.5703125" style="9" customWidth="1"/>
    <col min="29" max="29" width="9.7109375" style="10" customWidth="1"/>
    <col min="30" max="30" width="13.28515625" style="3" customWidth="1"/>
    <col min="31" max="31" width="1.7109375" style="3" customWidth="1"/>
    <col min="32" max="32" width="5.7109375" style="3" customWidth="1"/>
    <col min="33" max="33" width="4.5703125" style="7" customWidth="1"/>
    <col min="34" max="34" width="7.85546875" style="3" customWidth="1"/>
    <col min="35" max="35" width="3.7109375" style="3" customWidth="1"/>
    <col min="36" max="36" width="6.5703125" style="3" customWidth="1"/>
    <col min="37" max="37" width="5.5703125" style="9" customWidth="1"/>
    <col min="38" max="38" width="9.7109375" style="10" customWidth="1"/>
    <col min="39" max="39" width="13.28515625" style="3" customWidth="1"/>
    <col min="40" max="40" width="1.7109375" style="3" customWidth="1"/>
    <col min="41" max="41" width="5.7109375" style="3" customWidth="1"/>
    <col min="42" max="42" width="3.7109375" style="7" customWidth="1"/>
    <col min="43" max="43" width="7.85546875" style="3" customWidth="1"/>
    <col min="44" max="44" width="3.7109375" style="3" customWidth="1"/>
    <col min="45" max="45" width="7.85546875" style="3" customWidth="1"/>
    <col min="46" max="46" width="5.5703125" style="9" customWidth="1"/>
    <col min="47" max="47" width="9.7109375" style="10" customWidth="1"/>
    <col min="48" max="48" width="13.28515625" style="3" customWidth="1"/>
    <col min="49" max="16384" width="11.5703125" style="3"/>
  </cols>
  <sheetData>
    <row r="1" spans="1:47" ht="18.75" x14ac:dyDescent="0.25">
      <c r="A1" s="5" t="s">
        <v>0</v>
      </c>
      <c r="E1" s="115" t="s">
        <v>29</v>
      </c>
      <c r="F1" s="115"/>
      <c r="G1" s="115"/>
      <c r="H1" s="115"/>
      <c r="I1" s="115"/>
      <c r="J1" s="115"/>
      <c r="K1" s="115"/>
      <c r="N1" s="115" t="s">
        <v>29</v>
      </c>
      <c r="O1" s="115"/>
      <c r="P1" s="115"/>
      <c r="Q1" s="115"/>
      <c r="R1" s="115"/>
      <c r="S1" s="115"/>
      <c r="T1" s="115"/>
      <c r="W1" s="115" t="s">
        <v>29</v>
      </c>
      <c r="X1" s="115"/>
      <c r="Y1" s="115"/>
      <c r="Z1" s="115"/>
      <c r="AA1" s="115"/>
      <c r="AB1" s="115"/>
      <c r="AC1" s="115"/>
      <c r="AF1" s="115" t="s">
        <v>29</v>
      </c>
      <c r="AG1" s="115"/>
      <c r="AH1" s="115"/>
      <c r="AI1" s="115"/>
      <c r="AJ1" s="115"/>
      <c r="AK1" s="115"/>
      <c r="AL1" s="115"/>
      <c r="AO1" s="115" t="s">
        <v>29</v>
      </c>
      <c r="AP1" s="115"/>
      <c r="AQ1" s="115"/>
      <c r="AR1" s="115"/>
      <c r="AS1" s="115"/>
      <c r="AT1" s="115"/>
      <c r="AU1" s="115"/>
    </row>
    <row r="2" spans="1:47" x14ac:dyDescent="0.25">
      <c r="E2" s="114" t="s">
        <v>14</v>
      </c>
      <c r="F2" s="114"/>
      <c r="G2" s="114"/>
      <c r="H2" s="114"/>
      <c r="I2" s="114"/>
      <c r="J2" s="114"/>
      <c r="K2" s="114"/>
      <c r="N2" s="114" t="s">
        <v>15</v>
      </c>
      <c r="O2" s="114"/>
      <c r="P2" s="114"/>
      <c r="Q2" s="114"/>
      <c r="R2" s="114"/>
      <c r="S2" s="114"/>
      <c r="T2" s="114"/>
      <c r="W2" s="114" t="s">
        <v>16</v>
      </c>
      <c r="X2" s="114"/>
      <c r="Y2" s="114"/>
      <c r="Z2" s="114"/>
      <c r="AA2" s="114"/>
      <c r="AB2" s="114"/>
      <c r="AC2" s="114"/>
      <c r="AF2" s="114" t="s">
        <v>17</v>
      </c>
      <c r="AG2" s="114"/>
      <c r="AH2" s="114"/>
      <c r="AI2" s="114"/>
      <c r="AJ2" s="114"/>
      <c r="AK2" s="114"/>
      <c r="AL2" s="114"/>
      <c r="AO2" s="114" t="s">
        <v>18</v>
      </c>
      <c r="AP2" s="114"/>
      <c r="AQ2" s="114"/>
      <c r="AR2" s="114"/>
      <c r="AS2" s="114"/>
      <c r="AT2" s="114"/>
      <c r="AU2" s="114"/>
    </row>
    <row r="3" spans="1:47" s="1" customFormat="1" ht="18.75" x14ac:dyDescent="0.25">
      <c r="A3" s="5" t="s">
        <v>13</v>
      </c>
      <c r="B3" s="2"/>
      <c r="C3" s="2"/>
      <c r="E3" s="113" t="s">
        <v>19</v>
      </c>
      <c r="F3" s="113"/>
      <c r="G3" s="113"/>
      <c r="H3" s="113"/>
      <c r="I3" s="113"/>
      <c r="J3" s="113"/>
      <c r="K3" s="113"/>
      <c r="N3" s="113" t="s">
        <v>20</v>
      </c>
      <c r="O3" s="113"/>
      <c r="P3" s="113"/>
      <c r="Q3" s="113"/>
      <c r="R3" s="113"/>
      <c r="S3" s="113"/>
      <c r="T3" s="113"/>
      <c r="W3" s="113" t="s">
        <v>21</v>
      </c>
      <c r="X3" s="113"/>
      <c r="Y3" s="113"/>
      <c r="Z3" s="113"/>
      <c r="AA3" s="113"/>
      <c r="AB3" s="113"/>
      <c r="AC3" s="113"/>
      <c r="AF3" s="113" t="s">
        <v>22</v>
      </c>
      <c r="AG3" s="113"/>
      <c r="AH3" s="113"/>
      <c r="AI3" s="113"/>
      <c r="AJ3" s="113"/>
      <c r="AK3" s="113"/>
      <c r="AL3" s="113"/>
      <c r="AO3" s="113" t="s">
        <v>23</v>
      </c>
      <c r="AP3" s="113"/>
      <c r="AQ3" s="113"/>
      <c r="AR3" s="113"/>
      <c r="AS3" s="113"/>
      <c r="AT3" s="113"/>
      <c r="AU3" s="113"/>
    </row>
    <row r="4" spans="1:47" ht="28.5" x14ac:dyDescent="0.25">
      <c r="A4" s="5" t="s">
        <v>32</v>
      </c>
      <c r="B4" s="4" t="s">
        <v>1</v>
      </c>
      <c r="C4" s="6">
        <f>1.5*3*2</f>
        <v>9</v>
      </c>
      <c r="E4" s="11">
        <v>81</v>
      </c>
      <c r="F4" s="12">
        <v>1.5</v>
      </c>
      <c r="G4" s="13">
        <f t="shared" ref="G4:G10" si="0">E4*F4</f>
        <v>121.5</v>
      </c>
      <c r="H4" s="11">
        <v>3</v>
      </c>
      <c r="I4" s="14"/>
      <c r="J4" s="15">
        <v>2</v>
      </c>
      <c r="K4" s="53">
        <f>G4*H4*J4</f>
        <v>729</v>
      </c>
      <c r="N4" s="11">
        <v>80</v>
      </c>
      <c r="O4" s="12">
        <v>1.5</v>
      </c>
      <c r="P4" s="13">
        <f t="shared" ref="P4:P10" si="1">N4*O4</f>
        <v>120</v>
      </c>
      <c r="Q4" s="11">
        <v>3</v>
      </c>
      <c r="R4" s="11"/>
      <c r="S4" s="15">
        <v>2</v>
      </c>
      <c r="T4" s="53">
        <f>P4*Q4*S4</f>
        <v>720</v>
      </c>
      <c r="W4" s="11">
        <v>80</v>
      </c>
      <c r="X4" s="12">
        <v>1.5</v>
      </c>
      <c r="Y4" s="13">
        <f t="shared" ref="Y4:Y9" si="2">W4*X4</f>
        <v>120</v>
      </c>
      <c r="Z4" s="11">
        <v>3</v>
      </c>
      <c r="AA4" s="14"/>
      <c r="AB4" s="15">
        <v>2</v>
      </c>
      <c r="AC4" s="53">
        <f>Y4*Z4*AB4</f>
        <v>720</v>
      </c>
      <c r="AF4" s="11">
        <v>70</v>
      </c>
      <c r="AG4" s="12">
        <v>1.5</v>
      </c>
      <c r="AH4" s="13">
        <v>104</v>
      </c>
      <c r="AI4" s="11">
        <v>3</v>
      </c>
      <c r="AJ4" s="11"/>
      <c r="AK4" s="15">
        <v>2</v>
      </c>
      <c r="AL4" s="53">
        <f>AH4*AI4*AK4</f>
        <v>624</v>
      </c>
      <c r="AO4" s="11">
        <v>80</v>
      </c>
      <c r="AP4" s="12">
        <v>1.5</v>
      </c>
      <c r="AQ4" s="13">
        <f t="shared" ref="AQ4:AQ10" si="3">AO4*AP4</f>
        <v>120</v>
      </c>
      <c r="AR4" s="11">
        <v>3</v>
      </c>
      <c r="AS4" s="11"/>
      <c r="AT4" s="15">
        <v>2</v>
      </c>
      <c r="AU4" s="53">
        <f>AQ4*AR4*AT4</f>
        <v>720</v>
      </c>
    </row>
    <row r="5" spans="1:47" ht="28.5" x14ac:dyDescent="0.25">
      <c r="A5" s="5" t="s">
        <v>33</v>
      </c>
      <c r="B5" s="4" t="s">
        <v>2</v>
      </c>
      <c r="E5" s="11">
        <v>81</v>
      </c>
      <c r="F5" s="12">
        <v>1.5</v>
      </c>
      <c r="G5" s="13">
        <f t="shared" si="0"/>
        <v>121.5</v>
      </c>
      <c r="H5" s="11">
        <v>3</v>
      </c>
      <c r="I5" s="14">
        <f>4*E5</f>
        <v>324</v>
      </c>
      <c r="J5" s="15">
        <v>2</v>
      </c>
      <c r="K5" s="53">
        <f>(G5*H5++I5)*J5</f>
        <v>1377</v>
      </c>
      <c r="N5" s="11">
        <v>80</v>
      </c>
      <c r="O5" s="12">
        <v>1.5</v>
      </c>
      <c r="P5" s="13">
        <f t="shared" si="1"/>
        <v>120</v>
      </c>
      <c r="Q5" s="11">
        <v>3</v>
      </c>
      <c r="R5" s="11">
        <f>4*N5</f>
        <v>320</v>
      </c>
      <c r="S5" s="15">
        <v>2</v>
      </c>
      <c r="T5" s="53">
        <f>(P5*Q5++R5)*S5</f>
        <v>1360</v>
      </c>
      <c r="W5" s="11">
        <v>80</v>
      </c>
      <c r="X5" s="12">
        <v>1.5</v>
      </c>
      <c r="Y5" s="13">
        <f t="shared" si="2"/>
        <v>120</v>
      </c>
      <c r="Z5" s="11">
        <v>3</v>
      </c>
      <c r="AA5" s="14">
        <f>4*W5</f>
        <v>320</v>
      </c>
      <c r="AB5" s="15">
        <v>2</v>
      </c>
      <c r="AC5" s="53">
        <f>(Y5*Z5+AA5)*AB5</f>
        <v>1360</v>
      </c>
      <c r="AF5" s="11">
        <v>75</v>
      </c>
      <c r="AG5" s="12">
        <v>1.5</v>
      </c>
      <c r="AH5" s="13">
        <v>112</v>
      </c>
      <c r="AI5" s="11">
        <v>3</v>
      </c>
      <c r="AJ5" s="11">
        <f>4*AF5</f>
        <v>300</v>
      </c>
      <c r="AK5" s="15">
        <v>2</v>
      </c>
      <c r="AL5" s="53">
        <f>(AH5*AI5++AJ5)*AK5</f>
        <v>1272</v>
      </c>
      <c r="AO5" s="11">
        <v>80</v>
      </c>
      <c r="AP5" s="12">
        <v>1.5</v>
      </c>
      <c r="AQ5" s="13">
        <f t="shared" si="3"/>
        <v>120</v>
      </c>
      <c r="AR5" s="11">
        <v>3</v>
      </c>
      <c r="AS5" s="11">
        <f>4*AO5</f>
        <v>320</v>
      </c>
      <c r="AT5" s="15">
        <v>2</v>
      </c>
      <c r="AU5" s="53">
        <f>(AQ5*AR5+AS5)*AT5</f>
        <v>1360</v>
      </c>
    </row>
    <row r="6" spans="1:47" ht="42.75" x14ac:dyDescent="0.25">
      <c r="A6" s="5" t="s">
        <v>34</v>
      </c>
      <c r="B6" s="4" t="s">
        <v>3</v>
      </c>
      <c r="E6" s="17">
        <v>81</v>
      </c>
      <c r="F6" s="18">
        <v>1</v>
      </c>
      <c r="G6" s="19">
        <f t="shared" si="0"/>
        <v>81</v>
      </c>
      <c r="H6" s="17">
        <v>1</v>
      </c>
      <c r="I6" s="20"/>
      <c r="J6" s="21">
        <v>0</v>
      </c>
      <c r="K6" s="22">
        <f>G6*H6*J6</f>
        <v>0</v>
      </c>
      <c r="L6" s="17"/>
      <c r="M6" s="17"/>
      <c r="N6" s="17">
        <v>80</v>
      </c>
      <c r="O6" s="18">
        <v>1</v>
      </c>
      <c r="P6" s="19">
        <f t="shared" si="1"/>
        <v>80</v>
      </c>
      <c r="Q6" s="17">
        <v>1</v>
      </c>
      <c r="R6" s="17"/>
      <c r="S6" s="21">
        <v>0</v>
      </c>
      <c r="T6" s="22">
        <f>P6*Q6*S6</f>
        <v>0</v>
      </c>
      <c r="U6" s="17"/>
      <c r="V6" s="17"/>
      <c r="W6" s="17">
        <v>80</v>
      </c>
      <c r="X6" s="18">
        <v>1</v>
      </c>
      <c r="Y6" s="19">
        <f t="shared" si="2"/>
        <v>80</v>
      </c>
      <c r="Z6" s="17">
        <v>0</v>
      </c>
      <c r="AA6" s="20"/>
      <c r="AB6" s="21">
        <v>1</v>
      </c>
      <c r="AC6" s="22">
        <f>Y6*Z6*AB6</f>
        <v>0</v>
      </c>
      <c r="AD6" s="17"/>
      <c r="AE6" s="17"/>
      <c r="AF6" s="17">
        <v>70</v>
      </c>
      <c r="AG6" s="18">
        <v>1</v>
      </c>
      <c r="AH6" s="19">
        <f>AF6*AG6</f>
        <v>70</v>
      </c>
      <c r="AI6" s="17">
        <v>0</v>
      </c>
      <c r="AJ6" s="17"/>
      <c r="AK6" s="21">
        <v>1</v>
      </c>
      <c r="AL6" s="22">
        <f>AH6*AI6*AK6</f>
        <v>0</v>
      </c>
      <c r="AM6" s="23"/>
      <c r="AN6" s="23"/>
      <c r="AO6" s="17">
        <v>80</v>
      </c>
      <c r="AP6" s="18">
        <v>1</v>
      </c>
      <c r="AQ6" s="19">
        <f t="shared" si="3"/>
        <v>80</v>
      </c>
      <c r="AR6" s="17">
        <v>0</v>
      </c>
      <c r="AS6" s="17"/>
      <c r="AT6" s="21">
        <v>1</v>
      </c>
      <c r="AU6" s="22">
        <f>AQ6*AR6*AT6</f>
        <v>0</v>
      </c>
    </row>
    <row r="7" spans="1:47" ht="28.5" x14ac:dyDescent="0.25">
      <c r="A7" s="5" t="s">
        <v>35</v>
      </c>
      <c r="B7" s="4" t="s">
        <v>4</v>
      </c>
      <c r="E7" s="11">
        <v>81</v>
      </c>
      <c r="F7" s="12">
        <v>2</v>
      </c>
      <c r="G7" s="13">
        <f t="shared" si="0"/>
        <v>162</v>
      </c>
      <c r="H7" s="11">
        <v>25</v>
      </c>
      <c r="I7" s="14"/>
      <c r="J7" s="15">
        <v>2</v>
      </c>
      <c r="K7" s="16">
        <f>G7*H7*J7</f>
        <v>8100</v>
      </c>
      <c r="N7" s="11">
        <v>80</v>
      </c>
      <c r="O7" s="12">
        <v>2</v>
      </c>
      <c r="P7" s="13">
        <f t="shared" si="1"/>
        <v>160</v>
      </c>
      <c r="Q7" s="11">
        <v>18</v>
      </c>
      <c r="R7" s="11"/>
      <c r="S7" s="15">
        <v>2</v>
      </c>
      <c r="T7" s="16">
        <f>P7*Q7*S7</f>
        <v>5760</v>
      </c>
      <c r="W7" s="17">
        <v>80</v>
      </c>
      <c r="X7" s="18">
        <v>2</v>
      </c>
      <c r="Y7" s="19">
        <f t="shared" si="2"/>
        <v>160</v>
      </c>
      <c r="Z7" s="17">
        <v>0</v>
      </c>
      <c r="AA7" s="20"/>
      <c r="AB7" s="21">
        <v>2</v>
      </c>
      <c r="AC7" s="22">
        <f>Y7*Z7*AB7</f>
        <v>0</v>
      </c>
      <c r="AF7" s="11">
        <v>75</v>
      </c>
      <c r="AG7" s="12">
        <v>2</v>
      </c>
      <c r="AH7" s="13">
        <f>AF7*AG7</f>
        <v>150</v>
      </c>
      <c r="AI7" s="11">
        <v>5</v>
      </c>
      <c r="AJ7" s="11"/>
      <c r="AK7" s="15">
        <v>2</v>
      </c>
      <c r="AL7" s="16">
        <f>AH7*AI7*AK7</f>
        <v>1500</v>
      </c>
      <c r="AO7" s="11">
        <v>80</v>
      </c>
      <c r="AP7" s="12">
        <v>2</v>
      </c>
      <c r="AQ7" s="13">
        <f t="shared" si="3"/>
        <v>160</v>
      </c>
      <c r="AR7" s="11">
        <v>14</v>
      </c>
      <c r="AS7" s="11"/>
      <c r="AT7" s="15">
        <v>2</v>
      </c>
      <c r="AU7" s="16">
        <f>AQ7*AR7*AT7</f>
        <v>4480</v>
      </c>
    </row>
    <row r="8" spans="1:47" ht="28.5" x14ac:dyDescent="0.25">
      <c r="A8" s="5" t="s">
        <v>36</v>
      </c>
      <c r="B8" s="4" t="s">
        <v>5</v>
      </c>
      <c r="E8" s="17">
        <v>81</v>
      </c>
      <c r="F8" s="18">
        <v>2</v>
      </c>
      <c r="G8" s="19">
        <f t="shared" si="0"/>
        <v>162</v>
      </c>
      <c r="H8" s="17">
        <v>0</v>
      </c>
      <c r="I8" s="20"/>
      <c r="J8" s="21">
        <v>2</v>
      </c>
      <c r="K8" s="22">
        <f>G8*H8*J8</f>
        <v>0</v>
      </c>
      <c r="L8" s="17"/>
      <c r="M8" s="17"/>
      <c r="N8" s="17">
        <v>80</v>
      </c>
      <c r="O8" s="18">
        <v>0</v>
      </c>
      <c r="P8" s="19">
        <f t="shared" si="1"/>
        <v>0</v>
      </c>
      <c r="Q8" s="17">
        <v>6</v>
      </c>
      <c r="R8" s="17"/>
      <c r="S8" s="21">
        <v>2</v>
      </c>
      <c r="T8" s="22">
        <f>P8*Q8*S8</f>
        <v>0</v>
      </c>
      <c r="U8" s="24"/>
      <c r="V8" s="24"/>
      <c r="W8" s="11">
        <v>80</v>
      </c>
      <c r="X8" s="12">
        <v>2</v>
      </c>
      <c r="Y8" s="13">
        <f t="shared" si="2"/>
        <v>160</v>
      </c>
      <c r="Z8" s="11">
        <v>23</v>
      </c>
      <c r="AA8" s="14"/>
      <c r="AB8" s="15">
        <v>2</v>
      </c>
      <c r="AC8" s="16">
        <f>Y8*Z8*AB8</f>
        <v>7360</v>
      </c>
      <c r="AD8" s="24"/>
      <c r="AE8" s="24"/>
      <c r="AF8" s="11">
        <v>75</v>
      </c>
      <c r="AG8" s="12">
        <v>2</v>
      </c>
      <c r="AH8" s="13">
        <f>AF8*AG8</f>
        <v>150</v>
      </c>
      <c r="AI8" s="11">
        <v>6</v>
      </c>
      <c r="AJ8" s="11"/>
      <c r="AK8" s="15">
        <v>2</v>
      </c>
      <c r="AL8" s="16">
        <f>AH8*AI8*AK8</f>
        <v>1800</v>
      </c>
      <c r="AO8" s="17">
        <v>80</v>
      </c>
      <c r="AP8" s="18">
        <v>2</v>
      </c>
      <c r="AQ8" s="19">
        <f t="shared" si="3"/>
        <v>160</v>
      </c>
      <c r="AR8" s="17">
        <v>0</v>
      </c>
      <c r="AS8" s="17"/>
      <c r="AT8" s="21">
        <v>2</v>
      </c>
      <c r="AU8" s="22">
        <f>AQ8*AR8*AT8</f>
        <v>0</v>
      </c>
    </row>
    <row r="9" spans="1:47" ht="32.450000000000003" customHeight="1" x14ac:dyDescent="0.25">
      <c r="A9" s="5" t="s">
        <v>37</v>
      </c>
      <c r="B9" s="4" t="s">
        <v>6</v>
      </c>
      <c r="E9" s="17">
        <v>81</v>
      </c>
      <c r="F9" s="18">
        <v>2</v>
      </c>
      <c r="G9" s="19">
        <f t="shared" si="0"/>
        <v>162</v>
      </c>
      <c r="H9" s="17">
        <v>0</v>
      </c>
      <c r="I9" s="20"/>
      <c r="J9" s="21">
        <v>2</v>
      </c>
      <c r="K9" s="22">
        <f>G9*H9*J9</f>
        <v>0</v>
      </c>
      <c r="L9" s="17"/>
      <c r="M9" s="17"/>
      <c r="N9" s="17">
        <v>80</v>
      </c>
      <c r="O9" s="18">
        <v>0</v>
      </c>
      <c r="P9" s="19">
        <f t="shared" si="1"/>
        <v>0</v>
      </c>
      <c r="Q9" s="17">
        <v>6</v>
      </c>
      <c r="R9" s="17"/>
      <c r="S9" s="21">
        <v>2</v>
      </c>
      <c r="T9" s="22">
        <f>P9*Q9*S9</f>
        <v>0</v>
      </c>
      <c r="U9" s="24"/>
      <c r="V9" s="24"/>
      <c r="W9" s="17">
        <v>80</v>
      </c>
      <c r="X9" s="18">
        <v>2</v>
      </c>
      <c r="Y9" s="19">
        <f t="shared" si="2"/>
        <v>160</v>
      </c>
      <c r="Z9" s="17">
        <v>0</v>
      </c>
      <c r="AA9" s="20"/>
      <c r="AB9" s="21">
        <v>2</v>
      </c>
      <c r="AC9" s="22">
        <f>Y9*Z9*AB9</f>
        <v>0</v>
      </c>
      <c r="AD9" s="24"/>
      <c r="AE9" s="24"/>
      <c r="AF9" s="11">
        <v>75</v>
      </c>
      <c r="AG9" s="12">
        <v>2</v>
      </c>
      <c r="AH9" s="13">
        <f>AF9*AG9</f>
        <v>150</v>
      </c>
      <c r="AI9" s="11">
        <v>6</v>
      </c>
      <c r="AJ9" s="11"/>
      <c r="AK9" s="15">
        <v>1</v>
      </c>
      <c r="AL9" s="16">
        <f>AH9*AI9*AK9</f>
        <v>900</v>
      </c>
      <c r="AO9" s="17">
        <v>80</v>
      </c>
      <c r="AP9" s="18">
        <v>2</v>
      </c>
      <c r="AQ9" s="19">
        <f t="shared" si="3"/>
        <v>160</v>
      </c>
      <c r="AR9" s="17">
        <v>0</v>
      </c>
      <c r="AS9" s="17"/>
      <c r="AT9" s="21">
        <v>2</v>
      </c>
      <c r="AU9" s="22">
        <f>AQ9*AR9*AT9</f>
        <v>0</v>
      </c>
    </row>
    <row r="10" spans="1:47" ht="72.599999999999994" customHeight="1" x14ac:dyDescent="0.25">
      <c r="A10" s="5" t="s">
        <v>38</v>
      </c>
      <c r="B10" s="4" t="s">
        <v>7</v>
      </c>
      <c r="E10" s="11">
        <v>81</v>
      </c>
      <c r="F10" s="12">
        <v>4</v>
      </c>
      <c r="G10" s="13">
        <f t="shared" si="0"/>
        <v>324</v>
      </c>
      <c r="H10" s="11">
        <v>0</v>
      </c>
      <c r="I10" s="14">
        <f>4*E10</f>
        <v>324</v>
      </c>
      <c r="J10" s="15">
        <v>2</v>
      </c>
      <c r="K10" s="16">
        <f>(G10*H10+I10)*J10</f>
        <v>648</v>
      </c>
      <c r="N10" s="11">
        <v>80</v>
      </c>
      <c r="O10" s="12">
        <v>4</v>
      </c>
      <c r="P10" s="13">
        <f t="shared" si="1"/>
        <v>320</v>
      </c>
      <c r="Q10" s="11">
        <v>0</v>
      </c>
      <c r="R10" s="14">
        <f>4*N10</f>
        <v>320</v>
      </c>
      <c r="S10" s="15">
        <v>2</v>
      </c>
      <c r="T10" s="16">
        <f>(P10*Q10+R10)*S10</f>
        <v>640</v>
      </c>
      <c r="W10" s="11">
        <v>80</v>
      </c>
      <c r="X10" s="12">
        <v>4</v>
      </c>
      <c r="Y10" s="11"/>
      <c r="Z10" s="11">
        <v>1</v>
      </c>
      <c r="AA10" s="14">
        <f>4*W10</f>
        <v>320</v>
      </c>
      <c r="AB10" s="15">
        <v>2</v>
      </c>
      <c r="AC10" s="16">
        <f>(Y10*Z10+AA10)*AB10</f>
        <v>640</v>
      </c>
      <c r="AF10" s="11">
        <v>70</v>
      </c>
      <c r="AG10" s="12">
        <v>24</v>
      </c>
      <c r="AH10" s="13">
        <f>AF10*AG10</f>
        <v>1680</v>
      </c>
      <c r="AI10" s="11">
        <v>1</v>
      </c>
      <c r="AJ10" s="11"/>
      <c r="AK10" s="15">
        <v>2</v>
      </c>
      <c r="AL10" s="16">
        <f>AH10*AI10*AK10</f>
        <v>3360</v>
      </c>
      <c r="AO10" s="11">
        <v>80</v>
      </c>
      <c r="AP10" s="12">
        <v>4</v>
      </c>
      <c r="AQ10" s="13">
        <f t="shared" si="3"/>
        <v>320</v>
      </c>
      <c r="AR10" s="11">
        <v>1</v>
      </c>
      <c r="AS10" s="14">
        <f>4*AO10</f>
        <v>320</v>
      </c>
      <c r="AT10" s="15">
        <v>2</v>
      </c>
      <c r="AU10" s="16">
        <f>(AQ10*AR10+AS10)*AT10</f>
        <v>1280</v>
      </c>
    </row>
    <row r="11" spans="1:47" ht="76.900000000000006" customHeight="1" x14ac:dyDescent="0.25">
      <c r="A11" s="5" t="s">
        <v>39</v>
      </c>
      <c r="B11" s="4" t="s">
        <v>8</v>
      </c>
      <c r="E11" s="11">
        <v>81</v>
      </c>
      <c r="F11" s="12">
        <v>5</v>
      </c>
      <c r="G11" s="11"/>
      <c r="H11" s="11">
        <v>1</v>
      </c>
      <c r="I11" s="13">
        <f>E11*F11</f>
        <v>405</v>
      </c>
      <c r="J11" s="15">
        <v>2</v>
      </c>
      <c r="K11" s="16">
        <f>I11*H11*J11</f>
        <v>810</v>
      </c>
      <c r="N11" s="11">
        <v>80</v>
      </c>
      <c r="O11" s="12">
        <v>6</v>
      </c>
      <c r="P11" s="11"/>
      <c r="Q11" s="11">
        <v>1</v>
      </c>
      <c r="R11" s="13">
        <f>N11*O11</f>
        <v>480</v>
      </c>
      <c r="S11" s="15">
        <v>2</v>
      </c>
      <c r="T11" s="16">
        <f>R11*Q11*S11</f>
        <v>960</v>
      </c>
      <c r="W11" s="11">
        <v>80</v>
      </c>
      <c r="X11" s="12">
        <v>6</v>
      </c>
      <c r="Y11" s="11"/>
      <c r="Z11" s="11">
        <v>1</v>
      </c>
      <c r="AA11" s="25">
        <f>W11*X11</f>
        <v>480</v>
      </c>
      <c r="AB11" s="15">
        <v>2</v>
      </c>
      <c r="AC11" s="16">
        <f>AA11*Z11*AB11</f>
        <v>960</v>
      </c>
      <c r="AF11" s="11">
        <v>70</v>
      </c>
      <c r="AG11" s="12">
        <v>4</v>
      </c>
      <c r="AH11" s="11"/>
      <c r="AI11" s="11">
        <v>3</v>
      </c>
      <c r="AJ11" s="13">
        <f>AF11*AG11</f>
        <v>280</v>
      </c>
      <c r="AK11" s="15">
        <v>2</v>
      </c>
      <c r="AL11" s="16">
        <f>AJ11*AI11*AK11</f>
        <v>1680</v>
      </c>
      <c r="AO11" s="11">
        <v>80</v>
      </c>
      <c r="AP11" s="12">
        <v>6</v>
      </c>
      <c r="AQ11" s="11"/>
      <c r="AR11" s="11">
        <v>1</v>
      </c>
      <c r="AS11" s="13">
        <f>AO11*AP11*AR11</f>
        <v>480</v>
      </c>
      <c r="AT11" s="15">
        <v>2</v>
      </c>
      <c r="AU11" s="16">
        <f>AS11*AT11</f>
        <v>960</v>
      </c>
    </row>
    <row r="12" spans="1:47" ht="28.5" x14ac:dyDescent="0.25">
      <c r="A12" s="5" t="s">
        <v>40</v>
      </c>
      <c r="B12" s="4" t="s">
        <v>9</v>
      </c>
      <c r="E12" s="17">
        <v>81</v>
      </c>
      <c r="F12" s="18">
        <v>4</v>
      </c>
      <c r="G12" s="19">
        <f>E12*F12</f>
        <v>324</v>
      </c>
      <c r="H12" s="17">
        <v>0</v>
      </c>
      <c r="I12" s="20"/>
      <c r="J12" s="21">
        <v>2</v>
      </c>
      <c r="K12" s="22">
        <f>G12*H12*J12</f>
        <v>0</v>
      </c>
      <c r="L12" s="24"/>
      <c r="M12" s="24"/>
      <c r="N12" s="17">
        <v>80</v>
      </c>
      <c r="O12" s="18">
        <v>0</v>
      </c>
      <c r="P12" s="19">
        <f>N12*O12</f>
        <v>0</v>
      </c>
      <c r="Q12" s="17">
        <v>3</v>
      </c>
      <c r="R12" s="17"/>
      <c r="S12" s="21">
        <v>2</v>
      </c>
      <c r="T12" s="22">
        <f>P12*Q12*S12</f>
        <v>0</v>
      </c>
      <c r="U12" s="24"/>
      <c r="V12" s="24"/>
      <c r="W12" s="17">
        <v>80</v>
      </c>
      <c r="X12" s="18">
        <v>4</v>
      </c>
      <c r="Y12" s="19">
        <f>W12*X12</f>
        <v>320</v>
      </c>
      <c r="Z12" s="17">
        <v>0</v>
      </c>
      <c r="AA12" s="20"/>
      <c r="AB12" s="21">
        <v>2</v>
      </c>
      <c r="AC12" s="22">
        <f>Y12*Z12*AB12</f>
        <v>0</v>
      </c>
      <c r="AD12" s="24"/>
      <c r="AE12" s="24"/>
      <c r="AF12" s="11">
        <v>70</v>
      </c>
      <c r="AG12" s="12">
        <v>4</v>
      </c>
      <c r="AH12" s="13">
        <f>AF12*AG12</f>
        <v>280</v>
      </c>
      <c r="AI12" s="11">
        <v>3</v>
      </c>
      <c r="AJ12" s="11"/>
      <c r="AK12" s="15">
        <v>2</v>
      </c>
      <c r="AL12" s="16">
        <f>AH12*AI12*AK12</f>
        <v>1680</v>
      </c>
      <c r="AM12" s="3" t="s">
        <v>31</v>
      </c>
      <c r="AO12" s="17">
        <v>80</v>
      </c>
      <c r="AP12" s="18">
        <v>4</v>
      </c>
      <c r="AQ12" s="19">
        <f>AO12*AP12</f>
        <v>320</v>
      </c>
      <c r="AR12" s="17">
        <v>0</v>
      </c>
      <c r="AS12" s="17"/>
      <c r="AT12" s="21">
        <v>2</v>
      </c>
      <c r="AU12" s="22">
        <f>AQ12*AR12*AT12</f>
        <v>0</v>
      </c>
    </row>
    <row r="13" spans="1:47" ht="18.75" x14ac:dyDescent="0.25">
      <c r="A13" s="5" t="s">
        <v>41</v>
      </c>
      <c r="B13" s="4" t="s">
        <v>10</v>
      </c>
      <c r="E13" s="17">
        <v>81</v>
      </c>
      <c r="F13" s="18">
        <v>4</v>
      </c>
      <c r="G13" s="19">
        <f>E13*F13</f>
        <v>324</v>
      </c>
      <c r="H13" s="17">
        <v>0</v>
      </c>
      <c r="I13" s="20"/>
      <c r="J13" s="21">
        <v>2</v>
      </c>
      <c r="K13" s="22">
        <f>G13*H13*J13</f>
        <v>0</v>
      </c>
      <c r="L13" s="24"/>
      <c r="M13" s="24"/>
      <c r="N13" s="17">
        <v>80</v>
      </c>
      <c r="O13" s="18">
        <v>0</v>
      </c>
      <c r="P13" s="19">
        <f>N13*O13</f>
        <v>0</v>
      </c>
      <c r="Q13" s="17">
        <v>3</v>
      </c>
      <c r="R13" s="17"/>
      <c r="S13" s="21">
        <v>2</v>
      </c>
      <c r="T13" s="22">
        <f>P13*Q13*S13</f>
        <v>0</v>
      </c>
      <c r="U13" s="24"/>
      <c r="V13" s="24"/>
      <c r="W13" s="17">
        <v>80</v>
      </c>
      <c r="X13" s="18">
        <v>4</v>
      </c>
      <c r="Y13" s="19">
        <f>W13*X13</f>
        <v>320</v>
      </c>
      <c r="Z13" s="17">
        <v>0</v>
      </c>
      <c r="AA13" s="20"/>
      <c r="AB13" s="21">
        <v>2</v>
      </c>
      <c r="AC13" s="22">
        <f>Y13*Z13*AB13</f>
        <v>0</v>
      </c>
      <c r="AD13" s="24"/>
      <c r="AE13" s="24"/>
      <c r="AF13" s="11">
        <v>70</v>
      </c>
      <c r="AG13" s="12">
        <v>4</v>
      </c>
      <c r="AH13" s="13">
        <f>AF13*AG13</f>
        <v>280</v>
      </c>
      <c r="AI13" s="11">
        <v>3</v>
      </c>
      <c r="AJ13" s="11"/>
      <c r="AK13" s="15">
        <v>2</v>
      </c>
      <c r="AL13" s="16">
        <f>AH13*AI13*AK13</f>
        <v>1680</v>
      </c>
      <c r="AO13" s="17">
        <v>80</v>
      </c>
      <c r="AP13" s="18">
        <v>4</v>
      </c>
      <c r="AQ13" s="19">
        <f>AO13*AP13</f>
        <v>320</v>
      </c>
      <c r="AR13" s="17">
        <v>0</v>
      </c>
      <c r="AS13" s="17"/>
      <c r="AT13" s="21">
        <v>2</v>
      </c>
      <c r="AU13" s="22">
        <f>AQ13*AR13*AT13</f>
        <v>0</v>
      </c>
    </row>
    <row r="14" spans="1:47" ht="42.75" x14ac:dyDescent="0.25">
      <c r="A14" s="5" t="s">
        <v>42</v>
      </c>
      <c r="B14" s="4" t="s">
        <v>11</v>
      </c>
      <c r="E14" s="17">
        <v>81</v>
      </c>
      <c r="F14" s="18">
        <v>1.5</v>
      </c>
      <c r="G14" s="19">
        <f>E14*F14</f>
        <v>121.5</v>
      </c>
      <c r="H14" s="17">
        <v>0</v>
      </c>
      <c r="I14" s="20"/>
      <c r="J14" s="21">
        <v>2</v>
      </c>
      <c r="K14" s="22">
        <f>G14*H14*J14</f>
        <v>0</v>
      </c>
      <c r="L14" s="24"/>
      <c r="M14" s="24"/>
      <c r="N14" s="11">
        <v>80</v>
      </c>
      <c r="O14" s="12">
        <v>1.5</v>
      </c>
      <c r="P14" s="13">
        <f>N14*O14</f>
        <v>120</v>
      </c>
      <c r="Q14" s="11">
        <v>1</v>
      </c>
      <c r="R14" s="11"/>
      <c r="S14" s="15">
        <v>2</v>
      </c>
      <c r="T14" s="16">
        <f>P14*Q14*S14</f>
        <v>240</v>
      </c>
      <c r="U14" s="24"/>
      <c r="V14" s="24"/>
      <c r="W14" s="17">
        <v>80</v>
      </c>
      <c r="X14" s="18">
        <v>1.5</v>
      </c>
      <c r="Y14" s="19">
        <f>W14*X14</f>
        <v>120</v>
      </c>
      <c r="Z14" s="17">
        <v>0</v>
      </c>
      <c r="AA14" s="20"/>
      <c r="AB14" s="21">
        <v>2</v>
      </c>
      <c r="AC14" s="22">
        <f>Y14*Z14*AB14</f>
        <v>0</v>
      </c>
      <c r="AD14" s="24"/>
      <c r="AE14" s="24"/>
      <c r="AF14" s="17">
        <v>70</v>
      </c>
      <c r="AG14" s="18">
        <v>1.5</v>
      </c>
      <c r="AH14" s="19">
        <f>AF14*AG14</f>
        <v>105</v>
      </c>
      <c r="AI14" s="17">
        <v>0</v>
      </c>
      <c r="AJ14" s="17"/>
      <c r="AK14" s="21">
        <v>2</v>
      </c>
      <c r="AL14" s="22">
        <f>AH14*AI14*AK14</f>
        <v>0</v>
      </c>
      <c r="AO14" s="17">
        <v>80</v>
      </c>
      <c r="AP14" s="18">
        <v>1.5</v>
      </c>
      <c r="AQ14" s="19">
        <f>AO14*AP14</f>
        <v>120</v>
      </c>
      <c r="AR14" s="17">
        <v>0</v>
      </c>
      <c r="AS14" s="17"/>
      <c r="AT14" s="21">
        <v>2</v>
      </c>
      <c r="AU14" s="22">
        <f>AQ14*AR14*AT14</f>
        <v>0</v>
      </c>
    </row>
    <row r="15" spans="1:47" ht="42.75" x14ac:dyDescent="0.25">
      <c r="A15" s="5" t="s">
        <v>43</v>
      </c>
      <c r="B15" s="4" t="s">
        <v>12</v>
      </c>
      <c r="E15" s="11">
        <v>81</v>
      </c>
      <c r="F15" s="12">
        <v>5</v>
      </c>
      <c r="G15" s="13">
        <f>E15*F15</f>
        <v>405</v>
      </c>
      <c r="H15" s="11">
        <v>1</v>
      </c>
      <c r="I15" s="14"/>
      <c r="J15" s="15">
        <v>2</v>
      </c>
      <c r="K15" s="53">
        <f>G15*H15*J15</f>
        <v>810</v>
      </c>
      <c r="N15" s="11">
        <v>80</v>
      </c>
      <c r="O15" s="12">
        <v>5</v>
      </c>
      <c r="P15" s="11"/>
      <c r="Q15" s="11">
        <v>1</v>
      </c>
      <c r="R15" s="13">
        <f>N15*O15*Q15</f>
        <v>400</v>
      </c>
      <c r="S15" s="15">
        <v>2</v>
      </c>
      <c r="T15" s="53">
        <f>R15*S15</f>
        <v>800</v>
      </c>
      <c r="W15" s="11">
        <v>80</v>
      </c>
      <c r="X15" s="12">
        <v>5</v>
      </c>
      <c r="Y15" s="13"/>
      <c r="Z15" s="11">
        <v>1</v>
      </c>
      <c r="AA15" s="13">
        <f>W15*X15*Z15</f>
        <v>400</v>
      </c>
      <c r="AB15" s="15">
        <v>2</v>
      </c>
      <c r="AC15" s="53">
        <f>AA15*AB15</f>
        <v>800</v>
      </c>
      <c r="AF15" s="17">
        <v>70</v>
      </c>
      <c r="AG15" s="18">
        <v>5</v>
      </c>
      <c r="AH15" s="19"/>
      <c r="AI15" s="17">
        <v>0</v>
      </c>
      <c r="AJ15" s="17">
        <f>AF15*AG15*AI15</f>
        <v>0</v>
      </c>
      <c r="AK15" s="21">
        <v>2</v>
      </c>
      <c r="AL15" s="54">
        <f>AJ15*AK15</f>
        <v>0</v>
      </c>
      <c r="AO15" s="11">
        <v>80</v>
      </c>
      <c r="AP15" s="12">
        <v>5</v>
      </c>
      <c r="AQ15" s="13"/>
      <c r="AR15" s="11">
        <v>1</v>
      </c>
      <c r="AS15" s="13">
        <f>AO15*AP15*AR15</f>
        <v>400</v>
      </c>
      <c r="AT15" s="15">
        <v>2</v>
      </c>
      <c r="AU15" s="53">
        <f>AS15*AT15</f>
        <v>800</v>
      </c>
    </row>
    <row r="16" spans="1:47" s="28" customFormat="1" ht="30" customHeight="1" x14ac:dyDescent="0.3">
      <c r="A16" s="26" t="s">
        <v>24</v>
      </c>
      <c r="B16" s="27"/>
      <c r="C16" s="27"/>
      <c r="E16" s="29"/>
      <c r="F16" s="30"/>
      <c r="G16" s="29"/>
      <c r="H16" s="29"/>
      <c r="I16" s="31"/>
      <c r="J16" s="32"/>
      <c r="K16" s="33"/>
      <c r="N16" s="29"/>
      <c r="O16" s="30"/>
      <c r="P16" s="29"/>
      <c r="Q16" s="29"/>
      <c r="R16" s="29"/>
      <c r="S16" s="32"/>
      <c r="T16" s="33"/>
      <c r="W16" s="29"/>
      <c r="X16" s="30"/>
      <c r="Y16" s="29"/>
      <c r="Z16" s="29"/>
      <c r="AA16" s="31"/>
      <c r="AB16" s="32"/>
      <c r="AC16" s="33"/>
      <c r="AF16" s="29"/>
      <c r="AG16" s="30"/>
      <c r="AH16" s="29"/>
      <c r="AI16" s="29"/>
      <c r="AJ16" s="29"/>
      <c r="AK16" s="32"/>
      <c r="AL16" s="33"/>
      <c r="AO16" s="29"/>
      <c r="AP16" s="30"/>
      <c r="AQ16" s="29"/>
      <c r="AR16" s="29"/>
      <c r="AS16" s="29"/>
      <c r="AT16" s="32"/>
      <c r="AU16" s="33"/>
    </row>
    <row r="17" spans="1:47" s="35" customFormat="1" ht="18.75" x14ac:dyDescent="0.3">
      <c r="A17" s="26"/>
      <c r="B17" s="34">
        <f>AC17+T17+K17+AL17++AU17</f>
        <v>58890</v>
      </c>
      <c r="C17" s="34" t="s">
        <v>25</v>
      </c>
      <c r="E17" s="36"/>
      <c r="F17" s="37"/>
      <c r="G17" s="36"/>
      <c r="H17" s="36"/>
      <c r="I17" s="38"/>
      <c r="J17" s="39" t="s">
        <v>25</v>
      </c>
      <c r="K17" s="40">
        <f>SUM(K4:K15)</f>
        <v>12474</v>
      </c>
      <c r="N17" s="36"/>
      <c r="O17" s="37"/>
      <c r="P17" s="36"/>
      <c r="Q17" s="36"/>
      <c r="R17" s="36"/>
      <c r="S17" s="39"/>
      <c r="T17" s="40">
        <f>SUM(T4:T15)</f>
        <v>10480</v>
      </c>
      <c r="W17" s="36"/>
      <c r="X17" s="37"/>
      <c r="Y17" s="36"/>
      <c r="Z17" s="36"/>
      <c r="AA17" s="38"/>
      <c r="AB17" s="39"/>
      <c r="AC17" s="40">
        <f>SUM(AC4:AC15)</f>
        <v>11840</v>
      </c>
      <c r="AF17" s="36"/>
      <c r="AG17" s="37"/>
      <c r="AH17" s="36"/>
      <c r="AI17" s="36"/>
      <c r="AJ17" s="36"/>
      <c r="AK17" s="39"/>
      <c r="AL17" s="40">
        <f>SUM(AL4:AL15)</f>
        <v>14496</v>
      </c>
      <c r="AO17" s="36"/>
      <c r="AP17" s="37"/>
      <c r="AQ17" s="36"/>
      <c r="AR17" s="36"/>
      <c r="AS17" s="36"/>
      <c r="AT17" s="39"/>
      <c r="AU17" s="40">
        <f>SUM(AU4:AU15)</f>
        <v>9600</v>
      </c>
    </row>
    <row r="18" spans="1:47" s="35" customFormat="1" ht="18.75" x14ac:dyDescent="0.3">
      <c r="A18" s="26"/>
      <c r="B18" s="34">
        <f>AC18+T18+K18+AL18++AU18</f>
        <v>70668</v>
      </c>
      <c r="C18" s="34" t="s">
        <v>26</v>
      </c>
      <c r="E18" s="36"/>
      <c r="F18" s="37"/>
      <c r="G18" s="36"/>
      <c r="H18" s="36"/>
      <c r="I18" s="38"/>
      <c r="J18" s="39" t="s">
        <v>26</v>
      </c>
      <c r="K18" s="40">
        <f>K17*1.2</f>
        <v>14968.8</v>
      </c>
      <c r="N18" s="36"/>
      <c r="O18" s="37"/>
      <c r="P18" s="36"/>
      <c r="Q18" s="36"/>
      <c r="R18" s="36"/>
      <c r="S18" s="39"/>
      <c r="T18" s="40">
        <f>T17*1.2</f>
        <v>12576</v>
      </c>
      <c r="W18" s="36"/>
      <c r="X18" s="37"/>
      <c r="Y18" s="36"/>
      <c r="Z18" s="36"/>
      <c r="AA18" s="38"/>
      <c r="AB18" s="39"/>
      <c r="AC18" s="40">
        <f>AC17*1.2</f>
        <v>14208</v>
      </c>
      <c r="AF18" s="36"/>
      <c r="AG18" s="37"/>
      <c r="AH18" s="36"/>
      <c r="AI18" s="36"/>
      <c r="AJ18" s="36"/>
      <c r="AK18" s="39"/>
      <c r="AL18" s="40">
        <f>AL17*1.2</f>
        <v>17395.2</v>
      </c>
      <c r="AO18" s="36"/>
      <c r="AP18" s="37"/>
      <c r="AQ18" s="36"/>
      <c r="AR18" s="36"/>
      <c r="AS18" s="36"/>
      <c r="AT18" s="39"/>
      <c r="AU18" s="40">
        <f>AU17*1.2</f>
        <v>11520</v>
      </c>
    </row>
    <row r="19" spans="1:47" s="28" customFormat="1" ht="30" customHeight="1" x14ac:dyDescent="0.3">
      <c r="A19" s="26" t="s">
        <v>27</v>
      </c>
      <c r="B19" s="34"/>
      <c r="C19" s="34"/>
      <c r="F19" s="41"/>
      <c r="I19" s="42"/>
      <c r="J19" s="43"/>
      <c r="K19" s="44"/>
      <c r="O19" s="41"/>
      <c r="S19" s="43"/>
      <c r="T19" s="44"/>
      <c r="X19" s="41"/>
      <c r="AA19" s="42"/>
      <c r="AB19" s="43"/>
      <c r="AC19" s="44"/>
      <c r="AG19" s="41"/>
      <c r="AK19" s="43"/>
      <c r="AL19" s="44"/>
      <c r="AP19" s="41"/>
      <c r="AT19" s="43"/>
      <c r="AU19" s="44"/>
    </row>
    <row r="20" spans="1:47" s="35" customFormat="1" ht="18.75" x14ac:dyDescent="0.3">
      <c r="A20" s="26"/>
      <c r="B20" s="34">
        <f>AC20+T20+K20+AL20++AU20</f>
        <v>29250</v>
      </c>
      <c r="C20" s="34" t="s">
        <v>25</v>
      </c>
      <c r="E20" s="45"/>
      <c r="F20" s="46"/>
      <c r="G20" s="45"/>
      <c r="H20" s="45"/>
      <c r="I20" s="47"/>
      <c r="J20" s="48" t="s">
        <v>25</v>
      </c>
      <c r="K20" s="49">
        <v>6250</v>
      </c>
      <c r="N20" s="45"/>
      <c r="O20" s="46"/>
      <c r="P20" s="45"/>
      <c r="Q20" s="45"/>
      <c r="R20" s="47"/>
      <c r="S20" s="48" t="s">
        <v>25</v>
      </c>
      <c r="T20" s="49">
        <v>5250</v>
      </c>
      <c r="W20" s="45"/>
      <c r="X20" s="46"/>
      <c r="Y20" s="45"/>
      <c r="Z20" s="45"/>
      <c r="AA20" s="47"/>
      <c r="AB20" s="48" t="s">
        <v>25</v>
      </c>
      <c r="AC20" s="49">
        <v>6000</v>
      </c>
      <c r="AF20" s="45"/>
      <c r="AG20" s="46"/>
      <c r="AH20" s="45"/>
      <c r="AI20" s="45"/>
      <c r="AJ20" s="47"/>
      <c r="AK20" s="48" t="s">
        <v>25</v>
      </c>
      <c r="AL20" s="49">
        <v>7250</v>
      </c>
      <c r="AO20" s="45"/>
      <c r="AP20" s="46"/>
      <c r="AQ20" s="45"/>
      <c r="AR20" s="45"/>
      <c r="AS20" s="47"/>
      <c r="AT20" s="48" t="s">
        <v>25</v>
      </c>
      <c r="AU20" s="49">
        <v>4500</v>
      </c>
    </row>
    <row r="21" spans="1:47" s="28" customFormat="1" ht="30" customHeight="1" x14ac:dyDescent="0.3">
      <c r="A21" s="26" t="s">
        <v>28</v>
      </c>
      <c r="B21" s="27"/>
      <c r="C21" s="27"/>
      <c r="F21" s="41"/>
      <c r="I21" s="42"/>
      <c r="J21" s="43"/>
      <c r="K21" s="44">
        <f>K20/K17</f>
        <v>0.50104216770883436</v>
      </c>
      <c r="O21" s="41"/>
      <c r="R21" s="42"/>
      <c r="S21" s="43"/>
      <c r="T21" s="44">
        <f>T20/T17</f>
        <v>0.50095419847328249</v>
      </c>
      <c r="X21" s="41"/>
      <c r="AA21" s="42"/>
      <c r="AB21" s="43"/>
      <c r="AC21" s="44">
        <f>AC20/AC17</f>
        <v>0.5067567567567568</v>
      </c>
      <c r="AG21" s="41"/>
      <c r="AJ21" s="42"/>
      <c r="AK21" s="43"/>
      <c r="AL21" s="44">
        <f>AL20/AL17</f>
        <v>0.5001379690949227</v>
      </c>
      <c r="AP21" s="41"/>
      <c r="AS21" s="42"/>
      <c r="AT21" s="43"/>
      <c r="AU21" s="44">
        <f>AU20/AU17</f>
        <v>0.46875</v>
      </c>
    </row>
    <row r="22" spans="1:47" s="28" customFormat="1" x14ac:dyDescent="0.25">
      <c r="A22" s="50"/>
      <c r="B22" s="34">
        <f>B20++B17</f>
        <v>88140</v>
      </c>
      <c r="C22" s="27" t="s">
        <v>25</v>
      </c>
      <c r="F22" s="41"/>
      <c r="I22" s="42"/>
      <c r="J22" s="43"/>
      <c r="K22" s="44"/>
      <c r="O22" s="41"/>
      <c r="S22" s="43"/>
      <c r="T22" s="44"/>
      <c r="X22" s="41"/>
      <c r="AA22" s="42"/>
      <c r="AB22" s="43"/>
      <c r="AC22" s="44"/>
      <c r="AG22" s="41"/>
      <c r="AK22" s="43"/>
      <c r="AL22" s="44"/>
      <c r="AP22" s="41"/>
      <c r="AT22" s="43"/>
      <c r="AU22" s="44"/>
    </row>
    <row r="23" spans="1:47" s="28" customFormat="1" x14ac:dyDescent="0.25">
      <c r="B23" s="51">
        <f>B22*1.2</f>
        <v>105768</v>
      </c>
      <c r="C23" s="27" t="s">
        <v>26</v>
      </c>
      <c r="F23" s="41"/>
      <c r="I23" s="42"/>
      <c r="J23" s="43"/>
      <c r="K23" s="44"/>
      <c r="O23" s="41"/>
      <c r="S23" s="43"/>
      <c r="T23" s="44"/>
      <c r="X23" s="41"/>
      <c r="AA23" s="42"/>
      <c r="AB23" s="43"/>
      <c r="AC23" s="44"/>
      <c r="AG23" s="41"/>
      <c r="AK23" s="43"/>
      <c r="AL23" s="44"/>
      <c r="AP23" s="41"/>
      <c r="AT23" s="43"/>
      <c r="AU23" s="44"/>
    </row>
    <row r="25" spans="1:47" ht="18.75" x14ac:dyDescent="0.25">
      <c r="A25" s="52" t="s">
        <v>30</v>
      </c>
    </row>
    <row r="26" spans="1:47" x14ac:dyDescent="0.25">
      <c r="B26" s="6" t="s">
        <v>44</v>
      </c>
      <c r="E26" s="3">
        <v>120</v>
      </c>
      <c r="G26" s="3">
        <f>E26*1.5</f>
        <v>180</v>
      </c>
    </row>
    <row r="27" spans="1:47" x14ac:dyDescent="0.25">
      <c r="B27" s="6" t="s">
        <v>45</v>
      </c>
      <c r="E27" s="3">
        <v>80</v>
      </c>
      <c r="G27" s="3">
        <f>E27*2.5</f>
        <v>200</v>
      </c>
    </row>
  </sheetData>
  <mergeCells count="15">
    <mergeCell ref="E1:K1"/>
    <mergeCell ref="N1:T1"/>
    <mergeCell ref="W1:AC1"/>
    <mergeCell ref="AF1:AL1"/>
    <mergeCell ref="AO1:AU1"/>
    <mergeCell ref="E2:K2"/>
    <mergeCell ref="N2:T2"/>
    <mergeCell ref="W2:AC2"/>
    <mergeCell ref="AF2:AL2"/>
    <mergeCell ref="AO2:AU2"/>
    <mergeCell ref="E3:K3"/>
    <mergeCell ref="N3:T3"/>
    <mergeCell ref="W3:AC3"/>
    <mergeCell ref="AF3:AL3"/>
    <mergeCell ref="AO3:AU3"/>
  </mergeCells>
  <pageMargins left="0.31496062992125984" right="0.31496062992125984" top="0.74803149606299213" bottom="0.74803149606299213" header="0.31496062992125984" footer="0.31496062992125984"/>
  <pageSetup paperSize="8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8"/>
  <sheetViews>
    <sheetView workbookViewId="0">
      <selection activeCell="A9" sqref="A9"/>
    </sheetView>
  </sheetViews>
  <sheetFormatPr baseColWidth="10" defaultColWidth="11.5703125" defaultRowHeight="14.25" x14ac:dyDescent="0.25"/>
  <cols>
    <col min="1" max="1" width="3" style="1" customWidth="1"/>
    <col min="2" max="2" width="34.5703125" style="6" customWidth="1"/>
    <col min="3" max="3" width="6.5703125" style="8" customWidth="1"/>
    <col min="4" max="4" width="6.5703125" style="56" customWidth="1"/>
    <col min="5" max="5" width="4.28515625" style="8" customWidth="1"/>
    <col min="6" max="6" width="18.28515625" style="8" customWidth="1"/>
    <col min="7" max="7" width="4.42578125" style="8" customWidth="1"/>
    <col min="8" max="8" width="6.85546875" style="56" customWidth="1"/>
    <col min="9" max="10" width="11.5703125" style="8"/>
    <col min="11" max="11" width="2.7109375" style="8" customWidth="1"/>
    <col min="12" max="13" width="10.42578125" style="3" customWidth="1"/>
    <col min="14" max="16384" width="11.5703125" style="3"/>
  </cols>
  <sheetData>
    <row r="1" spans="1:13" s="71" customFormat="1" ht="18.75" x14ac:dyDescent="0.25">
      <c r="A1" s="5" t="s">
        <v>84</v>
      </c>
      <c r="B1" s="68"/>
      <c r="C1" s="69"/>
      <c r="D1" s="70"/>
      <c r="E1" s="69"/>
      <c r="F1" s="69"/>
      <c r="G1" s="69"/>
      <c r="H1" s="70"/>
      <c r="I1" s="69"/>
      <c r="J1" s="69"/>
      <c r="K1" s="69"/>
    </row>
    <row r="2" spans="1:13" s="71" customFormat="1" ht="18.75" x14ac:dyDescent="0.25">
      <c r="A2" s="5"/>
      <c r="B2" s="68"/>
      <c r="C2" s="69"/>
      <c r="D2" s="70"/>
      <c r="E2" s="69"/>
      <c r="F2" s="69"/>
      <c r="G2" s="69"/>
      <c r="H2" s="70"/>
      <c r="I2" s="69"/>
      <c r="J2" s="69"/>
      <c r="K2" s="69"/>
    </row>
    <row r="3" spans="1:13" x14ac:dyDescent="0.25">
      <c r="I3" s="8" t="s">
        <v>77</v>
      </c>
      <c r="J3" s="8">
        <v>20</v>
      </c>
      <c r="K3" s="8" t="s">
        <v>78</v>
      </c>
    </row>
    <row r="4" spans="1:13" ht="19.149999999999999" customHeight="1" x14ac:dyDescent="0.25">
      <c r="I4" s="118" t="s">
        <v>81</v>
      </c>
      <c r="J4" s="118"/>
      <c r="L4" s="118" t="s">
        <v>82</v>
      </c>
      <c r="M4" s="118"/>
    </row>
    <row r="5" spans="1:13" ht="39.6" customHeight="1" x14ac:dyDescent="0.25">
      <c r="A5" s="117" t="s">
        <v>46</v>
      </c>
      <c r="B5" s="117"/>
      <c r="C5" s="55" t="s">
        <v>56</v>
      </c>
      <c r="D5" s="57" t="s">
        <v>55</v>
      </c>
      <c r="E5" s="116" t="s">
        <v>85</v>
      </c>
      <c r="F5" s="116"/>
      <c r="G5" s="55" t="s">
        <v>89</v>
      </c>
      <c r="H5" s="57"/>
      <c r="I5" s="55" t="s">
        <v>67</v>
      </c>
      <c r="J5" s="55" t="s">
        <v>68</v>
      </c>
      <c r="K5" s="55"/>
      <c r="L5" s="55" t="s">
        <v>86</v>
      </c>
      <c r="M5" s="55" t="s">
        <v>87</v>
      </c>
    </row>
    <row r="6" spans="1:13" ht="28.5" x14ac:dyDescent="0.25">
      <c r="A6" s="1" t="s">
        <v>102</v>
      </c>
      <c r="B6" s="4" t="s">
        <v>48</v>
      </c>
      <c r="C6" s="60">
        <v>80</v>
      </c>
      <c r="D6" s="59" t="s">
        <v>57</v>
      </c>
      <c r="E6" s="58">
        <v>2</v>
      </c>
      <c r="F6" s="59" t="s">
        <v>60</v>
      </c>
      <c r="G6" s="58">
        <v>4</v>
      </c>
      <c r="H6" s="72" t="s">
        <v>90</v>
      </c>
      <c r="I6" s="61">
        <f>C6*E6*G6</f>
        <v>640</v>
      </c>
      <c r="J6" s="61">
        <f>I6*(1+$J$3/100)</f>
        <v>768</v>
      </c>
      <c r="K6" s="61"/>
      <c r="L6" s="62">
        <f>I6*4</f>
        <v>2560</v>
      </c>
      <c r="M6" s="62">
        <f>J6*4</f>
        <v>3072</v>
      </c>
    </row>
    <row r="7" spans="1:13" ht="28.5" x14ac:dyDescent="0.25">
      <c r="A7" s="1" t="s">
        <v>104</v>
      </c>
      <c r="B7" s="4" t="s">
        <v>98</v>
      </c>
      <c r="C7" s="60">
        <v>80</v>
      </c>
      <c r="D7" s="59" t="s">
        <v>57</v>
      </c>
      <c r="E7" s="58">
        <v>2</v>
      </c>
      <c r="F7" s="59" t="s">
        <v>60</v>
      </c>
      <c r="G7" s="58">
        <v>3</v>
      </c>
      <c r="H7" s="72" t="s">
        <v>90</v>
      </c>
      <c r="I7" s="61">
        <f t="shared" ref="I7:I11" si="0">C7*E7*G7</f>
        <v>480</v>
      </c>
      <c r="J7" s="61">
        <f>I7*(1+$J$3/100)</f>
        <v>576</v>
      </c>
      <c r="K7" s="61"/>
      <c r="L7" s="62">
        <f t="shared" ref="L7:M12" si="1">I7*4</f>
        <v>1920</v>
      </c>
      <c r="M7" s="62">
        <f t="shared" si="1"/>
        <v>2304</v>
      </c>
    </row>
    <row r="8" spans="1:13" ht="28.5" x14ac:dyDescent="0.25">
      <c r="A8" s="1" t="s">
        <v>115</v>
      </c>
      <c r="B8" s="4" t="s">
        <v>59</v>
      </c>
      <c r="C8" s="60">
        <v>80</v>
      </c>
      <c r="D8" s="59" t="s">
        <v>57</v>
      </c>
      <c r="E8" s="58">
        <v>2</v>
      </c>
      <c r="F8" s="59" t="s">
        <v>60</v>
      </c>
      <c r="G8" s="58">
        <v>1</v>
      </c>
      <c r="H8" s="72" t="s">
        <v>90</v>
      </c>
      <c r="I8" s="61">
        <f t="shared" si="0"/>
        <v>160</v>
      </c>
      <c r="J8" s="61">
        <f t="shared" ref="J8:J9" si="2">I8*(1+$J$4/100)</f>
        <v>160</v>
      </c>
      <c r="K8" s="61"/>
      <c r="L8" s="62">
        <f t="shared" si="1"/>
        <v>640</v>
      </c>
      <c r="M8" s="62">
        <f t="shared" si="1"/>
        <v>640</v>
      </c>
    </row>
    <row r="9" spans="1:13" ht="28.5" x14ac:dyDescent="0.25">
      <c r="A9" s="1" t="s">
        <v>105</v>
      </c>
      <c r="B9" s="4" t="s">
        <v>100</v>
      </c>
      <c r="C9" s="60">
        <v>80</v>
      </c>
      <c r="D9" s="59" t="s">
        <v>57</v>
      </c>
      <c r="E9" s="58">
        <v>2</v>
      </c>
      <c r="F9" s="59" t="s">
        <v>60</v>
      </c>
      <c r="G9" s="58">
        <v>1</v>
      </c>
      <c r="H9" s="72" t="s">
        <v>90</v>
      </c>
      <c r="I9" s="61">
        <f t="shared" si="0"/>
        <v>160</v>
      </c>
      <c r="J9" s="61">
        <f t="shared" si="2"/>
        <v>160</v>
      </c>
      <c r="K9" s="61"/>
      <c r="L9" s="62">
        <f t="shared" si="1"/>
        <v>640</v>
      </c>
      <c r="M9" s="62">
        <f t="shared" si="1"/>
        <v>640</v>
      </c>
    </row>
    <row r="10" spans="1:13" ht="114" x14ac:dyDescent="0.25">
      <c r="A10" s="1" t="s">
        <v>106</v>
      </c>
      <c r="B10" s="4" t="s">
        <v>99</v>
      </c>
      <c r="C10" s="60">
        <v>200</v>
      </c>
      <c r="D10" s="59" t="s">
        <v>58</v>
      </c>
      <c r="E10" s="58">
        <v>5</v>
      </c>
      <c r="F10" s="59" t="s">
        <v>61</v>
      </c>
      <c r="G10" s="58">
        <v>1</v>
      </c>
      <c r="H10" s="72" t="s">
        <v>91</v>
      </c>
      <c r="I10" s="61">
        <f t="shared" si="0"/>
        <v>1000</v>
      </c>
      <c r="J10" s="61">
        <f>I10*(1+$J$3/100)</f>
        <v>1200</v>
      </c>
      <c r="K10" s="61"/>
      <c r="L10" s="62">
        <f t="shared" si="1"/>
        <v>4000</v>
      </c>
      <c r="M10" s="62">
        <f t="shared" si="1"/>
        <v>4800</v>
      </c>
    </row>
    <row r="11" spans="1:13" ht="28.5" x14ac:dyDescent="0.25">
      <c r="A11" s="1" t="s">
        <v>107</v>
      </c>
      <c r="B11" s="4" t="s">
        <v>49</v>
      </c>
      <c r="C11" s="60">
        <v>600</v>
      </c>
      <c r="D11" s="59" t="s">
        <v>62</v>
      </c>
      <c r="E11" s="58">
        <v>1</v>
      </c>
      <c r="F11" s="59" t="s">
        <v>69</v>
      </c>
      <c r="G11" s="58">
        <v>1</v>
      </c>
      <c r="H11" s="72" t="s">
        <v>92</v>
      </c>
      <c r="I11" s="61">
        <f t="shared" si="0"/>
        <v>600</v>
      </c>
      <c r="J11" s="61">
        <f>I11*(1+$J$3/100)</f>
        <v>720</v>
      </c>
      <c r="K11" s="61"/>
      <c r="L11" s="62">
        <f t="shared" si="1"/>
        <v>2400</v>
      </c>
      <c r="M11" s="62">
        <f t="shared" si="1"/>
        <v>2880</v>
      </c>
    </row>
    <row r="12" spans="1:13" x14ac:dyDescent="0.25">
      <c r="G12" s="66" t="s">
        <v>79</v>
      </c>
      <c r="H12" s="73"/>
      <c r="I12" s="64">
        <f>SUM(I6:I11)</f>
        <v>3040</v>
      </c>
      <c r="J12" s="64">
        <f>I12*(1+$J$3/100)</f>
        <v>3648</v>
      </c>
      <c r="K12" s="64"/>
      <c r="L12" s="65">
        <f t="shared" si="1"/>
        <v>12160</v>
      </c>
      <c r="M12" s="65">
        <f t="shared" si="1"/>
        <v>14592</v>
      </c>
    </row>
    <row r="13" spans="1:13" x14ac:dyDescent="0.25">
      <c r="H13" s="74"/>
      <c r="I13" s="63"/>
      <c r="J13" s="63"/>
      <c r="K13" s="63"/>
      <c r="L13" s="10"/>
      <c r="M13" s="10"/>
    </row>
    <row r="14" spans="1:13" ht="18" customHeight="1" x14ac:dyDescent="0.25">
      <c r="A14" s="1" t="s">
        <v>47</v>
      </c>
      <c r="H14" s="74"/>
      <c r="I14" s="63"/>
      <c r="J14" s="63"/>
      <c r="K14" s="63"/>
      <c r="L14" s="10"/>
      <c r="M14" s="10"/>
    </row>
    <row r="15" spans="1:13" ht="18" customHeight="1" x14ac:dyDescent="0.25">
      <c r="A15" s="1" t="s">
        <v>108</v>
      </c>
      <c r="B15" s="4" t="s">
        <v>66</v>
      </c>
      <c r="C15" s="60">
        <v>80</v>
      </c>
      <c r="D15" s="59" t="s">
        <v>57</v>
      </c>
      <c r="E15" s="58">
        <v>2</v>
      </c>
      <c r="F15" s="59" t="s">
        <v>71</v>
      </c>
      <c r="G15" s="58">
        <v>1</v>
      </c>
      <c r="H15" s="72" t="s">
        <v>93</v>
      </c>
      <c r="I15" s="61">
        <f t="shared" ref="I15:I17" si="3">C15*E15*G15</f>
        <v>160</v>
      </c>
      <c r="J15" s="61">
        <f>I15*(1+$J$3/100)</f>
        <v>192</v>
      </c>
      <c r="K15" s="61"/>
      <c r="L15" s="62">
        <f t="shared" ref="L15:M17" si="4">I15*4</f>
        <v>640</v>
      </c>
      <c r="M15" s="62">
        <f t="shared" si="4"/>
        <v>768</v>
      </c>
    </row>
    <row r="16" spans="1:13" ht="18" customHeight="1" x14ac:dyDescent="0.25">
      <c r="A16" s="1" t="s">
        <v>109</v>
      </c>
      <c r="B16" s="4" t="s">
        <v>50</v>
      </c>
      <c r="C16" s="60">
        <v>120</v>
      </c>
      <c r="D16" s="59" t="s">
        <v>57</v>
      </c>
      <c r="E16" s="58">
        <v>2</v>
      </c>
      <c r="F16" s="59" t="s">
        <v>70</v>
      </c>
      <c r="G16" s="58">
        <f>16+4+2</f>
        <v>22</v>
      </c>
      <c r="H16" s="72" t="s">
        <v>94</v>
      </c>
      <c r="I16" s="61">
        <f t="shared" si="3"/>
        <v>5280</v>
      </c>
      <c r="J16" s="61">
        <f>I16*(1+$J$3/100)</f>
        <v>6336</v>
      </c>
      <c r="K16" s="61"/>
      <c r="L16" s="62">
        <f t="shared" si="4"/>
        <v>21120</v>
      </c>
      <c r="M16" s="62">
        <f t="shared" si="4"/>
        <v>25344</v>
      </c>
    </row>
    <row r="17" spans="1:13" ht="18" customHeight="1" x14ac:dyDescent="0.25">
      <c r="A17" s="1" t="s">
        <v>110</v>
      </c>
      <c r="B17" s="4" t="s">
        <v>51</v>
      </c>
      <c r="C17" s="60">
        <v>80</v>
      </c>
      <c r="D17" s="59" t="s">
        <v>57</v>
      </c>
      <c r="E17" s="58">
        <v>2</v>
      </c>
      <c r="F17" s="59" t="s">
        <v>71</v>
      </c>
      <c r="G17" s="58">
        <f>17</f>
        <v>17</v>
      </c>
      <c r="H17" s="72" t="s">
        <v>94</v>
      </c>
      <c r="I17" s="61">
        <f t="shared" si="3"/>
        <v>2720</v>
      </c>
      <c r="J17" s="61">
        <f>I17*(1+$J$3/100)</f>
        <v>3264</v>
      </c>
      <c r="K17" s="61"/>
      <c r="L17" s="62">
        <f t="shared" si="4"/>
        <v>10880</v>
      </c>
      <c r="M17" s="62">
        <f t="shared" si="4"/>
        <v>13056</v>
      </c>
    </row>
    <row r="18" spans="1:13" ht="18" customHeight="1" x14ac:dyDescent="0.25">
      <c r="A18" s="1" t="s">
        <v>111</v>
      </c>
      <c r="B18" s="4" t="s">
        <v>72</v>
      </c>
      <c r="C18" s="58"/>
      <c r="D18" s="59"/>
      <c r="E18" s="58"/>
      <c r="F18" s="58"/>
      <c r="G18" s="58"/>
      <c r="H18" s="72"/>
      <c r="I18" s="61"/>
      <c r="J18" s="61"/>
      <c r="K18" s="61"/>
      <c r="L18" s="62"/>
      <c r="M18" s="62"/>
    </row>
    <row r="19" spans="1:13" ht="18" customHeight="1" x14ac:dyDescent="0.25">
      <c r="B19" s="4" t="s">
        <v>52</v>
      </c>
      <c r="C19" s="60">
        <v>80</v>
      </c>
      <c r="D19" s="59" t="s">
        <v>57</v>
      </c>
      <c r="E19" s="58">
        <v>15</v>
      </c>
      <c r="F19" s="58" t="s">
        <v>74</v>
      </c>
      <c r="G19" s="58">
        <v>5</v>
      </c>
      <c r="H19" s="72" t="s">
        <v>95</v>
      </c>
      <c r="I19" s="61">
        <f t="shared" ref="I19:I22" si="5">C19*E19*G19</f>
        <v>6000</v>
      </c>
      <c r="J19" s="61">
        <f t="shared" ref="J19:J26" si="6">I19*(1+$J$3/100)</f>
        <v>7200</v>
      </c>
      <c r="K19" s="61"/>
      <c r="L19" s="62">
        <f t="shared" ref="L19:M22" si="7">I19*4</f>
        <v>24000</v>
      </c>
      <c r="M19" s="62">
        <f t="shared" si="7"/>
        <v>28800</v>
      </c>
    </row>
    <row r="20" spans="1:13" ht="18" customHeight="1" x14ac:dyDescent="0.25">
      <c r="B20" s="4" t="s">
        <v>53</v>
      </c>
      <c r="C20" s="60">
        <v>5</v>
      </c>
      <c r="D20" s="59" t="s">
        <v>65</v>
      </c>
      <c r="E20" s="58">
        <v>60</v>
      </c>
      <c r="F20" s="59" t="s">
        <v>75</v>
      </c>
      <c r="G20" s="58"/>
      <c r="H20" s="72" t="s">
        <v>96</v>
      </c>
      <c r="I20" s="61">
        <f t="shared" si="5"/>
        <v>0</v>
      </c>
      <c r="J20" s="61">
        <f t="shared" si="6"/>
        <v>0</v>
      </c>
      <c r="K20" s="61"/>
      <c r="L20" s="62">
        <f t="shared" si="7"/>
        <v>0</v>
      </c>
      <c r="M20" s="62">
        <f t="shared" si="7"/>
        <v>0</v>
      </c>
    </row>
    <row r="21" spans="1:13" ht="18" customHeight="1" x14ac:dyDescent="0.25">
      <c r="B21" s="4" t="s">
        <v>54</v>
      </c>
      <c r="C21" s="60">
        <v>30</v>
      </c>
      <c r="D21" s="59" t="s">
        <v>65</v>
      </c>
      <c r="E21" s="58">
        <v>60</v>
      </c>
      <c r="F21" s="59" t="s">
        <v>101</v>
      </c>
      <c r="G21" s="58"/>
      <c r="H21" s="72" t="s">
        <v>96</v>
      </c>
      <c r="I21" s="61">
        <f t="shared" si="5"/>
        <v>0</v>
      </c>
      <c r="J21" s="61">
        <f t="shared" si="6"/>
        <v>0</v>
      </c>
      <c r="K21" s="61"/>
      <c r="L21" s="62">
        <f t="shared" si="7"/>
        <v>0</v>
      </c>
      <c r="M21" s="62">
        <f t="shared" si="7"/>
        <v>0</v>
      </c>
    </row>
    <row r="22" spans="1:13" ht="60" customHeight="1" x14ac:dyDescent="0.25">
      <c r="A22" s="1" t="s">
        <v>112</v>
      </c>
      <c r="B22" s="4" t="s">
        <v>97</v>
      </c>
      <c r="C22" s="60">
        <v>200</v>
      </c>
      <c r="D22" s="59" t="s">
        <v>64</v>
      </c>
      <c r="E22" s="58">
        <v>2</v>
      </c>
      <c r="F22" s="59" t="s">
        <v>76</v>
      </c>
      <c r="G22" s="58">
        <v>2</v>
      </c>
      <c r="H22" s="72" t="s">
        <v>96</v>
      </c>
      <c r="I22" s="61">
        <f t="shared" si="5"/>
        <v>800</v>
      </c>
      <c r="J22" s="61">
        <f>I22*(1+$J$3/100)</f>
        <v>960</v>
      </c>
      <c r="K22" s="61"/>
      <c r="L22" s="62">
        <f t="shared" si="7"/>
        <v>3200</v>
      </c>
      <c r="M22" s="62">
        <f t="shared" si="7"/>
        <v>3840</v>
      </c>
    </row>
    <row r="23" spans="1:13" ht="18.600000000000001" customHeight="1" x14ac:dyDescent="0.25">
      <c r="A23" s="1" t="s">
        <v>113</v>
      </c>
      <c r="B23" s="4" t="s">
        <v>73</v>
      </c>
      <c r="C23" s="60">
        <v>200</v>
      </c>
      <c r="D23" s="59" t="s">
        <v>64</v>
      </c>
      <c r="E23" s="58">
        <v>1</v>
      </c>
      <c r="F23" s="59" t="s">
        <v>76</v>
      </c>
      <c r="G23" s="58">
        <v>1</v>
      </c>
      <c r="H23" s="72" t="s">
        <v>96</v>
      </c>
      <c r="I23" s="61">
        <f>C23*E23*G23</f>
        <v>200</v>
      </c>
      <c r="J23" s="61">
        <f>I23*(1+$J$3/100)</f>
        <v>240</v>
      </c>
      <c r="K23" s="61"/>
      <c r="L23" s="62">
        <f t="shared" ref="L23:M26" si="8">I23*4</f>
        <v>800</v>
      </c>
      <c r="M23" s="62">
        <f t="shared" si="8"/>
        <v>960</v>
      </c>
    </row>
    <row r="24" spans="1:13" ht="18" customHeight="1" x14ac:dyDescent="0.25">
      <c r="A24" s="1" t="s">
        <v>114</v>
      </c>
      <c r="B24" s="4" t="s">
        <v>63</v>
      </c>
      <c r="C24" s="60">
        <v>200</v>
      </c>
      <c r="D24" s="59" t="s">
        <v>64</v>
      </c>
      <c r="E24" s="58">
        <v>1</v>
      </c>
      <c r="F24" s="59" t="s">
        <v>76</v>
      </c>
      <c r="G24" s="58">
        <v>2</v>
      </c>
      <c r="H24" s="72" t="s">
        <v>96</v>
      </c>
      <c r="I24" s="61">
        <f>C24*E24*G24</f>
        <v>400</v>
      </c>
      <c r="J24" s="61">
        <f>I24*(1+$J$3/100)</f>
        <v>480</v>
      </c>
      <c r="K24" s="61"/>
      <c r="L24" s="62">
        <f t="shared" si="8"/>
        <v>1600</v>
      </c>
      <c r="M24" s="62">
        <f t="shared" si="8"/>
        <v>1920</v>
      </c>
    </row>
    <row r="25" spans="1:13" ht="18" customHeight="1" x14ac:dyDescent="0.25">
      <c r="A25" s="1" t="s">
        <v>103</v>
      </c>
      <c r="B25" s="4" t="s">
        <v>88</v>
      </c>
      <c r="C25" s="60">
        <v>200</v>
      </c>
      <c r="D25" s="59" t="s">
        <v>64</v>
      </c>
      <c r="E25" s="58">
        <v>2</v>
      </c>
      <c r="F25" s="59" t="s">
        <v>76</v>
      </c>
      <c r="G25" s="58">
        <v>1</v>
      </c>
      <c r="H25" s="72" t="s">
        <v>96</v>
      </c>
      <c r="I25" s="61">
        <f>C25*E25*G25</f>
        <v>400</v>
      </c>
      <c r="J25" s="61">
        <f>I25*(1+$J$3/100)</f>
        <v>480</v>
      </c>
      <c r="K25" s="61"/>
      <c r="L25" s="62">
        <f t="shared" si="8"/>
        <v>1600</v>
      </c>
      <c r="M25" s="62">
        <f t="shared" si="8"/>
        <v>1920</v>
      </c>
    </row>
    <row r="26" spans="1:13" ht="18" customHeight="1" x14ac:dyDescent="0.25">
      <c r="G26" s="66" t="s">
        <v>80</v>
      </c>
      <c r="H26" s="73"/>
      <c r="I26" s="64">
        <f>SUM(I15:I25)</f>
        <v>15960</v>
      </c>
      <c r="J26" s="64">
        <f t="shared" si="6"/>
        <v>19152</v>
      </c>
      <c r="K26" s="64"/>
      <c r="L26" s="65">
        <f t="shared" si="8"/>
        <v>63840</v>
      </c>
      <c r="M26" s="65">
        <f t="shared" si="8"/>
        <v>76608</v>
      </c>
    </row>
    <row r="27" spans="1:13" ht="18" customHeight="1" thickBot="1" x14ac:dyDescent="0.3">
      <c r="I27" s="63"/>
      <c r="J27" s="63"/>
      <c r="K27" s="63"/>
      <c r="L27" s="10"/>
      <c r="M27" s="10"/>
    </row>
    <row r="28" spans="1:13" ht="18" customHeight="1" x14ac:dyDescent="0.25">
      <c r="I28" s="67">
        <f>I26++I12</f>
        <v>19000</v>
      </c>
      <c r="J28" s="67">
        <f>J26++J12</f>
        <v>22800</v>
      </c>
      <c r="K28" s="63"/>
      <c r="L28" s="67">
        <f>L26++L12</f>
        <v>76000</v>
      </c>
      <c r="M28" s="67">
        <f>M26++M12</f>
        <v>91200</v>
      </c>
    </row>
  </sheetData>
  <mergeCells count="4">
    <mergeCell ref="E5:F5"/>
    <mergeCell ref="A5:B5"/>
    <mergeCell ref="I4:J4"/>
    <mergeCell ref="L4:M4"/>
  </mergeCells>
  <pageMargins left="0.51181102362204722" right="0.51181102362204722" top="0.74803149606299213" bottom="0.74803149606299213" header="0.31496062992125984" footer="0.31496062992125984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1"/>
  <sheetViews>
    <sheetView tabSelected="1" topLeftCell="A17" zoomScale="120" zoomScaleNormal="120" workbookViewId="0">
      <selection activeCell="C7" sqref="C7"/>
    </sheetView>
  </sheetViews>
  <sheetFormatPr baseColWidth="10" defaultColWidth="11.5703125" defaultRowHeight="14.25" x14ac:dyDescent="0.25"/>
  <cols>
    <col min="1" max="1" width="2.5703125" style="1" customWidth="1"/>
    <col min="2" max="2" width="34.5703125" style="6" customWidth="1"/>
    <col min="3" max="3" width="6.5703125" style="8" customWidth="1"/>
    <col min="4" max="4" width="12.7109375" style="56" customWidth="1"/>
    <col min="5" max="5" width="1.28515625" style="56" customWidth="1"/>
    <col min="6" max="6" width="3.28515625" style="8" customWidth="1"/>
    <col min="7" max="7" width="17.140625" style="8" customWidth="1"/>
    <col min="8" max="8" width="5" style="8" customWidth="1"/>
    <col min="9" max="9" width="9.42578125" style="56" customWidth="1"/>
    <col min="10" max="10" width="10.140625" style="8" customWidth="1"/>
    <col min="11" max="11" width="10.28515625" style="8" customWidth="1"/>
    <col min="12" max="12" width="2.7109375" style="8" customWidth="1"/>
    <col min="13" max="14" width="10.42578125" style="3" customWidth="1"/>
    <col min="15" max="15" width="2.5703125" style="3" customWidth="1"/>
    <col min="16" max="16384" width="11.5703125" style="3"/>
  </cols>
  <sheetData>
    <row r="1" spans="1:15" s="71" customFormat="1" ht="18.75" x14ac:dyDescent="0.25">
      <c r="A1" s="5" t="s">
        <v>83</v>
      </c>
      <c r="B1" s="68"/>
      <c r="C1" s="69"/>
      <c r="D1" s="70"/>
      <c r="E1" s="70"/>
      <c r="F1" s="69"/>
      <c r="G1" s="69"/>
      <c r="H1" s="69"/>
      <c r="I1" s="70"/>
      <c r="J1" s="69"/>
      <c r="K1" s="69"/>
      <c r="L1" s="69"/>
    </row>
    <row r="2" spans="1:15" s="71" customFormat="1" ht="19.5" thickBot="1" x14ac:dyDescent="0.3">
      <c r="A2" s="5"/>
      <c r="B2" s="68"/>
      <c r="C2" s="69"/>
      <c r="D2" s="70"/>
      <c r="E2" s="70"/>
      <c r="F2" s="69"/>
      <c r="G2" s="69"/>
      <c r="H2" s="69"/>
      <c r="I2" s="70"/>
      <c r="J2" s="69"/>
      <c r="K2" s="69"/>
      <c r="L2" s="69"/>
    </row>
    <row r="3" spans="1:15" s="71" customFormat="1" ht="18.75" x14ac:dyDescent="0.25">
      <c r="A3" s="88" t="s">
        <v>127</v>
      </c>
      <c r="B3" s="89"/>
      <c r="C3" s="90"/>
      <c r="D3" s="91"/>
      <c r="E3" s="70"/>
      <c r="F3" s="112" t="s">
        <v>128</v>
      </c>
      <c r="G3" s="108"/>
      <c r="H3" s="108"/>
      <c r="I3" s="109"/>
      <c r="J3" s="108"/>
      <c r="K3" s="108"/>
      <c r="L3" s="108"/>
      <c r="M3" s="110"/>
      <c r="N3" s="110"/>
      <c r="O3" s="111"/>
    </row>
    <row r="4" spans="1:15" ht="18.75" x14ac:dyDescent="0.25">
      <c r="A4" s="76"/>
      <c r="B4" s="77"/>
      <c r="C4" s="78"/>
      <c r="D4" s="79"/>
      <c r="E4" s="70"/>
      <c r="F4" s="78"/>
      <c r="G4" s="78"/>
      <c r="H4" s="78"/>
      <c r="I4" s="92"/>
      <c r="J4" s="78" t="s">
        <v>77</v>
      </c>
      <c r="K4" s="78">
        <v>20</v>
      </c>
      <c r="L4" s="78" t="s">
        <v>78</v>
      </c>
      <c r="M4" s="94"/>
      <c r="N4" s="94"/>
      <c r="O4" s="95"/>
    </row>
    <row r="5" spans="1:15" ht="19.149999999999999" customHeight="1" x14ac:dyDescent="0.25">
      <c r="A5" s="76"/>
      <c r="B5" s="77"/>
      <c r="C5" s="78"/>
      <c r="D5" s="79"/>
      <c r="E5" s="92"/>
      <c r="F5" s="78"/>
      <c r="G5" s="78"/>
      <c r="H5" s="78"/>
      <c r="I5" s="92"/>
      <c r="J5" s="119" t="s">
        <v>81</v>
      </c>
      <c r="K5" s="119"/>
      <c r="L5" s="78"/>
      <c r="M5" s="119" t="s">
        <v>82</v>
      </c>
      <c r="N5" s="119"/>
      <c r="O5" s="95"/>
    </row>
    <row r="6" spans="1:15" ht="51" customHeight="1" x14ac:dyDescent="0.25">
      <c r="A6" s="120" t="s">
        <v>46</v>
      </c>
      <c r="B6" s="121"/>
      <c r="C6" s="80" t="s">
        <v>56</v>
      </c>
      <c r="D6" s="81" t="s">
        <v>55</v>
      </c>
      <c r="E6" s="93"/>
      <c r="F6" s="122" t="s">
        <v>85</v>
      </c>
      <c r="G6" s="122"/>
      <c r="H6" s="80" t="s">
        <v>89</v>
      </c>
      <c r="I6" s="93"/>
      <c r="J6" s="80" t="s">
        <v>67</v>
      </c>
      <c r="K6" s="80" t="s">
        <v>68</v>
      </c>
      <c r="L6" s="80"/>
      <c r="M6" s="80" t="s">
        <v>86</v>
      </c>
      <c r="N6" s="80" t="s">
        <v>87</v>
      </c>
      <c r="O6" s="95"/>
    </row>
    <row r="7" spans="1:15" ht="28.5" x14ac:dyDescent="0.25">
      <c r="A7" s="76" t="s">
        <v>102</v>
      </c>
      <c r="B7" s="4" t="s">
        <v>48</v>
      </c>
      <c r="C7" s="60"/>
      <c r="D7" s="82" t="s">
        <v>57</v>
      </c>
      <c r="E7" s="59"/>
      <c r="F7" s="58">
        <v>2</v>
      </c>
      <c r="G7" s="59" t="s">
        <v>60</v>
      </c>
      <c r="H7" s="58">
        <v>4</v>
      </c>
      <c r="I7" s="72" t="s">
        <v>90</v>
      </c>
      <c r="J7" s="61">
        <f>C7*F7*H7</f>
        <v>0</v>
      </c>
      <c r="K7" s="61">
        <f>J7*(1+$K$4/100)</f>
        <v>0</v>
      </c>
      <c r="L7" s="61"/>
      <c r="M7" s="62">
        <f>J7*4</f>
        <v>0</v>
      </c>
      <c r="N7" s="62">
        <f>K7*4</f>
        <v>0</v>
      </c>
      <c r="O7" s="95"/>
    </row>
    <row r="8" spans="1:15" ht="28.5" x14ac:dyDescent="0.25">
      <c r="A8" s="76" t="s">
        <v>104</v>
      </c>
      <c r="B8" s="4" t="s">
        <v>98</v>
      </c>
      <c r="C8" s="60"/>
      <c r="D8" s="82" t="s">
        <v>57</v>
      </c>
      <c r="E8" s="59"/>
      <c r="F8" s="58">
        <v>2</v>
      </c>
      <c r="G8" s="59" t="s">
        <v>60</v>
      </c>
      <c r="H8" s="58">
        <v>3</v>
      </c>
      <c r="I8" s="72" t="s">
        <v>90</v>
      </c>
      <c r="J8" s="61">
        <f t="shared" ref="J8:J10" si="0">C8*F8*H8</f>
        <v>0</v>
      </c>
      <c r="K8" s="61">
        <f>J8*(1+$K$4/100)</f>
        <v>0</v>
      </c>
      <c r="L8" s="61"/>
      <c r="M8" s="62">
        <f t="shared" ref="M8:N14" si="1">J8*4</f>
        <v>0</v>
      </c>
      <c r="N8" s="62">
        <f t="shared" si="1"/>
        <v>0</v>
      </c>
      <c r="O8" s="95"/>
    </row>
    <row r="9" spans="1:15" ht="36" x14ac:dyDescent="0.25">
      <c r="A9" s="76" t="s">
        <v>115</v>
      </c>
      <c r="B9" s="4" t="s">
        <v>59</v>
      </c>
      <c r="C9" s="60"/>
      <c r="D9" s="82" t="s">
        <v>117</v>
      </c>
      <c r="E9" s="59"/>
      <c r="F9" s="58"/>
      <c r="G9" s="59"/>
      <c r="H9" s="58">
        <v>1</v>
      </c>
      <c r="I9" s="75" t="s">
        <v>118</v>
      </c>
      <c r="J9" s="61">
        <f>C9*H9</f>
        <v>0</v>
      </c>
      <c r="K9" s="61">
        <f t="shared" ref="K9:K10" si="2">J9*(1+$K$5/100)</f>
        <v>0</v>
      </c>
      <c r="L9" s="61"/>
      <c r="M9" s="62">
        <f t="shared" si="1"/>
        <v>0</v>
      </c>
      <c r="N9" s="62">
        <f t="shared" si="1"/>
        <v>0</v>
      </c>
      <c r="O9" s="95"/>
    </row>
    <row r="10" spans="1:15" ht="28.5" x14ac:dyDescent="0.25">
      <c r="A10" s="76" t="s">
        <v>105</v>
      </c>
      <c r="B10" s="4" t="s">
        <v>100</v>
      </c>
      <c r="C10" s="60"/>
      <c r="D10" s="82" t="s">
        <v>57</v>
      </c>
      <c r="E10" s="59"/>
      <c r="F10" s="58">
        <v>2</v>
      </c>
      <c r="G10" s="59" t="s">
        <v>60</v>
      </c>
      <c r="H10" s="58">
        <v>1</v>
      </c>
      <c r="I10" s="72" t="s">
        <v>90</v>
      </c>
      <c r="J10" s="61">
        <f t="shared" si="0"/>
        <v>0</v>
      </c>
      <c r="K10" s="61">
        <f t="shared" si="2"/>
        <v>0</v>
      </c>
      <c r="L10" s="61"/>
      <c r="M10" s="62">
        <f t="shared" si="1"/>
        <v>0</v>
      </c>
      <c r="N10" s="62">
        <f t="shared" si="1"/>
        <v>0</v>
      </c>
      <c r="O10" s="95"/>
    </row>
    <row r="11" spans="1:15" ht="114" x14ac:dyDescent="0.25">
      <c r="A11" s="76" t="s">
        <v>106</v>
      </c>
      <c r="B11" s="4" t="s">
        <v>99</v>
      </c>
      <c r="C11" s="60"/>
      <c r="D11" s="82" t="s">
        <v>121</v>
      </c>
      <c r="E11" s="59"/>
      <c r="F11" s="58"/>
      <c r="G11" s="59"/>
      <c r="H11" s="58">
        <v>1</v>
      </c>
      <c r="I11" s="72" t="s">
        <v>120</v>
      </c>
      <c r="J11" s="61">
        <f>C11*H11</f>
        <v>0</v>
      </c>
      <c r="K11" s="61">
        <f>J11*(1+$K$4/100)</f>
        <v>0</v>
      </c>
      <c r="L11" s="61"/>
      <c r="M11" s="62">
        <f t="shared" si="1"/>
        <v>0</v>
      </c>
      <c r="N11" s="62">
        <f t="shared" si="1"/>
        <v>0</v>
      </c>
      <c r="O11" s="95"/>
    </row>
    <row r="12" spans="1:15" ht="28.5" x14ac:dyDescent="0.25">
      <c r="A12" s="76" t="s">
        <v>107</v>
      </c>
      <c r="B12" s="4" t="s">
        <v>49</v>
      </c>
      <c r="C12" s="60"/>
      <c r="D12" s="82" t="s">
        <v>62</v>
      </c>
      <c r="E12" s="59"/>
      <c r="F12" s="58">
        <v>1</v>
      </c>
      <c r="G12" s="59" t="s">
        <v>69</v>
      </c>
      <c r="H12" s="58">
        <v>1</v>
      </c>
      <c r="I12" s="72" t="s">
        <v>92</v>
      </c>
      <c r="J12" s="61">
        <f t="shared" ref="J12" si="3">C12*F12*H12</f>
        <v>0</v>
      </c>
      <c r="K12" s="61">
        <f>J12*(1+$K$4/100)</f>
        <v>0</v>
      </c>
      <c r="L12" s="61"/>
      <c r="M12" s="62">
        <f t="shared" si="1"/>
        <v>0</v>
      </c>
      <c r="N12" s="62">
        <f t="shared" si="1"/>
        <v>0</v>
      </c>
      <c r="O12" s="95"/>
    </row>
    <row r="13" spans="1:15" ht="51.6" customHeight="1" x14ac:dyDescent="0.25">
      <c r="A13" s="123" t="s">
        <v>108</v>
      </c>
      <c r="B13" s="124" t="s">
        <v>119</v>
      </c>
      <c r="C13" s="125"/>
      <c r="D13" s="126" t="s">
        <v>129</v>
      </c>
      <c r="E13" s="127"/>
      <c r="F13" s="128"/>
      <c r="G13" s="129" t="s">
        <v>123</v>
      </c>
      <c r="H13" s="128">
        <v>1</v>
      </c>
      <c r="I13" s="130" t="s">
        <v>122</v>
      </c>
      <c r="J13" s="61">
        <f>C13*H13</f>
        <v>0</v>
      </c>
      <c r="K13" s="61">
        <f>J13*(1+$K$4/100)</f>
        <v>0</v>
      </c>
      <c r="L13" s="61"/>
      <c r="M13" s="62">
        <f t="shared" si="1"/>
        <v>0</v>
      </c>
      <c r="N13" s="62">
        <f t="shared" si="1"/>
        <v>0</v>
      </c>
      <c r="O13" s="95"/>
    </row>
    <row r="14" spans="1:15" ht="40.9" customHeight="1" x14ac:dyDescent="0.25">
      <c r="A14" s="123" t="s">
        <v>109</v>
      </c>
      <c r="B14" s="124" t="s">
        <v>125</v>
      </c>
      <c r="C14" s="125"/>
      <c r="D14" s="126" t="s">
        <v>129</v>
      </c>
      <c r="E14" s="127"/>
      <c r="F14" s="128"/>
      <c r="G14" s="129" t="s">
        <v>124</v>
      </c>
      <c r="H14" s="128">
        <v>1</v>
      </c>
      <c r="I14" s="130" t="s">
        <v>122</v>
      </c>
      <c r="J14" s="61">
        <f>C14*H14</f>
        <v>0</v>
      </c>
      <c r="K14" s="61">
        <f>J14*(1+$K$4/100)</f>
        <v>0</v>
      </c>
      <c r="L14" s="61"/>
      <c r="M14" s="62">
        <f t="shared" si="1"/>
        <v>0</v>
      </c>
      <c r="N14" s="62">
        <f t="shared" si="1"/>
        <v>0</v>
      </c>
      <c r="O14" s="95"/>
    </row>
    <row r="15" spans="1:15" x14ac:dyDescent="0.25">
      <c r="A15" s="76"/>
      <c r="B15" s="77"/>
      <c r="C15" s="78"/>
      <c r="D15" s="79"/>
      <c r="E15" s="92"/>
      <c r="F15" s="78"/>
      <c r="G15" s="78"/>
      <c r="H15" s="96" t="s">
        <v>79</v>
      </c>
      <c r="I15" s="97"/>
      <c r="J15" s="98">
        <f>SUM(J7:J14)</f>
        <v>0</v>
      </c>
      <c r="K15" s="98">
        <f>J15*(1+$K$4/100)</f>
        <v>0</v>
      </c>
      <c r="L15" s="98"/>
      <c r="M15" s="99">
        <f>J15*4</f>
        <v>0</v>
      </c>
      <c r="N15" s="99">
        <f>K15*4</f>
        <v>0</v>
      </c>
      <c r="O15" s="95"/>
    </row>
    <row r="16" spans="1:15" x14ac:dyDescent="0.25">
      <c r="A16" s="76"/>
      <c r="B16" s="77"/>
      <c r="C16" s="78"/>
      <c r="D16" s="79"/>
      <c r="E16" s="92"/>
      <c r="F16" s="78"/>
      <c r="G16" s="78"/>
      <c r="H16" s="78"/>
      <c r="I16" s="100"/>
      <c r="J16" s="101"/>
      <c r="K16" s="101"/>
      <c r="L16" s="101"/>
      <c r="M16" s="102"/>
      <c r="N16" s="102"/>
      <c r="O16" s="95"/>
    </row>
    <row r="17" spans="1:15" ht="18" customHeight="1" x14ac:dyDescent="0.25">
      <c r="A17" s="76" t="s">
        <v>47</v>
      </c>
      <c r="B17" s="77"/>
      <c r="C17" s="78"/>
      <c r="D17" s="79"/>
      <c r="E17" s="92"/>
      <c r="F17" s="78"/>
      <c r="G17" s="78"/>
      <c r="H17" s="78"/>
      <c r="I17" s="100"/>
      <c r="J17" s="101"/>
      <c r="K17" s="101"/>
      <c r="L17" s="101"/>
      <c r="M17" s="102"/>
      <c r="N17" s="102"/>
      <c r="O17" s="95"/>
    </row>
    <row r="18" spans="1:15" ht="18" customHeight="1" x14ac:dyDescent="0.25">
      <c r="A18" s="123" t="s">
        <v>110</v>
      </c>
      <c r="B18" s="4" t="s">
        <v>66</v>
      </c>
      <c r="C18" s="60"/>
      <c r="D18" s="82" t="s">
        <v>57</v>
      </c>
      <c r="E18" s="59"/>
      <c r="F18" s="58">
        <v>2</v>
      </c>
      <c r="G18" s="59" t="s">
        <v>71</v>
      </c>
      <c r="H18" s="58">
        <v>1</v>
      </c>
      <c r="I18" s="72" t="s">
        <v>93</v>
      </c>
      <c r="J18" s="61">
        <f t="shared" ref="J18:J24" si="4">C18*F18*H18</f>
        <v>0</v>
      </c>
      <c r="K18" s="61">
        <f>J18*(1+$K$4/100)</f>
        <v>0</v>
      </c>
      <c r="L18" s="61"/>
      <c r="M18" s="62">
        <f t="shared" ref="M18:N25" si="5">J18*4</f>
        <v>0</v>
      </c>
      <c r="N18" s="62">
        <f t="shared" si="5"/>
        <v>0</v>
      </c>
      <c r="O18" s="95"/>
    </row>
    <row r="19" spans="1:15" ht="18" customHeight="1" x14ac:dyDescent="0.25">
      <c r="A19" s="123" t="s">
        <v>111</v>
      </c>
      <c r="B19" s="4" t="s">
        <v>50</v>
      </c>
      <c r="C19" s="60"/>
      <c r="D19" s="82" t="s">
        <v>57</v>
      </c>
      <c r="E19" s="59"/>
      <c r="F19" s="58">
        <v>2</v>
      </c>
      <c r="G19" s="59" t="s">
        <v>70</v>
      </c>
      <c r="H19" s="58">
        <v>2</v>
      </c>
      <c r="I19" s="72" t="s">
        <v>94</v>
      </c>
      <c r="J19" s="61">
        <f t="shared" si="4"/>
        <v>0</v>
      </c>
      <c r="K19" s="61">
        <f>J19*(1+$K$4/100)</f>
        <v>0</v>
      </c>
      <c r="L19" s="61"/>
      <c r="M19" s="62">
        <f t="shared" si="5"/>
        <v>0</v>
      </c>
      <c r="N19" s="62">
        <f t="shared" si="5"/>
        <v>0</v>
      </c>
      <c r="O19" s="95"/>
    </row>
    <row r="20" spans="1:15" ht="18" customHeight="1" x14ac:dyDescent="0.25">
      <c r="A20" s="123" t="s">
        <v>112</v>
      </c>
      <c r="B20" s="4" t="s">
        <v>51</v>
      </c>
      <c r="C20" s="60"/>
      <c r="D20" s="82" t="s">
        <v>57</v>
      </c>
      <c r="E20" s="59"/>
      <c r="F20" s="58">
        <v>2</v>
      </c>
      <c r="G20" s="59" t="s">
        <v>71</v>
      </c>
      <c r="H20" s="58">
        <v>1</v>
      </c>
      <c r="I20" s="72" t="s">
        <v>94</v>
      </c>
      <c r="J20" s="61">
        <f t="shared" si="4"/>
        <v>0</v>
      </c>
      <c r="K20" s="61">
        <f>J20*(1+$K$4/100)</f>
        <v>0</v>
      </c>
      <c r="L20" s="61"/>
      <c r="M20" s="62">
        <f t="shared" si="5"/>
        <v>0</v>
      </c>
      <c r="N20" s="62">
        <f t="shared" si="5"/>
        <v>0</v>
      </c>
      <c r="O20" s="95"/>
    </row>
    <row r="21" spans="1:15" ht="58.9" customHeight="1" x14ac:dyDescent="0.25">
      <c r="A21" s="123" t="s">
        <v>113</v>
      </c>
      <c r="B21" s="4" t="s">
        <v>97</v>
      </c>
      <c r="C21" s="60"/>
      <c r="D21" s="82" t="s">
        <v>126</v>
      </c>
      <c r="E21" s="59"/>
      <c r="F21" s="58">
        <v>2</v>
      </c>
      <c r="G21" s="59" t="s">
        <v>76</v>
      </c>
      <c r="H21" s="58">
        <v>3</v>
      </c>
      <c r="I21" s="72" t="s">
        <v>96</v>
      </c>
      <c r="J21" s="61">
        <f t="shared" si="4"/>
        <v>0</v>
      </c>
      <c r="K21" s="61">
        <f>J21*(1+$K$4/100)</f>
        <v>0</v>
      </c>
      <c r="L21" s="61"/>
      <c r="M21" s="62">
        <f t="shared" si="5"/>
        <v>0</v>
      </c>
      <c r="N21" s="62">
        <f t="shared" si="5"/>
        <v>0</v>
      </c>
      <c r="O21" s="95"/>
    </row>
    <row r="22" spans="1:15" ht="18" customHeight="1" x14ac:dyDescent="0.25">
      <c r="A22" s="123" t="s">
        <v>114</v>
      </c>
      <c r="B22" s="4" t="s">
        <v>73</v>
      </c>
      <c r="C22" s="60"/>
      <c r="D22" s="82" t="s">
        <v>126</v>
      </c>
      <c r="E22" s="59"/>
      <c r="F22" s="58">
        <v>1</v>
      </c>
      <c r="G22" s="59" t="s">
        <v>76</v>
      </c>
      <c r="H22" s="58">
        <v>1</v>
      </c>
      <c r="I22" s="72" t="s">
        <v>96</v>
      </c>
      <c r="J22" s="61">
        <f t="shared" si="4"/>
        <v>0</v>
      </c>
      <c r="K22" s="61">
        <f t="shared" ref="K22:K24" si="6">J22*(1+$K$4/100)</f>
        <v>0</v>
      </c>
      <c r="L22" s="61"/>
      <c r="M22" s="62">
        <f t="shared" si="5"/>
        <v>0</v>
      </c>
      <c r="N22" s="62">
        <f t="shared" si="5"/>
        <v>0</v>
      </c>
      <c r="O22" s="95"/>
    </row>
    <row r="23" spans="1:15" ht="18" customHeight="1" x14ac:dyDescent="0.25">
      <c r="A23" s="123" t="s">
        <v>103</v>
      </c>
      <c r="B23" s="4" t="s">
        <v>63</v>
      </c>
      <c r="C23" s="60"/>
      <c r="D23" s="82" t="s">
        <v>126</v>
      </c>
      <c r="E23" s="59"/>
      <c r="F23" s="58">
        <v>1</v>
      </c>
      <c r="G23" s="59" t="s">
        <v>76</v>
      </c>
      <c r="H23" s="58">
        <v>2</v>
      </c>
      <c r="I23" s="72" t="s">
        <v>96</v>
      </c>
      <c r="J23" s="61">
        <f t="shared" si="4"/>
        <v>0</v>
      </c>
      <c r="K23" s="61">
        <f t="shared" si="6"/>
        <v>0</v>
      </c>
      <c r="L23" s="61"/>
      <c r="M23" s="62">
        <f t="shared" si="5"/>
        <v>0</v>
      </c>
      <c r="N23" s="62">
        <f t="shared" si="5"/>
        <v>0</v>
      </c>
      <c r="O23" s="95"/>
    </row>
    <row r="24" spans="1:15" ht="28.15" customHeight="1" x14ac:dyDescent="0.25">
      <c r="A24" s="123" t="s">
        <v>116</v>
      </c>
      <c r="B24" s="4" t="s">
        <v>88</v>
      </c>
      <c r="C24" s="60"/>
      <c r="D24" s="82" t="s">
        <v>126</v>
      </c>
      <c r="E24" s="59"/>
      <c r="F24" s="58">
        <v>2</v>
      </c>
      <c r="G24" s="59" t="s">
        <v>76</v>
      </c>
      <c r="H24" s="58">
        <v>1</v>
      </c>
      <c r="I24" s="72" t="s">
        <v>96</v>
      </c>
      <c r="J24" s="61">
        <f t="shared" si="4"/>
        <v>0</v>
      </c>
      <c r="K24" s="61">
        <f t="shared" si="6"/>
        <v>0</v>
      </c>
      <c r="L24" s="61"/>
      <c r="M24" s="62">
        <f t="shared" si="5"/>
        <v>0</v>
      </c>
      <c r="N24" s="62">
        <f t="shared" si="5"/>
        <v>0</v>
      </c>
      <c r="O24" s="95"/>
    </row>
    <row r="25" spans="1:15" ht="18" customHeight="1" x14ac:dyDescent="0.25">
      <c r="A25" s="83"/>
      <c r="B25" s="77"/>
      <c r="C25" s="78"/>
      <c r="D25" s="79"/>
      <c r="E25" s="92"/>
      <c r="F25" s="78"/>
      <c r="G25" s="78"/>
      <c r="H25" s="96" t="s">
        <v>80</v>
      </c>
      <c r="I25" s="97"/>
      <c r="J25" s="98">
        <f>SUM(J18:J24)</f>
        <v>0</v>
      </c>
      <c r="K25" s="98">
        <f>J25*(1+$K$4/100)</f>
        <v>0</v>
      </c>
      <c r="L25" s="98"/>
      <c r="M25" s="99">
        <f>J25*4</f>
        <v>0</v>
      </c>
      <c r="N25" s="99">
        <f t="shared" si="5"/>
        <v>0</v>
      </c>
      <c r="O25" s="95"/>
    </row>
    <row r="26" spans="1:15" ht="18" customHeight="1" thickBot="1" x14ac:dyDescent="0.3">
      <c r="A26" s="83"/>
      <c r="B26" s="77"/>
      <c r="C26" s="78"/>
      <c r="D26" s="79"/>
      <c r="E26" s="92"/>
      <c r="F26" s="78"/>
      <c r="G26" s="78"/>
      <c r="H26" s="78"/>
      <c r="I26" s="92"/>
      <c r="J26" s="103" t="s">
        <v>25</v>
      </c>
      <c r="K26" s="103" t="s">
        <v>26</v>
      </c>
      <c r="L26" s="103"/>
      <c r="M26" s="103" t="s">
        <v>25</v>
      </c>
      <c r="N26" s="103" t="s">
        <v>26</v>
      </c>
      <c r="O26" s="95"/>
    </row>
    <row r="27" spans="1:15" ht="18" customHeight="1" x14ac:dyDescent="0.25">
      <c r="A27" s="76"/>
      <c r="B27" s="77"/>
      <c r="C27" s="78"/>
      <c r="D27" s="79"/>
      <c r="E27" s="92"/>
      <c r="F27" s="78"/>
      <c r="G27" s="78"/>
      <c r="H27" s="78"/>
      <c r="I27" s="92"/>
      <c r="J27" s="67">
        <f>J25++J15</f>
        <v>0</v>
      </c>
      <c r="K27" s="67">
        <f>K25++K15</f>
        <v>0</v>
      </c>
      <c r="L27" s="101"/>
      <c r="M27" s="67">
        <f>M25++M15</f>
        <v>0</v>
      </c>
      <c r="N27" s="67">
        <f>N25++N15</f>
        <v>0</v>
      </c>
      <c r="O27" s="95"/>
    </row>
    <row r="28" spans="1:15" ht="15" thickBot="1" x14ac:dyDescent="0.3">
      <c r="A28" s="84"/>
      <c r="B28" s="85"/>
      <c r="C28" s="86"/>
      <c r="D28" s="87"/>
      <c r="E28" s="92"/>
      <c r="F28" s="104"/>
      <c r="G28" s="104"/>
      <c r="H28" s="104"/>
      <c r="I28" s="105"/>
      <c r="J28" s="104"/>
      <c r="K28" s="104"/>
      <c r="L28" s="104"/>
      <c r="M28" s="106"/>
      <c r="N28" s="106"/>
      <c r="O28" s="107"/>
    </row>
    <row r="29" spans="1:15" x14ac:dyDescent="0.25">
      <c r="I29" s="8"/>
      <c r="M29" s="8"/>
      <c r="N29" s="8"/>
    </row>
    <row r="30" spans="1:15" x14ac:dyDescent="0.25">
      <c r="I30" s="8"/>
      <c r="M30" s="8"/>
      <c r="N30" s="8"/>
    </row>
    <row r="31" spans="1:15" x14ac:dyDescent="0.25">
      <c r="I31" s="8"/>
      <c r="M31" s="8"/>
      <c r="N31" s="8"/>
    </row>
  </sheetData>
  <mergeCells count="4">
    <mergeCell ref="J5:K5"/>
    <mergeCell ref="M5:N5"/>
    <mergeCell ref="A6:B6"/>
    <mergeCell ref="F6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ETAT ACTUEL</vt:lpstr>
      <vt:lpstr>PROPOSITION</vt:lpstr>
      <vt:lpstr>BPU-DQE</vt:lpstr>
      <vt:lpstr>'ETAT ACTUEL'!Zone_d_impression</vt:lpstr>
      <vt:lpstr>PROPOSITION!Zone_d_impression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ZURETTI</dc:creator>
  <cp:lastModifiedBy>Clémence AURIEL</cp:lastModifiedBy>
  <cp:lastPrinted>2025-02-17T08:51:09Z</cp:lastPrinted>
  <dcterms:created xsi:type="dcterms:W3CDTF">2024-09-26T08:34:26Z</dcterms:created>
  <dcterms:modified xsi:type="dcterms:W3CDTF">2025-03-03T15:18:34Z</dcterms:modified>
</cp:coreProperties>
</file>