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5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6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Services\DRM\Gestionnaires\2 - GESTIONNAIRES\SANDRINE LL\ENERGIES\2024\GAZ\"/>
    </mc:Choice>
  </mc:AlternateContent>
  <bookViews>
    <workbookView xWindow="570" yWindow="630" windowWidth="13380" windowHeight="7725" tabRatio="729" activeTab="3"/>
  </bookViews>
  <sheets>
    <sheet name="2024 GAZ DE BORDEAUX H" sheetId="23" r:id="rId1"/>
    <sheet name="2024 GAZ DE BORDEAUX E1 " sheetId="24" r:id="rId2"/>
    <sheet name="2023 GAZ DE BORDEAUX H  " sheetId="21" r:id="rId3"/>
    <sheet name="2023 GAZ DE BORDEAUX E1   " sheetId="22" r:id="rId4"/>
    <sheet name="2022 SAVE H " sheetId="20" r:id="rId5"/>
    <sheet name="2022 SAVE E1  " sheetId="19" r:id="rId6"/>
    <sheet name="2021 SAVE H " sheetId="18" r:id="rId7"/>
    <sheet name="2021 SAVE E1 " sheetId="17" r:id="rId8"/>
    <sheet name="2020 SAVE H" sheetId="16" r:id="rId9"/>
    <sheet name="2020 SAVE E1 " sheetId="15" r:id="rId10"/>
    <sheet name="2019 H ENI" sheetId="13" r:id="rId11"/>
    <sheet name="2019 ENI E1" sheetId="14" r:id="rId12"/>
    <sheet name="2018 H ENI" sheetId="11" r:id="rId13"/>
    <sheet name="2018 ENI E1" sheetId="12" r:id="rId14"/>
    <sheet name="2017 H ENI" sheetId="8" r:id="rId15"/>
    <sheet name="2017 ENI E1" sheetId="10" r:id="rId16"/>
    <sheet name="2016 H ENGIE" sheetId="1" r:id="rId17"/>
    <sheet name="2016 ENGIE E1" sheetId="2" r:id="rId18"/>
    <sheet name="GAZ 2015 H" sheetId="4" r:id="rId19"/>
    <sheet name="GAZ 2015 E1" sheetId="3" r:id="rId20"/>
  </sheets>
  <externalReferences>
    <externalReference r:id="rId21"/>
  </externalReferences>
  <definedNames>
    <definedName name="_xlnm.Print_Area" localSheetId="17">'2016 ENGIE E1'!$A$1:$M$61</definedName>
    <definedName name="_xlnm.Print_Area" localSheetId="16">'2016 H ENGIE'!$A$1:$K$35</definedName>
    <definedName name="_xlnm.Print_Area" localSheetId="15">'2017 ENI E1'!$A$1:$M$54</definedName>
    <definedName name="_xlnm.Print_Area" localSheetId="14">'2017 H ENI'!$A$1:$L$34</definedName>
    <definedName name="_xlnm.Print_Area" localSheetId="13">'2018 ENI E1'!$A$1:$M$54</definedName>
    <definedName name="_xlnm.Print_Area" localSheetId="12">'2018 H ENI'!$A$1:$L$34</definedName>
    <definedName name="_xlnm.Print_Area" localSheetId="11">'2019 ENI E1'!$A$1:$M$54</definedName>
    <definedName name="_xlnm.Print_Area" localSheetId="10">'2019 H ENI'!$A$1:$O$20</definedName>
    <definedName name="_xlnm.Print_Area" localSheetId="9">'2020 SAVE E1 '!$A$1:$M$55</definedName>
    <definedName name="_xlnm.Print_Area" localSheetId="8">'2020 SAVE H'!$A$1:$P$19</definedName>
    <definedName name="_xlnm.Print_Area" localSheetId="7">'2021 SAVE E1 '!$A$1:$M$48</definedName>
    <definedName name="_xlnm.Print_Area" localSheetId="6">'2021 SAVE H '!$A$1:$Q$15</definedName>
    <definedName name="_xlnm.Print_Area" localSheetId="5">'2022 SAVE E1  '!$A$1:$O$48</definedName>
    <definedName name="_xlnm.Print_Area" localSheetId="4">'2022 SAVE H '!$A$1:$W$15</definedName>
    <definedName name="_xlnm.Print_Area" localSheetId="3">'2023 GAZ DE BORDEAUX E1   '!$A$69:$I$74</definedName>
    <definedName name="_xlnm.Print_Area" localSheetId="2">'2023 GAZ DE BORDEAUX H  '!$A$1:$W$16</definedName>
  </definedNames>
  <calcPr calcId="162913"/>
</workbook>
</file>

<file path=xl/calcChain.xml><?xml version="1.0" encoding="utf-8"?>
<calcChain xmlns="http://schemas.openxmlformats.org/spreadsheetml/2006/main">
  <c r="Q14" i="23" l="1"/>
  <c r="O14" i="23"/>
  <c r="Q12" i="23" l="1"/>
  <c r="O12" i="23"/>
  <c r="Q13" i="23"/>
  <c r="O13" i="23"/>
  <c r="G28" i="23" l="1"/>
  <c r="H28" i="23"/>
  <c r="I28" i="23"/>
  <c r="N12" i="23" l="1"/>
  <c r="L28" i="23" l="1"/>
  <c r="F49" i="23" l="1"/>
  <c r="F48" i="23"/>
  <c r="R36" i="24" l="1"/>
  <c r="R37" i="24"/>
  <c r="R38" i="24"/>
  <c r="R39" i="24"/>
  <c r="R40" i="24"/>
  <c r="R41" i="24"/>
  <c r="R42" i="24"/>
  <c r="R43" i="24"/>
  <c r="R44" i="24"/>
  <c r="R45" i="24"/>
  <c r="R46" i="24"/>
  <c r="R35" i="24"/>
  <c r="P36" i="24"/>
  <c r="P37" i="24"/>
  <c r="P38" i="24"/>
  <c r="P39" i="24"/>
  <c r="P40" i="24"/>
  <c r="P41" i="24"/>
  <c r="P42" i="24"/>
  <c r="P43" i="24"/>
  <c r="P44" i="24"/>
  <c r="P45" i="24"/>
  <c r="P46" i="24"/>
  <c r="R20" i="24"/>
  <c r="R21" i="24"/>
  <c r="R22" i="24"/>
  <c r="R23" i="24"/>
  <c r="R24" i="24"/>
  <c r="R25" i="24"/>
  <c r="R26" i="24"/>
  <c r="R27" i="24"/>
  <c r="R28" i="24"/>
  <c r="R29" i="24"/>
  <c r="R30" i="24"/>
  <c r="R19" i="24"/>
  <c r="O20" i="23"/>
  <c r="O21" i="23"/>
  <c r="O22" i="23"/>
  <c r="O23" i="23"/>
  <c r="O24" i="23"/>
  <c r="O25" i="23"/>
  <c r="O26" i="23"/>
  <c r="O27" i="23"/>
  <c r="O28" i="23"/>
  <c r="O29" i="23"/>
  <c r="O30" i="23"/>
  <c r="J35" i="24"/>
  <c r="J19" i="24"/>
  <c r="J4" i="24"/>
  <c r="J3" i="24"/>
  <c r="I3" i="23"/>
  <c r="I20" i="23"/>
  <c r="I19" i="23"/>
  <c r="Q20" i="23"/>
  <c r="Q21" i="23"/>
  <c r="Q22" i="23"/>
  <c r="Q23" i="23"/>
  <c r="Q24" i="23"/>
  <c r="Q25" i="23"/>
  <c r="Q26" i="23"/>
  <c r="Q27" i="23"/>
  <c r="Q28" i="23"/>
  <c r="Q29" i="23"/>
  <c r="Q30" i="23"/>
  <c r="Q19" i="23"/>
  <c r="Q4" i="23"/>
  <c r="Q5" i="23"/>
  <c r="Q6" i="23"/>
  <c r="Q7" i="23"/>
  <c r="Q8" i="23"/>
  <c r="Q9" i="23"/>
  <c r="Q10" i="23"/>
  <c r="Q11" i="23"/>
  <c r="Q3" i="23"/>
  <c r="O19" i="23"/>
  <c r="O4" i="23"/>
  <c r="O5" i="23"/>
  <c r="O6" i="23"/>
  <c r="O7" i="23"/>
  <c r="O8" i="23"/>
  <c r="O9" i="23"/>
  <c r="O10" i="23"/>
  <c r="O11" i="23"/>
  <c r="O3" i="23"/>
  <c r="P35" i="24"/>
  <c r="P20" i="24"/>
  <c r="P21" i="24"/>
  <c r="P22" i="24"/>
  <c r="P23" i="24"/>
  <c r="P24" i="24"/>
  <c r="P25" i="24"/>
  <c r="P26" i="24"/>
  <c r="P27" i="24"/>
  <c r="P28" i="24"/>
  <c r="P29" i="24"/>
  <c r="P30" i="24"/>
  <c r="P19" i="24"/>
  <c r="P4" i="24"/>
  <c r="P5" i="24"/>
  <c r="P6" i="24"/>
  <c r="P7" i="24"/>
  <c r="P8" i="24"/>
  <c r="P9" i="24"/>
  <c r="P10" i="24"/>
  <c r="P11" i="24"/>
  <c r="P12" i="24"/>
  <c r="P13" i="24"/>
  <c r="P14" i="24"/>
  <c r="P3" i="24"/>
  <c r="R4" i="24"/>
  <c r="R5" i="24"/>
  <c r="R6" i="24"/>
  <c r="R7" i="24"/>
  <c r="R8" i="24"/>
  <c r="R9" i="24"/>
  <c r="R10" i="24"/>
  <c r="R11" i="24"/>
  <c r="R12" i="24"/>
  <c r="R13" i="24"/>
  <c r="R14" i="24"/>
  <c r="R3" i="24"/>
  <c r="D71" i="24" l="1"/>
  <c r="D72" i="24" s="1"/>
  <c r="D73" i="24" s="1"/>
  <c r="D70" i="24"/>
  <c r="N69" i="24"/>
  <c r="D63" i="24"/>
  <c r="D64" i="24" s="1"/>
  <c r="D65" i="24" s="1"/>
  <c r="M47" i="24"/>
  <c r="L47" i="24"/>
  <c r="G47" i="24"/>
  <c r="F47" i="24"/>
  <c r="O46" i="24"/>
  <c r="I46" i="24"/>
  <c r="K46" i="24" s="1"/>
  <c r="H46" i="24"/>
  <c r="O45" i="24"/>
  <c r="I45" i="24"/>
  <c r="H45" i="24"/>
  <c r="O44" i="24"/>
  <c r="Q44" i="24"/>
  <c r="I44" i="24"/>
  <c r="H44" i="24"/>
  <c r="Q43" i="24"/>
  <c r="O43" i="24"/>
  <c r="I43" i="24"/>
  <c r="H43" i="24"/>
  <c r="O42" i="24"/>
  <c r="Q42" i="24"/>
  <c r="I42" i="24"/>
  <c r="H42" i="24"/>
  <c r="O41" i="24"/>
  <c r="I41" i="24"/>
  <c r="H41" i="24"/>
  <c r="O40" i="24"/>
  <c r="Q40" i="24"/>
  <c r="I40" i="24"/>
  <c r="H40" i="24"/>
  <c r="Q39" i="24"/>
  <c r="O39" i="24"/>
  <c r="I39" i="24"/>
  <c r="H39" i="24"/>
  <c r="O38" i="24"/>
  <c r="Q38" i="24"/>
  <c r="I38" i="24"/>
  <c r="J38" i="24" s="1"/>
  <c r="H38" i="24"/>
  <c r="O37" i="24"/>
  <c r="I37" i="24"/>
  <c r="H37" i="24"/>
  <c r="O36" i="24"/>
  <c r="Q36" i="24"/>
  <c r="I36" i="24"/>
  <c r="H36" i="24"/>
  <c r="O35" i="24"/>
  <c r="I35" i="24"/>
  <c r="H35" i="24"/>
  <c r="M31" i="24"/>
  <c r="L31" i="24"/>
  <c r="G31" i="24"/>
  <c r="F31" i="24"/>
  <c r="O30" i="24"/>
  <c r="Q30" i="24"/>
  <c r="I30" i="24"/>
  <c r="J30" i="24" s="1"/>
  <c r="H30" i="24"/>
  <c r="Q29" i="24"/>
  <c r="O29" i="24"/>
  <c r="I29" i="24"/>
  <c r="H29" i="24"/>
  <c r="O28" i="24"/>
  <c r="I28" i="24"/>
  <c r="H28" i="24"/>
  <c r="Q27" i="24"/>
  <c r="I27" i="24"/>
  <c r="H27" i="24"/>
  <c r="O26" i="24"/>
  <c r="Q26" i="24"/>
  <c r="I26" i="24"/>
  <c r="H26" i="24"/>
  <c r="Q25" i="24"/>
  <c r="I25" i="24"/>
  <c r="H25" i="24"/>
  <c r="O24" i="24"/>
  <c r="I24" i="24"/>
  <c r="H24" i="24"/>
  <c r="O23" i="24"/>
  <c r="Q23" i="24"/>
  <c r="I23" i="24"/>
  <c r="H23" i="24"/>
  <c r="O22" i="24"/>
  <c r="Q22" i="24"/>
  <c r="I22" i="24"/>
  <c r="H22" i="24"/>
  <c r="O21" i="24"/>
  <c r="I21" i="24"/>
  <c r="H21" i="24"/>
  <c r="O20" i="24"/>
  <c r="Q20" i="24"/>
  <c r="I20" i="24"/>
  <c r="H20" i="24"/>
  <c r="O19" i="24"/>
  <c r="P31" i="24"/>
  <c r="I19" i="24"/>
  <c r="H19" i="24"/>
  <c r="M15" i="24"/>
  <c r="L15" i="24"/>
  <c r="G15" i="24"/>
  <c r="F15" i="24"/>
  <c r="O14" i="24"/>
  <c r="I14" i="24"/>
  <c r="H14" i="24"/>
  <c r="O13" i="24"/>
  <c r="I13" i="24"/>
  <c r="J13" i="24" s="1"/>
  <c r="H13" i="24"/>
  <c r="O12" i="24"/>
  <c r="I12" i="24"/>
  <c r="H12" i="24"/>
  <c r="O11" i="24"/>
  <c r="I11" i="24"/>
  <c r="H11" i="24"/>
  <c r="O10" i="24"/>
  <c r="I10" i="24"/>
  <c r="J10" i="24" s="1"/>
  <c r="H10" i="24"/>
  <c r="O9" i="24"/>
  <c r="I9" i="24"/>
  <c r="H9" i="24"/>
  <c r="O8" i="24"/>
  <c r="I8" i="24"/>
  <c r="H8" i="24"/>
  <c r="O7" i="24"/>
  <c r="I7" i="24"/>
  <c r="H7" i="24"/>
  <c r="O6" i="24"/>
  <c r="I6" i="24"/>
  <c r="H6" i="24"/>
  <c r="O5" i="24"/>
  <c r="I5" i="24"/>
  <c r="J5" i="24" s="1"/>
  <c r="H5" i="24"/>
  <c r="O4" i="24"/>
  <c r="I4" i="24"/>
  <c r="Q4" i="24" s="1"/>
  <c r="H4" i="24"/>
  <c r="O3" i="24"/>
  <c r="I3" i="24"/>
  <c r="H3" i="24"/>
  <c r="G3" i="23"/>
  <c r="H3" i="23"/>
  <c r="G4" i="23"/>
  <c r="H4" i="23"/>
  <c r="G5" i="23"/>
  <c r="H5" i="23"/>
  <c r="G6" i="23"/>
  <c r="H6" i="23"/>
  <c r="G7" i="23"/>
  <c r="H7" i="23"/>
  <c r="G8" i="23"/>
  <c r="H8" i="23"/>
  <c r="G9" i="23"/>
  <c r="H9" i="23"/>
  <c r="I9" i="23" s="1"/>
  <c r="G10" i="23"/>
  <c r="H10" i="23"/>
  <c r="G11" i="23"/>
  <c r="H11" i="23"/>
  <c r="G12" i="23"/>
  <c r="H12" i="23"/>
  <c r="G13" i="23"/>
  <c r="H13" i="23"/>
  <c r="G14" i="23"/>
  <c r="H14" i="23"/>
  <c r="I14" i="23" s="1"/>
  <c r="J31" i="23"/>
  <c r="F31" i="23"/>
  <c r="E31" i="23"/>
  <c r="N30" i="23"/>
  <c r="H30" i="23"/>
  <c r="G30" i="23"/>
  <c r="H29" i="23"/>
  <c r="G29" i="23"/>
  <c r="N28" i="23"/>
  <c r="N27" i="23"/>
  <c r="H27" i="23"/>
  <c r="G27" i="23"/>
  <c r="N26" i="23"/>
  <c r="H26" i="23"/>
  <c r="G26" i="23"/>
  <c r="H25" i="23"/>
  <c r="G25" i="23"/>
  <c r="N24" i="23"/>
  <c r="H24" i="23"/>
  <c r="G24" i="23"/>
  <c r="N23" i="23"/>
  <c r="H23" i="23"/>
  <c r="G23" i="23"/>
  <c r="N22" i="23"/>
  <c r="H22" i="23"/>
  <c r="G22" i="23"/>
  <c r="H21" i="23"/>
  <c r="G21" i="23"/>
  <c r="N20" i="23"/>
  <c r="P20" i="23"/>
  <c r="H20" i="23"/>
  <c r="L20" i="23" s="1"/>
  <c r="G20" i="23"/>
  <c r="H19" i="23"/>
  <c r="L19" i="23" s="1"/>
  <c r="G19" i="23"/>
  <c r="J15" i="23"/>
  <c r="F15" i="23"/>
  <c r="E15" i="23"/>
  <c r="N14" i="23"/>
  <c r="N13" i="23"/>
  <c r="P13" i="23"/>
  <c r="N10" i="23"/>
  <c r="N9" i="23"/>
  <c r="N8" i="23"/>
  <c r="P8" i="23"/>
  <c r="N6" i="23"/>
  <c r="N5" i="23"/>
  <c r="N4" i="23"/>
  <c r="J46" i="24" l="1"/>
  <c r="L14" i="23"/>
  <c r="J14" i="24"/>
  <c r="L30" i="23"/>
  <c r="I30" i="23"/>
  <c r="L29" i="23"/>
  <c r="I29" i="23"/>
  <c r="J45" i="24"/>
  <c r="K29" i="24"/>
  <c r="N29" i="24" s="1"/>
  <c r="J29" i="24"/>
  <c r="L13" i="23"/>
  <c r="M13" i="23" s="1"/>
  <c r="I13" i="23"/>
  <c r="K28" i="24"/>
  <c r="J28" i="24"/>
  <c r="K44" i="24"/>
  <c r="N44" i="24" s="1"/>
  <c r="J44" i="24"/>
  <c r="Q12" i="24"/>
  <c r="J12" i="24"/>
  <c r="I12" i="23"/>
  <c r="K43" i="24"/>
  <c r="N43" i="24" s="1"/>
  <c r="J43" i="24"/>
  <c r="L27" i="23"/>
  <c r="I27" i="23"/>
  <c r="K27" i="24"/>
  <c r="N27" i="24" s="1"/>
  <c r="J27" i="24"/>
  <c r="K11" i="24"/>
  <c r="J11" i="24"/>
  <c r="L11" i="23"/>
  <c r="I11" i="23"/>
  <c r="J42" i="24"/>
  <c r="L26" i="23"/>
  <c r="I26" i="23"/>
  <c r="K26" i="24"/>
  <c r="N26" i="24" s="1"/>
  <c r="J26" i="24"/>
  <c r="L10" i="23"/>
  <c r="I10" i="23"/>
  <c r="K40" i="24"/>
  <c r="N40" i="24" s="1"/>
  <c r="J40" i="24"/>
  <c r="J41" i="24"/>
  <c r="L25" i="23"/>
  <c r="I25" i="23"/>
  <c r="Q9" i="24"/>
  <c r="J9" i="24"/>
  <c r="K25" i="24"/>
  <c r="N25" i="24" s="1"/>
  <c r="J25" i="24"/>
  <c r="K24" i="24"/>
  <c r="J24" i="24"/>
  <c r="L8" i="23"/>
  <c r="I8" i="23"/>
  <c r="F41" i="23"/>
  <c r="F43" i="23" s="1"/>
  <c r="L24" i="23"/>
  <c r="I24" i="23"/>
  <c r="J8" i="24"/>
  <c r="K39" i="24"/>
  <c r="N39" i="24" s="1"/>
  <c r="J39" i="24"/>
  <c r="K23" i="24"/>
  <c r="N23" i="24" s="1"/>
  <c r="J23" i="24"/>
  <c r="I23" i="23"/>
  <c r="K7" i="24"/>
  <c r="J7" i="24"/>
  <c r="L7" i="23"/>
  <c r="I7" i="23"/>
  <c r="Q6" i="24"/>
  <c r="J6" i="24"/>
  <c r="L22" i="23"/>
  <c r="I22" i="23"/>
  <c r="K22" i="24"/>
  <c r="N22" i="24" s="1"/>
  <c r="J22" i="24"/>
  <c r="I6" i="23"/>
  <c r="L5" i="23"/>
  <c r="I5" i="23"/>
  <c r="J37" i="24"/>
  <c r="K21" i="24"/>
  <c r="J21" i="24"/>
  <c r="I21" i="23"/>
  <c r="L4" i="23"/>
  <c r="I4" i="23"/>
  <c r="R47" i="24"/>
  <c r="O47" i="24" s="1"/>
  <c r="K36" i="24"/>
  <c r="N36" i="24" s="1"/>
  <c r="J36" i="24"/>
  <c r="K20" i="24"/>
  <c r="J20" i="24"/>
  <c r="G38" i="23"/>
  <c r="Q31" i="23"/>
  <c r="N31" i="23" s="1"/>
  <c r="P24" i="23"/>
  <c r="P29" i="23"/>
  <c r="P6" i="23"/>
  <c r="L3" i="23"/>
  <c r="Q19" i="24"/>
  <c r="P47" i="24"/>
  <c r="Q47" i="24" s="1"/>
  <c r="Q41" i="24"/>
  <c r="Q46" i="24"/>
  <c r="N46" i="24" s="1"/>
  <c r="Q37" i="24"/>
  <c r="Q45" i="24"/>
  <c r="K42" i="24"/>
  <c r="N42" i="24" s="1"/>
  <c r="K38" i="24"/>
  <c r="N38" i="24" s="1"/>
  <c r="H47" i="24"/>
  <c r="K45" i="24"/>
  <c r="I47" i="24"/>
  <c r="K47" i="24" s="1"/>
  <c r="K41" i="24"/>
  <c r="K35" i="24"/>
  <c r="K37" i="24"/>
  <c r="R31" i="24"/>
  <c r="Q31" i="24" s="1"/>
  <c r="Q24" i="24"/>
  <c r="O25" i="24"/>
  <c r="O27" i="24"/>
  <c r="F55" i="24"/>
  <c r="Q21" i="24"/>
  <c r="Q28" i="24"/>
  <c r="K30" i="24"/>
  <c r="N30" i="24" s="1"/>
  <c r="I31" i="24"/>
  <c r="K31" i="24" s="1"/>
  <c r="H31" i="24"/>
  <c r="Q13" i="24"/>
  <c r="Q10" i="24"/>
  <c r="Q8" i="24"/>
  <c r="Q5" i="24"/>
  <c r="K8" i="24"/>
  <c r="K4" i="24"/>
  <c r="N4" i="24" s="1"/>
  <c r="K13" i="24"/>
  <c r="Q11" i="24"/>
  <c r="N11" i="24" s="1"/>
  <c r="K9" i="24"/>
  <c r="N9" i="24" s="1"/>
  <c r="K14" i="24"/>
  <c r="H15" i="24"/>
  <c r="K5" i="24"/>
  <c r="K12" i="24"/>
  <c r="Q14" i="24"/>
  <c r="K6" i="24"/>
  <c r="N6" i="24" s="1"/>
  <c r="Q7" i="24"/>
  <c r="N7" i="24" s="1"/>
  <c r="K10" i="24"/>
  <c r="N20" i="24"/>
  <c r="Q3" i="24"/>
  <c r="Q35" i="24"/>
  <c r="N35" i="24" s="1"/>
  <c r="R15" i="24"/>
  <c r="K3" i="24"/>
  <c r="I15" i="24"/>
  <c r="K19" i="24"/>
  <c r="P21" i="23"/>
  <c r="O31" i="23"/>
  <c r="P25" i="23"/>
  <c r="P23" i="23"/>
  <c r="P28" i="23"/>
  <c r="P26" i="23"/>
  <c r="N19" i="23"/>
  <c r="P22" i="23"/>
  <c r="P27" i="23"/>
  <c r="M20" i="23"/>
  <c r="P30" i="23"/>
  <c r="L23" i="23"/>
  <c r="G31" i="23"/>
  <c r="H31" i="23"/>
  <c r="L31" i="23" s="1"/>
  <c r="O15" i="23"/>
  <c r="P14" i="23"/>
  <c r="P10" i="23"/>
  <c r="L6" i="23"/>
  <c r="L9" i="23"/>
  <c r="L12" i="23"/>
  <c r="H15" i="23"/>
  <c r="G15" i="23"/>
  <c r="P7" i="23"/>
  <c r="P11" i="23"/>
  <c r="P3" i="23"/>
  <c r="M3" i="23" s="1"/>
  <c r="P12" i="23"/>
  <c r="M12" i="23" s="1"/>
  <c r="P9" i="23"/>
  <c r="P5" i="23"/>
  <c r="P4" i="23"/>
  <c r="Q15" i="23"/>
  <c r="N21" i="23"/>
  <c r="N25" i="23"/>
  <c r="N29" i="23"/>
  <c r="P19" i="23"/>
  <c r="M19" i="23" s="1"/>
  <c r="N3" i="23"/>
  <c r="N7" i="23"/>
  <c r="N11" i="23"/>
  <c r="M8" i="23"/>
  <c r="L21" i="23"/>
  <c r="J30" i="22"/>
  <c r="M14" i="23" l="1"/>
  <c r="M30" i="23"/>
  <c r="M29" i="23"/>
  <c r="N45" i="24"/>
  <c r="N28" i="24"/>
  <c r="N12" i="24"/>
  <c r="M28" i="23"/>
  <c r="M27" i="23"/>
  <c r="M11" i="23"/>
  <c r="M26" i="23"/>
  <c r="M10" i="23"/>
  <c r="M25" i="23"/>
  <c r="N24" i="24"/>
  <c r="M24" i="23"/>
  <c r="L15" i="23"/>
  <c r="G41" i="23"/>
  <c r="G43" i="23" s="1"/>
  <c r="G45" i="23" s="1"/>
  <c r="M7" i="23"/>
  <c r="M22" i="23"/>
  <c r="M6" i="23"/>
  <c r="M5" i="23"/>
  <c r="N37" i="24"/>
  <c r="O31" i="24"/>
  <c r="N21" i="24"/>
  <c r="N5" i="24"/>
  <c r="N41" i="24"/>
  <c r="L38" i="23"/>
  <c r="I38" i="23" s="1"/>
  <c r="M21" i="23"/>
  <c r="P31" i="23"/>
  <c r="M31" i="23" s="1"/>
  <c r="N19" i="24"/>
  <c r="N10" i="24"/>
  <c r="N47" i="24"/>
  <c r="J47" i="24"/>
  <c r="K55" i="24"/>
  <c r="H55" i="24" s="1"/>
  <c r="N31" i="24"/>
  <c r="N3" i="24"/>
  <c r="N13" i="24"/>
  <c r="N14" i="24"/>
  <c r="N8" i="24"/>
  <c r="J15" i="24"/>
  <c r="P15" i="24"/>
  <c r="Q15" i="24" s="1"/>
  <c r="J31" i="24"/>
  <c r="K15" i="24"/>
  <c r="D55" i="24"/>
  <c r="E55" i="24" s="1"/>
  <c r="O15" i="24"/>
  <c r="J38" i="23"/>
  <c r="M23" i="23"/>
  <c r="M9" i="23"/>
  <c r="E38" i="23"/>
  <c r="F38" i="23" s="1"/>
  <c r="N15" i="23"/>
  <c r="I31" i="23"/>
  <c r="K31" i="23" s="1"/>
  <c r="I15" i="23"/>
  <c r="K15" i="23" s="1"/>
  <c r="M4" i="23"/>
  <c r="P15" i="23"/>
  <c r="J14" i="22"/>
  <c r="M15" i="23" l="1"/>
  <c r="K38" i="23"/>
  <c r="H38" i="23" s="1"/>
  <c r="I55" i="24"/>
  <c r="J55" i="24" s="1"/>
  <c r="G55" i="24" s="1"/>
  <c r="N15" i="24"/>
  <c r="M12" i="21"/>
  <c r="L14" i="21"/>
  <c r="I12" i="21"/>
  <c r="I13" i="21"/>
  <c r="I14" i="21"/>
  <c r="G14" i="21"/>
  <c r="H14" i="21"/>
  <c r="N12" i="21" l="1"/>
  <c r="O12" i="21"/>
  <c r="H13" i="21"/>
  <c r="L13" i="21" s="1"/>
  <c r="G13" i="21"/>
  <c r="D72" i="22" l="1"/>
  <c r="D71" i="22" l="1"/>
  <c r="N69" i="22"/>
  <c r="D64" i="22" l="1"/>
  <c r="D70" i="22"/>
  <c r="D73" i="22" l="1"/>
  <c r="B65" i="21" l="1"/>
  <c r="D65" i="21" s="1"/>
  <c r="L12" i="20" l="1"/>
  <c r="D63" i="22" l="1"/>
  <c r="D65" i="22"/>
  <c r="H40" i="22" l="1"/>
  <c r="I40" i="22"/>
  <c r="J40" i="22"/>
  <c r="K40" i="22"/>
  <c r="H41" i="22"/>
  <c r="I41" i="22"/>
  <c r="K41" i="22" s="1"/>
  <c r="H42" i="22"/>
  <c r="I42" i="22"/>
  <c r="J42" i="22" s="1"/>
  <c r="H43" i="22"/>
  <c r="I43" i="22"/>
  <c r="K43" i="22" s="1"/>
  <c r="H44" i="22"/>
  <c r="J44" i="22" s="1"/>
  <c r="I44" i="22"/>
  <c r="K44" i="22" s="1"/>
  <c r="H45" i="22"/>
  <c r="I45" i="22"/>
  <c r="J45" i="22" s="1"/>
  <c r="H46" i="22"/>
  <c r="I46" i="22"/>
  <c r="K46" i="22"/>
  <c r="H24" i="22"/>
  <c r="I24" i="22"/>
  <c r="J24" i="22" s="1"/>
  <c r="K24" i="22"/>
  <c r="H25" i="22"/>
  <c r="J25" i="22" s="1"/>
  <c r="I25" i="22"/>
  <c r="K25" i="22" s="1"/>
  <c r="H26" i="22"/>
  <c r="I26" i="22"/>
  <c r="J26" i="22" s="1"/>
  <c r="H27" i="22"/>
  <c r="I27" i="22"/>
  <c r="K27" i="22" s="1"/>
  <c r="H28" i="22"/>
  <c r="J28" i="22" s="1"/>
  <c r="I28" i="22"/>
  <c r="K28" i="22"/>
  <c r="H29" i="22"/>
  <c r="I29" i="22"/>
  <c r="J29" i="22" s="1"/>
  <c r="H30" i="22"/>
  <c r="I30" i="22"/>
  <c r="H8" i="22"/>
  <c r="I8" i="22"/>
  <c r="J8" i="22"/>
  <c r="K8" i="22"/>
  <c r="H9" i="22"/>
  <c r="J9" i="22" s="1"/>
  <c r="I9" i="22"/>
  <c r="K9" i="22" s="1"/>
  <c r="H10" i="22"/>
  <c r="I10" i="22"/>
  <c r="J10" i="22" s="1"/>
  <c r="K10" i="22"/>
  <c r="H11" i="22"/>
  <c r="I11" i="22"/>
  <c r="J11" i="22" s="1"/>
  <c r="H12" i="22"/>
  <c r="I12" i="22"/>
  <c r="K12" i="22" s="1"/>
  <c r="H13" i="22"/>
  <c r="J13" i="22" s="1"/>
  <c r="I13" i="22"/>
  <c r="K13" i="22" s="1"/>
  <c r="H14" i="22"/>
  <c r="I14" i="22"/>
  <c r="K14" i="22" s="1"/>
  <c r="K30" i="22" l="1"/>
  <c r="J46" i="22"/>
  <c r="K45" i="22"/>
  <c r="J12" i="22"/>
  <c r="K11" i="22"/>
  <c r="J27" i="22"/>
  <c r="J43" i="22"/>
  <c r="K42" i="22"/>
  <c r="J41" i="22"/>
  <c r="K29" i="22"/>
  <c r="K26" i="22"/>
  <c r="B57" i="21"/>
  <c r="A50" i="21"/>
  <c r="A49" i="21"/>
  <c r="A48" i="21"/>
  <c r="I24" i="21"/>
  <c r="A44" i="21"/>
  <c r="P36" i="22" l="1"/>
  <c r="P37" i="22"/>
  <c r="P38" i="22"/>
  <c r="P39" i="22"/>
  <c r="P40" i="22"/>
  <c r="P41" i="22"/>
  <c r="P42" i="22"/>
  <c r="P43" i="22"/>
  <c r="P44" i="22"/>
  <c r="P45" i="22"/>
  <c r="P46" i="22"/>
  <c r="P35" i="22"/>
  <c r="P20" i="22"/>
  <c r="P21" i="22"/>
  <c r="P22" i="22"/>
  <c r="P23" i="22"/>
  <c r="P24" i="22"/>
  <c r="P25" i="22"/>
  <c r="P26" i="22"/>
  <c r="P27" i="22"/>
  <c r="P28" i="22"/>
  <c r="P29" i="22"/>
  <c r="P30" i="22"/>
  <c r="P19" i="22"/>
  <c r="O21" i="21"/>
  <c r="O22" i="21"/>
  <c r="O23" i="21"/>
  <c r="O24" i="21"/>
  <c r="O25" i="21"/>
  <c r="O26" i="21"/>
  <c r="O27" i="21"/>
  <c r="O28" i="21"/>
  <c r="O29" i="21"/>
  <c r="O30" i="21"/>
  <c r="O31" i="21"/>
  <c r="O20" i="21"/>
  <c r="O3" i="21"/>
  <c r="O4" i="21"/>
  <c r="O5" i="21"/>
  <c r="O6" i="21"/>
  <c r="O8" i="21"/>
  <c r="O9" i="21"/>
  <c r="O10" i="21"/>
  <c r="O11" i="21"/>
  <c r="O14" i="21"/>
  <c r="O15" i="21"/>
  <c r="O7" i="21"/>
  <c r="B44" i="21" l="1"/>
  <c r="B43" i="21"/>
  <c r="B45" i="21" s="1"/>
  <c r="R6" i="22"/>
  <c r="R7" i="22"/>
  <c r="R8" i="22"/>
  <c r="R9" i="22"/>
  <c r="R10" i="22"/>
  <c r="R11" i="22"/>
  <c r="R12" i="22"/>
  <c r="R13" i="22"/>
  <c r="R14" i="22"/>
  <c r="R5" i="22"/>
  <c r="R4" i="22" l="1"/>
  <c r="J3" i="22" l="1"/>
  <c r="I3" i="22"/>
  <c r="H3" i="22"/>
  <c r="I26" i="21" l="1"/>
  <c r="I28" i="21"/>
  <c r="H25" i="21"/>
  <c r="H26" i="21"/>
  <c r="H27" i="21"/>
  <c r="I27" i="21" s="1"/>
  <c r="H28" i="21"/>
  <c r="H29" i="21"/>
  <c r="H30" i="21"/>
  <c r="I30" i="21" s="1"/>
  <c r="H31" i="21"/>
  <c r="I31" i="21" s="1"/>
  <c r="G25" i="21"/>
  <c r="G26" i="21"/>
  <c r="G27" i="21"/>
  <c r="G28" i="21"/>
  <c r="G29" i="21"/>
  <c r="G30" i="21"/>
  <c r="G31" i="21"/>
  <c r="H8" i="21"/>
  <c r="H9" i="21"/>
  <c r="I9" i="21" s="1"/>
  <c r="H10" i="21"/>
  <c r="H11" i="21"/>
  <c r="H12" i="21"/>
  <c r="H15" i="21"/>
  <c r="G8" i="21"/>
  <c r="G9" i="21"/>
  <c r="G10" i="21"/>
  <c r="G11" i="21"/>
  <c r="G12" i="21"/>
  <c r="G15" i="21"/>
  <c r="I46" i="19"/>
  <c r="K46" i="19" s="1"/>
  <c r="H46" i="19"/>
  <c r="I45" i="19"/>
  <c r="K45" i="19" s="1"/>
  <c r="H45" i="19"/>
  <c r="J45" i="19" s="1"/>
  <c r="K44" i="19"/>
  <c r="I44" i="19"/>
  <c r="J44" i="19" s="1"/>
  <c r="H44" i="19"/>
  <c r="I43" i="19"/>
  <c r="K43" i="19" s="1"/>
  <c r="H43" i="19"/>
  <c r="I42" i="19"/>
  <c r="K42" i="19" s="1"/>
  <c r="H42" i="19"/>
  <c r="J42" i="19" s="1"/>
  <c r="K41" i="19"/>
  <c r="I41" i="19"/>
  <c r="J41" i="19" s="1"/>
  <c r="H41" i="19"/>
  <c r="I40" i="19"/>
  <c r="K40" i="19" s="1"/>
  <c r="H40" i="19"/>
  <c r="I30" i="19"/>
  <c r="K30" i="19" s="1"/>
  <c r="H30" i="19"/>
  <c r="I29" i="19"/>
  <c r="K29" i="19" s="1"/>
  <c r="H29" i="19"/>
  <c r="K28" i="19"/>
  <c r="J28" i="19"/>
  <c r="I28" i="19"/>
  <c r="H28" i="19"/>
  <c r="I27" i="19"/>
  <c r="K27" i="19" s="1"/>
  <c r="H27" i="19"/>
  <c r="I26" i="19"/>
  <c r="K26" i="19" s="1"/>
  <c r="H26" i="19"/>
  <c r="K25" i="19"/>
  <c r="J25" i="19"/>
  <c r="I25" i="19"/>
  <c r="H25" i="19"/>
  <c r="I24" i="19"/>
  <c r="K24" i="19" s="1"/>
  <c r="H24" i="19"/>
  <c r="I14" i="19"/>
  <c r="K14" i="19" s="1"/>
  <c r="H14" i="19"/>
  <c r="I13" i="19"/>
  <c r="K13" i="19" s="1"/>
  <c r="H13" i="19"/>
  <c r="K12" i="19"/>
  <c r="J12" i="19"/>
  <c r="I12" i="19"/>
  <c r="H12" i="19"/>
  <c r="I11" i="19"/>
  <c r="K11" i="19" s="1"/>
  <c r="H11" i="19"/>
  <c r="I10" i="19"/>
  <c r="K10" i="19" s="1"/>
  <c r="H10" i="19"/>
  <c r="K9" i="19"/>
  <c r="J9" i="19"/>
  <c r="I9" i="19"/>
  <c r="H9" i="19"/>
  <c r="I8" i="19"/>
  <c r="K8" i="19" s="1"/>
  <c r="H8" i="19"/>
  <c r="I30" i="20"/>
  <c r="H30" i="20"/>
  <c r="G30" i="20"/>
  <c r="H29" i="20"/>
  <c r="I29" i="20" s="1"/>
  <c r="G29" i="20"/>
  <c r="I28" i="20"/>
  <c r="H28" i="20"/>
  <c r="G28" i="20"/>
  <c r="H27" i="20"/>
  <c r="I27" i="20" s="1"/>
  <c r="G27" i="20"/>
  <c r="I26" i="20"/>
  <c r="H26" i="20"/>
  <c r="G26" i="20"/>
  <c r="H25" i="20"/>
  <c r="I25" i="20" s="1"/>
  <c r="G25" i="20"/>
  <c r="I24" i="20"/>
  <c r="H24" i="20"/>
  <c r="G24" i="20"/>
  <c r="H14" i="20"/>
  <c r="I14" i="20" s="1"/>
  <c r="G14" i="20"/>
  <c r="H13" i="20"/>
  <c r="I13" i="20" s="1"/>
  <c r="G13" i="20"/>
  <c r="H12" i="20"/>
  <c r="I12" i="20" s="1"/>
  <c r="G12" i="20"/>
  <c r="H11" i="20"/>
  <c r="I11" i="20" s="1"/>
  <c r="G11" i="20"/>
  <c r="H10" i="20"/>
  <c r="I10" i="20" s="1"/>
  <c r="G10" i="20"/>
  <c r="H9" i="20"/>
  <c r="I9" i="20" s="1"/>
  <c r="G9" i="20"/>
  <c r="H8" i="20"/>
  <c r="I8" i="20" s="1"/>
  <c r="G8" i="20"/>
  <c r="I15" i="21" l="1"/>
  <c r="I11" i="21"/>
  <c r="I8" i="21"/>
  <c r="I29" i="21"/>
  <c r="I10" i="21"/>
  <c r="I25" i="21"/>
  <c r="J40" i="19"/>
  <c r="J43" i="19"/>
  <c r="J46" i="19"/>
  <c r="J24" i="19"/>
  <c r="J27" i="19"/>
  <c r="J30" i="19"/>
  <c r="J26" i="19"/>
  <c r="J29" i="19"/>
  <c r="J8" i="19"/>
  <c r="J11" i="19"/>
  <c r="J14" i="19"/>
  <c r="J10" i="19"/>
  <c r="J13" i="19"/>
  <c r="Q21" i="21" l="1"/>
  <c r="Q22" i="21"/>
  <c r="N22" i="21" s="1"/>
  <c r="Q23" i="21"/>
  <c r="N23" i="21" s="1"/>
  <c r="Q24" i="21"/>
  <c r="N24" i="21" s="1"/>
  <c r="Q25" i="21"/>
  <c r="N25" i="21" s="1"/>
  <c r="Q26" i="21"/>
  <c r="Q27" i="21"/>
  <c r="P27" i="21" s="1"/>
  <c r="Q28" i="21"/>
  <c r="N28" i="21" s="1"/>
  <c r="Q29" i="21"/>
  <c r="N29" i="21" s="1"/>
  <c r="Q30" i="21"/>
  <c r="N30" i="21" s="1"/>
  <c r="Q31" i="21"/>
  <c r="N31" i="21" s="1"/>
  <c r="Q20" i="21"/>
  <c r="B49" i="21" s="1"/>
  <c r="Q4" i="21"/>
  <c r="N4" i="21" s="1"/>
  <c r="Q5" i="21"/>
  <c r="N5" i="21" s="1"/>
  <c r="Q6" i="21"/>
  <c r="N6" i="21" s="1"/>
  <c r="Q7" i="21"/>
  <c r="N7" i="21" s="1"/>
  <c r="Q8" i="21"/>
  <c r="N8" i="21" s="1"/>
  <c r="Q9" i="21"/>
  <c r="P9" i="21" s="1"/>
  <c r="Q10" i="21"/>
  <c r="N10" i="21" s="1"/>
  <c r="Q11" i="21"/>
  <c r="N11" i="21" s="1"/>
  <c r="Q12" i="21"/>
  <c r="Q14" i="21"/>
  <c r="P14" i="21" s="1"/>
  <c r="Q15" i="21"/>
  <c r="N15" i="21" s="1"/>
  <c r="Q3" i="21"/>
  <c r="R36" i="22"/>
  <c r="O36" i="22" s="1"/>
  <c r="R37" i="22"/>
  <c r="O37" i="22" s="1"/>
  <c r="R38" i="22"/>
  <c r="O38" i="22" s="1"/>
  <c r="R39" i="22"/>
  <c r="R40" i="22"/>
  <c r="Q40" i="22" s="1"/>
  <c r="N40" i="22" s="1"/>
  <c r="R41" i="22"/>
  <c r="O41" i="22" s="1"/>
  <c r="R42" i="22"/>
  <c r="O42" i="22" s="1"/>
  <c r="R43" i="22"/>
  <c r="O43" i="22" s="1"/>
  <c r="R44" i="22"/>
  <c r="O44" i="22" s="1"/>
  <c r="R45" i="22"/>
  <c r="O45" i="22" s="1"/>
  <c r="R46" i="22"/>
  <c r="Q46" i="22" s="1"/>
  <c r="N46" i="22" s="1"/>
  <c r="R35" i="22"/>
  <c r="R20" i="22"/>
  <c r="O20" i="22" s="1"/>
  <c r="R21" i="22"/>
  <c r="O21" i="22" s="1"/>
  <c r="R22" i="22"/>
  <c r="O22" i="22" s="1"/>
  <c r="R23" i="22"/>
  <c r="R24" i="22"/>
  <c r="O24" i="22" s="1"/>
  <c r="R25" i="22"/>
  <c r="R26" i="22"/>
  <c r="Q26" i="22" s="1"/>
  <c r="N26" i="22" s="1"/>
  <c r="R27" i="22"/>
  <c r="O27" i="22" s="1"/>
  <c r="R28" i="22"/>
  <c r="O28" i="22" s="1"/>
  <c r="R29" i="22"/>
  <c r="O29" i="22" s="1"/>
  <c r="R30" i="22"/>
  <c r="R19" i="22"/>
  <c r="O19" i="22" s="1"/>
  <c r="Q29" i="22"/>
  <c r="N29" i="22" s="1"/>
  <c r="R3" i="22"/>
  <c r="O4" i="22"/>
  <c r="O5" i="22"/>
  <c r="O6" i="22"/>
  <c r="O10" i="22"/>
  <c r="O12" i="22"/>
  <c r="O13" i="22"/>
  <c r="P5" i="22"/>
  <c r="P8" i="22"/>
  <c r="Q8" i="22" s="1"/>
  <c r="N8" i="22" s="1"/>
  <c r="P9" i="22"/>
  <c r="Q9" i="22" s="1"/>
  <c r="N9" i="22" s="1"/>
  <c r="P10" i="22"/>
  <c r="Q10" i="22" s="1"/>
  <c r="N10" i="22" s="1"/>
  <c r="P11" i="22"/>
  <c r="Q11" i="22" s="1"/>
  <c r="N11" i="22" s="1"/>
  <c r="P12" i="22"/>
  <c r="P13" i="22"/>
  <c r="P14" i="22"/>
  <c r="Q14" i="22" s="1"/>
  <c r="N14" i="22" s="1"/>
  <c r="P3" i="22"/>
  <c r="M47" i="22"/>
  <c r="L47" i="22"/>
  <c r="G47" i="22"/>
  <c r="F47" i="22"/>
  <c r="O39" i="22"/>
  <c r="I39" i="22"/>
  <c r="K39" i="22" s="1"/>
  <c r="H39" i="22"/>
  <c r="I38" i="22"/>
  <c r="H38" i="22"/>
  <c r="I37" i="22"/>
  <c r="K37" i="22" s="1"/>
  <c r="H37" i="22"/>
  <c r="I36" i="22"/>
  <c r="H36" i="22"/>
  <c r="I35" i="22"/>
  <c r="K35" i="22" s="1"/>
  <c r="H35" i="22"/>
  <c r="M31" i="22"/>
  <c r="L31" i="22"/>
  <c r="G31" i="22"/>
  <c r="F31" i="22"/>
  <c r="O23" i="22"/>
  <c r="I23" i="22"/>
  <c r="H23" i="22"/>
  <c r="I22" i="22"/>
  <c r="H22" i="22"/>
  <c r="I21" i="22"/>
  <c r="H21" i="22"/>
  <c r="I20" i="22"/>
  <c r="H20" i="22"/>
  <c r="I19" i="22"/>
  <c r="H19" i="22"/>
  <c r="M15" i="22"/>
  <c r="L15" i="22"/>
  <c r="G15" i="22"/>
  <c r="F15" i="22"/>
  <c r="O14" i="22"/>
  <c r="O11" i="22"/>
  <c r="O9" i="22"/>
  <c r="O8" i="22"/>
  <c r="O7" i="22"/>
  <c r="I7" i="22"/>
  <c r="K7" i="22" s="1"/>
  <c r="H7" i="22"/>
  <c r="I6" i="22"/>
  <c r="P6" i="22" s="1"/>
  <c r="H6" i="22"/>
  <c r="I5" i="22"/>
  <c r="K5" i="22" s="1"/>
  <c r="H5" i="22"/>
  <c r="I4" i="22"/>
  <c r="P4" i="22" s="1"/>
  <c r="H4" i="22"/>
  <c r="K3" i="22"/>
  <c r="J32" i="21"/>
  <c r="F32" i="21"/>
  <c r="E32" i="21"/>
  <c r="L31" i="21"/>
  <c r="L30" i="21"/>
  <c r="L29" i="21"/>
  <c r="L28" i="21"/>
  <c r="L27" i="21"/>
  <c r="N26" i="21"/>
  <c r="L26" i="21"/>
  <c r="L25" i="21"/>
  <c r="H24" i="21"/>
  <c r="G24" i="21"/>
  <c r="H23" i="21"/>
  <c r="G23" i="21"/>
  <c r="H22" i="21"/>
  <c r="G22" i="21"/>
  <c r="H21" i="21"/>
  <c r="L21" i="21" s="1"/>
  <c r="G21" i="21"/>
  <c r="H20" i="21"/>
  <c r="G20" i="21"/>
  <c r="J16" i="21"/>
  <c r="F16" i="21"/>
  <c r="E16" i="21"/>
  <c r="L15" i="21"/>
  <c r="L12" i="21"/>
  <c r="L11" i="21"/>
  <c r="L10" i="21"/>
  <c r="L9" i="21"/>
  <c r="L8" i="21"/>
  <c r="H7" i="21"/>
  <c r="G7" i="21"/>
  <c r="I7" i="21" s="1"/>
  <c r="H6" i="21"/>
  <c r="L6" i="21" s="1"/>
  <c r="G6" i="21"/>
  <c r="H5" i="21"/>
  <c r="L5" i="21" s="1"/>
  <c r="G5" i="21"/>
  <c r="I5" i="21" s="1"/>
  <c r="H4" i="21"/>
  <c r="G4" i="21"/>
  <c r="H3" i="21"/>
  <c r="G3" i="21"/>
  <c r="O46" i="22" l="1"/>
  <c r="N3" i="21"/>
  <c r="B48" i="21"/>
  <c r="B50" i="21" s="1"/>
  <c r="C50" i="21" s="1"/>
  <c r="P15" i="21"/>
  <c r="M15" i="21" s="1"/>
  <c r="P8" i="21"/>
  <c r="N14" i="21"/>
  <c r="P31" i="21"/>
  <c r="M31" i="21" s="1"/>
  <c r="F55" i="22"/>
  <c r="P11" i="21"/>
  <c r="M11" i="21" s="1"/>
  <c r="P28" i="21"/>
  <c r="M28" i="21" s="1"/>
  <c r="P10" i="21"/>
  <c r="M10" i="21" s="1"/>
  <c r="N27" i="21"/>
  <c r="N9" i="21"/>
  <c r="O40" i="22"/>
  <c r="Q42" i="22"/>
  <c r="N42" i="22" s="1"/>
  <c r="Q41" i="22"/>
  <c r="N41" i="22" s="1"/>
  <c r="Q28" i="22"/>
  <c r="N28" i="22" s="1"/>
  <c r="O26" i="22"/>
  <c r="Q27" i="22"/>
  <c r="N27" i="22" s="1"/>
  <c r="P25" i="21"/>
  <c r="M25" i="21" s="1"/>
  <c r="Q23" i="22"/>
  <c r="L24" i="21"/>
  <c r="P7" i="22"/>
  <c r="Q7" i="22" s="1"/>
  <c r="N7" i="22" s="1"/>
  <c r="P6" i="21"/>
  <c r="M6" i="21" s="1"/>
  <c r="P23" i="21"/>
  <c r="I23" i="21"/>
  <c r="L23" i="21"/>
  <c r="G39" i="21"/>
  <c r="H32" i="21"/>
  <c r="L32" i="21" s="1"/>
  <c r="I22" i="21"/>
  <c r="L22" i="21"/>
  <c r="Q37" i="22"/>
  <c r="N37" i="22" s="1"/>
  <c r="H16" i="21"/>
  <c r="L16" i="21" s="1"/>
  <c r="P5" i="21"/>
  <c r="M5" i="21" s="1"/>
  <c r="P21" i="21"/>
  <c r="M21" i="21" s="1"/>
  <c r="Q36" i="22"/>
  <c r="L3" i="21"/>
  <c r="P3" i="21"/>
  <c r="M3" i="21" s="1"/>
  <c r="I3" i="21"/>
  <c r="O32" i="21"/>
  <c r="M8" i="21"/>
  <c r="Q30" i="22"/>
  <c r="N30" i="22" s="1"/>
  <c r="Q25" i="22"/>
  <c r="N25" i="22" s="1"/>
  <c r="P26" i="21"/>
  <c r="M26" i="21" s="1"/>
  <c r="P30" i="21"/>
  <c r="M30" i="21" s="1"/>
  <c r="P29" i="21"/>
  <c r="M29" i="21" s="1"/>
  <c r="P22" i="21"/>
  <c r="N21" i="21"/>
  <c r="P12" i="21"/>
  <c r="M27" i="21"/>
  <c r="M9" i="21"/>
  <c r="M14" i="21"/>
  <c r="Q32" i="21"/>
  <c r="N32" i="21" s="1"/>
  <c r="P24" i="21"/>
  <c r="I20" i="21"/>
  <c r="I21" i="21"/>
  <c r="L20" i="21"/>
  <c r="G32" i="21"/>
  <c r="P4" i="21"/>
  <c r="P7" i="21"/>
  <c r="I4" i="21"/>
  <c r="L7" i="21"/>
  <c r="L4" i="21"/>
  <c r="I6" i="21"/>
  <c r="Q45" i="22"/>
  <c r="N45" i="22" s="1"/>
  <c r="Q43" i="22"/>
  <c r="N43" i="22" s="1"/>
  <c r="Q44" i="22"/>
  <c r="N44" i="22" s="1"/>
  <c r="O25" i="22"/>
  <c r="O30" i="22"/>
  <c r="Q21" i="22"/>
  <c r="Q12" i="22"/>
  <c r="N12" i="22" s="1"/>
  <c r="Q13" i="22"/>
  <c r="N13" i="22" s="1"/>
  <c r="Q38" i="22"/>
  <c r="R47" i="22"/>
  <c r="O47" i="22" s="1"/>
  <c r="H47" i="22"/>
  <c r="R31" i="22"/>
  <c r="O31" i="22" s="1"/>
  <c r="Q24" i="22"/>
  <c r="N24" i="22" s="1"/>
  <c r="J20" i="22"/>
  <c r="H31" i="22"/>
  <c r="J22" i="22"/>
  <c r="R15" i="22"/>
  <c r="Q4" i="22"/>
  <c r="Q6" i="22"/>
  <c r="H15" i="22"/>
  <c r="Q19" i="22"/>
  <c r="J5" i="22"/>
  <c r="J7" i="22"/>
  <c r="I31" i="22"/>
  <c r="K31" i="22" s="1"/>
  <c r="J35" i="22"/>
  <c r="J37" i="22"/>
  <c r="O3" i="22"/>
  <c r="J4" i="22"/>
  <c r="J6" i="22"/>
  <c r="I15" i="22"/>
  <c r="J19" i="22"/>
  <c r="J21" i="22"/>
  <c r="J23" i="22"/>
  <c r="O35" i="22"/>
  <c r="J36" i="22"/>
  <c r="J38" i="22"/>
  <c r="I47" i="22"/>
  <c r="K47" i="22" s="1"/>
  <c r="K4" i="22"/>
  <c r="Q5" i="22"/>
  <c r="N5" i="22" s="1"/>
  <c r="K6" i="22"/>
  <c r="K19" i="22"/>
  <c r="Q20" i="22"/>
  <c r="K21" i="22"/>
  <c r="Q22" i="22"/>
  <c r="K23" i="22"/>
  <c r="K36" i="22"/>
  <c r="K38" i="22"/>
  <c r="Q39" i="22"/>
  <c r="N39" i="22" s="1"/>
  <c r="J39" i="22"/>
  <c r="K20" i="22"/>
  <c r="K22" i="22"/>
  <c r="Q16" i="21"/>
  <c r="N20" i="21"/>
  <c r="G16" i="21"/>
  <c r="I7" i="20"/>
  <c r="H7" i="20"/>
  <c r="G7" i="20"/>
  <c r="A43" i="21" l="1"/>
  <c r="A45" i="21" s="1"/>
  <c r="C45" i="21" s="1"/>
  <c r="N23" i="22"/>
  <c r="M24" i="21"/>
  <c r="M23" i="21"/>
  <c r="M22" i="21"/>
  <c r="E39" i="21"/>
  <c r="I16" i="21"/>
  <c r="K16" i="21" s="1"/>
  <c r="N4" i="22"/>
  <c r="N36" i="22"/>
  <c r="O16" i="21"/>
  <c r="P16" i="21" s="1"/>
  <c r="M16" i="21" s="1"/>
  <c r="P20" i="21"/>
  <c r="M20" i="21" s="1"/>
  <c r="P32" i="21"/>
  <c r="M32" i="21" s="1"/>
  <c r="I32" i="21"/>
  <c r="K32" i="21" s="1"/>
  <c r="M4" i="21"/>
  <c r="M7" i="21"/>
  <c r="N38" i="22"/>
  <c r="N21" i="22"/>
  <c r="N6" i="22"/>
  <c r="K55" i="22"/>
  <c r="H55" i="22" s="1"/>
  <c r="O15" i="22"/>
  <c r="P31" i="22"/>
  <c r="Q31" i="22" s="1"/>
  <c r="N31" i="22" s="1"/>
  <c r="P15" i="22"/>
  <c r="Q3" i="22"/>
  <c r="N3" i="22" s="1"/>
  <c r="N20" i="22"/>
  <c r="N19" i="22"/>
  <c r="J31" i="22"/>
  <c r="N22" i="22"/>
  <c r="Q35" i="22"/>
  <c r="N35" i="22" s="1"/>
  <c r="P47" i="22"/>
  <c r="Q47" i="22" s="1"/>
  <c r="N47" i="22" s="1"/>
  <c r="J47" i="22"/>
  <c r="J15" i="22"/>
  <c r="D55" i="22"/>
  <c r="E55" i="22" s="1"/>
  <c r="K15" i="22"/>
  <c r="L39" i="21"/>
  <c r="I39" i="21" s="1"/>
  <c r="N16" i="21"/>
  <c r="I23" i="20"/>
  <c r="H23" i="20"/>
  <c r="G23" i="20"/>
  <c r="K7" i="19"/>
  <c r="J7" i="19"/>
  <c r="I7" i="19"/>
  <c r="H7" i="19"/>
  <c r="K23" i="19"/>
  <c r="J23" i="19"/>
  <c r="I23" i="19"/>
  <c r="H23" i="19"/>
  <c r="K39" i="19"/>
  <c r="J39" i="19"/>
  <c r="I39" i="19"/>
  <c r="H39" i="19"/>
  <c r="D67" i="21" l="1"/>
  <c r="E43" i="21"/>
  <c r="D60" i="21"/>
  <c r="J39" i="21"/>
  <c r="K39" i="21" s="1"/>
  <c r="F39" i="21"/>
  <c r="D57" i="21" s="1"/>
  <c r="I55" i="22"/>
  <c r="Q15" i="22"/>
  <c r="N15" i="22" s="1"/>
  <c r="I38" i="17"/>
  <c r="I39" i="17"/>
  <c r="I40" i="17"/>
  <c r="I41" i="17"/>
  <c r="I42" i="17"/>
  <c r="I43" i="17"/>
  <c r="I44" i="17"/>
  <c r="I45" i="17"/>
  <c r="O36" i="19"/>
  <c r="O37" i="19"/>
  <c r="O38" i="19"/>
  <c r="O35" i="19"/>
  <c r="N36" i="19"/>
  <c r="N37" i="19"/>
  <c r="N38" i="19"/>
  <c r="N35" i="19"/>
  <c r="O20" i="19"/>
  <c r="O21" i="19"/>
  <c r="O22" i="19"/>
  <c r="O27" i="19"/>
  <c r="O19" i="19"/>
  <c r="N20" i="19"/>
  <c r="N21" i="19"/>
  <c r="N22" i="19"/>
  <c r="N19" i="19"/>
  <c r="O4" i="19"/>
  <c r="O5" i="19"/>
  <c r="O6" i="19"/>
  <c r="O14" i="19"/>
  <c r="O3" i="19"/>
  <c r="N4" i="19"/>
  <c r="N5" i="19"/>
  <c r="N6" i="19"/>
  <c r="N3" i="19"/>
  <c r="Q36" i="19"/>
  <c r="Q37" i="19"/>
  <c r="Q38" i="19"/>
  <c r="Q45" i="19"/>
  <c r="N45" i="19" s="1"/>
  <c r="Q35" i="19"/>
  <c r="R36" i="19"/>
  <c r="R37" i="19"/>
  <c r="R38" i="19"/>
  <c r="R39" i="19"/>
  <c r="R40" i="19"/>
  <c r="O40" i="19" s="1"/>
  <c r="R41" i="19"/>
  <c r="O41" i="19" s="1"/>
  <c r="R42" i="19"/>
  <c r="O42" i="19" s="1"/>
  <c r="R43" i="19"/>
  <c r="R44" i="19"/>
  <c r="O44" i="19" s="1"/>
  <c r="R45" i="19"/>
  <c r="O45" i="19" s="1"/>
  <c r="R46" i="19"/>
  <c r="O46" i="19" s="1"/>
  <c r="R35" i="19"/>
  <c r="P36" i="19"/>
  <c r="P37" i="19"/>
  <c r="P38" i="19"/>
  <c r="P39" i="19"/>
  <c r="P40" i="19"/>
  <c r="P41" i="19"/>
  <c r="Q41" i="19" s="1"/>
  <c r="N41" i="19" s="1"/>
  <c r="P42" i="19"/>
  <c r="Q42" i="19" s="1"/>
  <c r="N42" i="19" s="1"/>
  <c r="P43" i="19"/>
  <c r="P44" i="19"/>
  <c r="Q44" i="19" s="1"/>
  <c r="N44" i="19" s="1"/>
  <c r="P45" i="19"/>
  <c r="P46" i="19"/>
  <c r="Q46" i="19" s="1"/>
  <c r="N46" i="19" s="1"/>
  <c r="P35" i="19"/>
  <c r="Q20" i="19"/>
  <c r="Q21" i="19"/>
  <c r="Q22" i="19"/>
  <c r="Q19" i="19"/>
  <c r="R20" i="19"/>
  <c r="R21" i="19"/>
  <c r="R22" i="19"/>
  <c r="R23" i="19"/>
  <c r="O23" i="19" s="1"/>
  <c r="R24" i="19"/>
  <c r="O24" i="19" s="1"/>
  <c r="R25" i="19"/>
  <c r="O25" i="19" s="1"/>
  <c r="R26" i="19"/>
  <c r="O26" i="19" s="1"/>
  <c r="R27" i="19"/>
  <c r="R28" i="19"/>
  <c r="O28" i="19" s="1"/>
  <c r="R29" i="19"/>
  <c r="O29" i="19" s="1"/>
  <c r="R30" i="19"/>
  <c r="O30" i="19" s="1"/>
  <c r="R19" i="19"/>
  <c r="P20" i="19"/>
  <c r="P21" i="19"/>
  <c r="P22" i="19"/>
  <c r="P23" i="19"/>
  <c r="Q23" i="19" s="1"/>
  <c r="N23" i="19" s="1"/>
  <c r="P24" i="19"/>
  <c r="Q24" i="19" s="1"/>
  <c r="N24" i="19" s="1"/>
  <c r="P25" i="19"/>
  <c r="Q25" i="19" s="1"/>
  <c r="N25" i="19" s="1"/>
  <c r="P26" i="19"/>
  <c r="Q26" i="19" s="1"/>
  <c r="N26" i="19" s="1"/>
  <c r="P27" i="19"/>
  <c r="Q27" i="19" s="1"/>
  <c r="N27" i="19" s="1"/>
  <c r="P28" i="19"/>
  <c r="Q28" i="19" s="1"/>
  <c r="N28" i="19" s="1"/>
  <c r="P29" i="19"/>
  <c r="Q29" i="19" s="1"/>
  <c r="N29" i="19" s="1"/>
  <c r="P30" i="19"/>
  <c r="Q30" i="19" s="1"/>
  <c r="N30" i="19" s="1"/>
  <c r="P19" i="19"/>
  <c r="Q4" i="19"/>
  <c r="Q5" i="19"/>
  <c r="Q6" i="19"/>
  <c r="Q3" i="19"/>
  <c r="R4" i="19"/>
  <c r="R5" i="19"/>
  <c r="R6" i="19"/>
  <c r="R7" i="19"/>
  <c r="O7" i="19" s="1"/>
  <c r="R8" i="19"/>
  <c r="O8" i="19" s="1"/>
  <c r="R9" i="19"/>
  <c r="O9" i="19" s="1"/>
  <c r="R10" i="19"/>
  <c r="O10" i="19" s="1"/>
  <c r="R11" i="19"/>
  <c r="Q11" i="19" s="1"/>
  <c r="N11" i="19" s="1"/>
  <c r="R12" i="19"/>
  <c r="O12" i="19" s="1"/>
  <c r="R13" i="19"/>
  <c r="O13" i="19" s="1"/>
  <c r="R14" i="19"/>
  <c r="R3" i="19"/>
  <c r="P4" i="19"/>
  <c r="P5" i="19"/>
  <c r="P6" i="19"/>
  <c r="P7" i="19"/>
  <c r="P8" i="19"/>
  <c r="Q8" i="19" s="1"/>
  <c r="N8" i="19" s="1"/>
  <c r="P9" i="19"/>
  <c r="P10" i="19"/>
  <c r="Q10" i="19" s="1"/>
  <c r="N10" i="19" s="1"/>
  <c r="P11" i="19"/>
  <c r="P12" i="19"/>
  <c r="Q12" i="19" s="1"/>
  <c r="N12" i="19" s="1"/>
  <c r="P13" i="19"/>
  <c r="Q13" i="19" s="1"/>
  <c r="N13" i="19" s="1"/>
  <c r="P14" i="19"/>
  <c r="Q14" i="19" s="1"/>
  <c r="N14" i="19" s="1"/>
  <c r="P3" i="19"/>
  <c r="Q20" i="20"/>
  <c r="Q21" i="20"/>
  <c r="Q22" i="20"/>
  <c r="Q23" i="20"/>
  <c r="N23" i="20" s="1"/>
  <c r="Q24" i="20"/>
  <c r="N24" i="20" s="1"/>
  <c r="Q25" i="20"/>
  <c r="Q26" i="20"/>
  <c r="Q27" i="20"/>
  <c r="N27" i="20" s="1"/>
  <c r="Q28" i="20"/>
  <c r="N28" i="20" s="1"/>
  <c r="Q29" i="20"/>
  <c r="N29" i="20" s="1"/>
  <c r="Q30" i="20"/>
  <c r="N30" i="20" s="1"/>
  <c r="Q19" i="20"/>
  <c r="P19" i="20" s="1"/>
  <c r="M19" i="20" s="1"/>
  <c r="Q3" i="20"/>
  <c r="P3" i="20" s="1"/>
  <c r="M3" i="20" s="1"/>
  <c r="Q4" i="20"/>
  <c r="N4" i="20" s="1"/>
  <c r="Q5" i="20"/>
  <c r="N5" i="20" s="1"/>
  <c r="Q6" i="20"/>
  <c r="N6" i="20" s="1"/>
  <c r="N22" i="20"/>
  <c r="O20" i="20"/>
  <c r="O21" i="20"/>
  <c r="O22" i="20"/>
  <c r="O23" i="20"/>
  <c r="O24" i="20"/>
  <c r="O25" i="20"/>
  <c r="O26" i="20"/>
  <c r="O27" i="20"/>
  <c r="O28" i="20"/>
  <c r="O29" i="20"/>
  <c r="O30" i="20"/>
  <c r="O19" i="20"/>
  <c r="O3" i="20"/>
  <c r="O4" i="20"/>
  <c r="O5" i="20"/>
  <c r="O6" i="20"/>
  <c r="Q8" i="20"/>
  <c r="P8" i="20" s="1"/>
  <c r="M8" i="20" s="1"/>
  <c r="Q9" i="20"/>
  <c r="Q10" i="20"/>
  <c r="Q11" i="20"/>
  <c r="Q12" i="20"/>
  <c r="N12" i="20" s="1"/>
  <c r="Q13" i="20"/>
  <c r="N13" i="20" s="1"/>
  <c r="Q14" i="20"/>
  <c r="P14" i="20" s="1"/>
  <c r="M14" i="20" s="1"/>
  <c r="Q7" i="20"/>
  <c r="N7" i="20" s="1"/>
  <c r="O8" i="20"/>
  <c r="O9" i="20"/>
  <c r="O10" i="20"/>
  <c r="P10" i="20" s="1"/>
  <c r="O11" i="20"/>
  <c r="P11" i="20" s="1"/>
  <c r="O12" i="20"/>
  <c r="O13" i="20"/>
  <c r="O14" i="20"/>
  <c r="O7" i="20"/>
  <c r="N20" i="20"/>
  <c r="N21" i="20"/>
  <c r="N25" i="20"/>
  <c r="N26" i="20"/>
  <c r="P20" i="20"/>
  <c r="M20" i="20" s="1"/>
  <c r="P25" i="20"/>
  <c r="P26" i="20"/>
  <c r="L20" i="20"/>
  <c r="L21" i="20"/>
  <c r="L22" i="20"/>
  <c r="L23" i="20"/>
  <c r="L24" i="20"/>
  <c r="L25" i="20"/>
  <c r="L26" i="20"/>
  <c r="L27" i="20"/>
  <c r="L28" i="20"/>
  <c r="L29" i="20"/>
  <c r="L30" i="20"/>
  <c r="L19" i="20"/>
  <c r="N9" i="20"/>
  <c r="N10" i="20"/>
  <c r="N11" i="20"/>
  <c r="N3" i="20"/>
  <c r="L4" i="20"/>
  <c r="L5" i="20"/>
  <c r="L6" i="20"/>
  <c r="L7" i="20"/>
  <c r="L8" i="20"/>
  <c r="L9" i="20"/>
  <c r="L10" i="20"/>
  <c r="L11" i="20"/>
  <c r="L13" i="20"/>
  <c r="L14" i="20"/>
  <c r="L3" i="20"/>
  <c r="P9" i="20"/>
  <c r="J55" i="22" l="1"/>
  <c r="G55" i="22" s="1"/>
  <c r="H39" i="21"/>
  <c r="R47" i="19"/>
  <c r="Q43" i="19"/>
  <c r="N43" i="19" s="1"/>
  <c r="M26" i="20"/>
  <c r="O31" i="20"/>
  <c r="N14" i="20"/>
  <c r="N8" i="20"/>
  <c r="M9" i="20"/>
  <c r="R15" i="19"/>
  <c r="Q15" i="19" s="1"/>
  <c r="Q7" i="19"/>
  <c r="N7" i="19" s="1"/>
  <c r="P15" i="19"/>
  <c r="Q39" i="19"/>
  <c r="N39" i="19" s="1"/>
  <c r="P47" i="19"/>
  <c r="Q40" i="19"/>
  <c r="N40" i="19" s="1"/>
  <c r="O39" i="19"/>
  <c r="O43" i="19"/>
  <c r="P31" i="19"/>
  <c r="R31" i="19"/>
  <c r="Q9" i="19"/>
  <c r="N9" i="19" s="1"/>
  <c r="O11" i="19"/>
  <c r="P23" i="20"/>
  <c r="M23" i="20" s="1"/>
  <c r="P28" i="20"/>
  <c r="M28" i="20" s="1"/>
  <c r="P22" i="20"/>
  <c r="M22" i="20" s="1"/>
  <c r="P27" i="20"/>
  <c r="M27" i="20" s="1"/>
  <c r="P21" i="20"/>
  <c r="M21" i="20" s="1"/>
  <c r="P24" i="20"/>
  <c r="M24" i="20" s="1"/>
  <c r="P29" i="20"/>
  <c r="M29" i="20" s="1"/>
  <c r="N19" i="20"/>
  <c r="P5" i="20"/>
  <c r="M5" i="20" s="1"/>
  <c r="P6" i="20"/>
  <c r="M6" i="20" s="1"/>
  <c r="P4" i="20"/>
  <c r="M4" i="20" s="1"/>
  <c r="P30" i="20"/>
  <c r="M30" i="20" s="1"/>
  <c r="M25" i="20"/>
  <c r="M10" i="20"/>
  <c r="P12" i="20"/>
  <c r="M11" i="20"/>
  <c r="M12" i="20"/>
  <c r="P13" i="20"/>
  <c r="M13" i="20" s="1"/>
  <c r="P7" i="20"/>
  <c r="M7" i="20" s="1"/>
  <c r="O15" i="20"/>
  <c r="J38" i="20" s="1"/>
  <c r="Q47" i="19" l="1"/>
  <c r="K55" i="19"/>
  <c r="Q31" i="19"/>
  <c r="I55" i="19"/>
  <c r="J55" i="19" s="1"/>
  <c r="K6" i="19" l="1"/>
  <c r="Q31" i="20" l="1"/>
  <c r="P31" i="20" s="1"/>
  <c r="Q15" i="20"/>
  <c r="J31" i="20"/>
  <c r="F31" i="20"/>
  <c r="E31" i="20"/>
  <c r="H22" i="20"/>
  <c r="G22" i="20"/>
  <c r="H21" i="20"/>
  <c r="G21" i="20"/>
  <c r="H20" i="20"/>
  <c r="G20" i="20"/>
  <c r="H19" i="20"/>
  <c r="G19" i="20"/>
  <c r="J15" i="20"/>
  <c r="F15" i="20"/>
  <c r="E15" i="20"/>
  <c r="H6" i="20"/>
  <c r="G6" i="20"/>
  <c r="H5" i="20"/>
  <c r="G5" i="20"/>
  <c r="H4" i="20"/>
  <c r="G4" i="20"/>
  <c r="H3" i="20"/>
  <c r="G3" i="20"/>
  <c r="M47" i="19"/>
  <c r="L47" i="19"/>
  <c r="O47" i="19" s="1"/>
  <c r="G47" i="19"/>
  <c r="F47" i="19"/>
  <c r="K38" i="19"/>
  <c r="I38" i="19"/>
  <c r="H38" i="19"/>
  <c r="J38" i="19" s="1"/>
  <c r="I37" i="19"/>
  <c r="K37" i="19" s="1"/>
  <c r="H37" i="19"/>
  <c r="I36" i="19"/>
  <c r="J36" i="19" s="1"/>
  <c r="H36" i="19"/>
  <c r="I35" i="19"/>
  <c r="H35" i="19"/>
  <c r="J35" i="19" s="1"/>
  <c r="M31" i="19"/>
  <c r="L31" i="19"/>
  <c r="O31" i="19" s="1"/>
  <c r="G31" i="19"/>
  <c r="F31" i="19"/>
  <c r="I22" i="19"/>
  <c r="H22" i="19"/>
  <c r="I21" i="19"/>
  <c r="K21" i="19" s="1"/>
  <c r="H21" i="19"/>
  <c r="I20" i="19"/>
  <c r="K20" i="19" s="1"/>
  <c r="H20" i="19"/>
  <c r="I19" i="19"/>
  <c r="H19" i="19"/>
  <c r="M15" i="19"/>
  <c r="L15" i="19"/>
  <c r="G15" i="19"/>
  <c r="F15" i="19"/>
  <c r="I6" i="19"/>
  <c r="H6" i="19"/>
  <c r="I5" i="19"/>
  <c r="K5" i="19" s="1"/>
  <c r="H5" i="19"/>
  <c r="I4" i="19"/>
  <c r="K4" i="19" s="1"/>
  <c r="H4" i="19"/>
  <c r="J4" i="19" s="1"/>
  <c r="I3" i="19"/>
  <c r="H3" i="19"/>
  <c r="N31" i="20" l="1"/>
  <c r="F55" i="19"/>
  <c r="H55" i="19" s="1"/>
  <c r="O15" i="19"/>
  <c r="P15" i="20"/>
  <c r="L38" i="20"/>
  <c r="K38" i="20" s="1"/>
  <c r="G38" i="20"/>
  <c r="N15" i="20"/>
  <c r="I5" i="20"/>
  <c r="I22" i="20"/>
  <c r="I6" i="20"/>
  <c r="J22" i="19"/>
  <c r="J6" i="19"/>
  <c r="H31" i="19"/>
  <c r="J21" i="19"/>
  <c r="I21" i="20"/>
  <c r="I47" i="19"/>
  <c r="K47" i="19" s="1"/>
  <c r="N47" i="19" s="1"/>
  <c r="H15" i="19"/>
  <c r="I15" i="19"/>
  <c r="I20" i="20"/>
  <c r="G31" i="20"/>
  <c r="G15" i="20"/>
  <c r="H15" i="20"/>
  <c r="L15" i="20" s="1"/>
  <c r="M15" i="20" s="1"/>
  <c r="I19" i="20"/>
  <c r="J19" i="19"/>
  <c r="K35" i="19"/>
  <c r="H31" i="20"/>
  <c r="L31" i="20" s="1"/>
  <c r="M31" i="20" s="1"/>
  <c r="I4" i="20"/>
  <c r="I3" i="20"/>
  <c r="J3" i="19"/>
  <c r="J37" i="19"/>
  <c r="J5" i="19"/>
  <c r="K19" i="19"/>
  <c r="K22" i="19"/>
  <c r="I31" i="19"/>
  <c r="K31" i="19" s="1"/>
  <c r="N31" i="19" s="1"/>
  <c r="K36" i="19"/>
  <c r="H47" i="19"/>
  <c r="J20" i="19"/>
  <c r="K3" i="19"/>
  <c r="H37" i="16"/>
  <c r="H17" i="16"/>
  <c r="K15" i="19" l="1"/>
  <c r="N15" i="19" s="1"/>
  <c r="D55" i="19"/>
  <c r="E55" i="19" s="1"/>
  <c r="G55" i="19" s="1"/>
  <c r="I38" i="20"/>
  <c r="E38" i="20"/>
  <c r="F38" i="20" s="1"/>
  <c r="H38" i="20" s="1"/>
  <c r="J31" i="19"/>
  <c r="J47" i="19"/>
  <c r="I31" i="20"/>
  <c r="K31" i="20" s="1"/>
  <c r="I15" i="20"/>
  <c r="K15" i="20" s="1"/>
  <c r="J15" i="19"/>
  <c r="M31" i="18"/>
  <c r="H31" i="18"/>
  <c r="D31" i="18"/>
  <c r="C31" i="18"/>
  <c r="F30" i="18"/>
  <c r="E30" i="18"/>
  <c r="F29" i="18"/>
  <c r="E29" i="18"/>
  <c r="F28" i="18"/>
  <c r="E28" i="18"/>
  <c r="F27" i="18"/>
  <c r="E27" i="18"/>
  <c r="F26" i="18"/>
  <c r="E26" i="18"/>
  <c r="F25" i="18"/>
  <c r="E25" i="18"/>
  <c r="F24" i="18"/>
  <c r="E24" i="18"/>
  <c r="F23" i="18"/>
  <c r="E23" i="18"/>
  <c r="F22" i="18"/>
  <c r="E22" i="18"/>
  <c r="F21" i="18"/>
  <c r="E21" i="18"/>
  <c r="F20" i="18"/>
  <c r="E20" i="18"/>
  <c r="F19" i="18"/>
  <c r="E19" i="18"/>
  <c r="Q15" i="18"/>
  <c r="P15" i="18"/>
  <c r="M15" i="18"/>
  <c r="H15" i="18"/>
  <c r="D15" i="18"/>
  <c r="C15" i="18"/>
  <c r="F14" i="18"/>
  <c r="E14" i="18"/>
  <c r="F13" i="18"/>
  <c r="E13" i="18"/>
  <c r="F12" i="18"/>
  <c r="E12" i="18"/>
  <c r="F11" i="18"/>
  <c r="E11" i="18"/>
  <c r="F10" i="18"/>
  <c r="E10" i="18"/>
  <c r="F9" i="18"/>
  <c r="E9" i="18"/>
  <c r="F8" i="18"/>
  <c r="E8" i="18"/>
  <c r="F7" i="18"/>
  <c r="E7" i="18"/>
  <c r="F6" i="18"/>
  <c r="E6" i="18"/>
  <c r="F5" i="18"/>
  <c r="E5" i="18"/>
  <c r="F4" i="18"/>
  <c r="E4" i="18"/>
  <c r="F3" i="18"/>
  <c r="E3" i="18"/>
  <c r="K47" i="17"/>
  <c r="J47" i="17"/>
  <c r="E47" i="17"/>
  <c r="D47" i="17"/>
  <c r="G46" i="17"/>
  <c r="I46" i="17" s="1"/>
  <c r="F46" i="17"/>
  <c r="G45" i="17"/>
  <c r="F45" i="17"/>
  <c r="G44" i="17"/>
  <c r="F44" i="17"/>
  <c r="G43" i="17"/>
  <c r="F43" i="17"/>
  <c r="G42" i="17"/>
  <c r="F42" i="17"/>
  <c r="G41" i="17"/>
  <c r="F41" i="17"/>
  <c r="G40" i="17"/>
  <c r="F40" i="17"/>
  <c r="G39" i="17"/>
  <c r="F39" i="17"/>
  <c r="G38" i="17"/>
  <c r="F38" i="17"/>
  <c r="G37" i="17"/>
  <c r="I37" i="17" s="1"/>
  <c r="F37" i="17"/>
  <c r="G36" i="17"/>
  <c r="I36" i="17" s="1"/>
  <c r="F36" i="17"/>
  <c r="G35" i="17"/>
  <c r="F35" i="17"/>
  <c r="K31" i="17"/>
  <c r="J31" i="17"/>
  <c r="E31" i="17"/>
  <c r="D31" i="17"/>
  <c r="G30" i="17"/>
  <c r="I30" i="17" s="1"/>
  <c r="F30" i="17"/>
  <c r="G29" i="17"/>
  <c r="I29" i="17" s="1"/>
  <c r="F29" i="17"/>
  <c r="G28" i="17"/>
  <c r="I28" i="17" s="1"/>
  <c r="F28" i="17"/>
  <c r="G27" i="17"/>
  <c r="I27" i="17" s="1"/>
  <c r="F27" i="17"/>
  <c r="G26" i="17"/>
  <c r="I26" i="17" s="1"/>
  <c r="F26" i="17"/>
  <c r="G25" i="17"/>
  <c r="I25" i="17" s="1"/>
  <c r="F25" i="17"/>
  <c r="G24" i="17"/>
  <c r="I24" i="17" s="1"/>
  <c r="F24" i="17"/>
  <c r="G23" i="17"/>
  <c r="I23" i="17" s="1"/>
  <c r="F23" i="17"/>
  <c r="G22" i="17"/>
  <c r="I22" i="17" s="1"/>
  <c r="F22" i="17"/>
  <c r="G21" i="17"/>
  <c r="I21" i="17" s="1"/>
  <c r="F21" i="17"/>
  <c r="G20" i="17"/>
  <c r="I20" i="17" s="1"/>
  <c r="F20" i="17"/>
  <c r="G19" i="17"/>
  <c r="F19" i="17"/>
  <c r="K15" i="17"/>
  <c r="J15" i="17"/>
  <c r="E15" i="17"/>
  <c r="D15" i="17"/>
  <c r="G14" i="17"/>
  <c r="I14" i="17" s="1"/>
  <c r="F14" i="17"/>
  <c r="G13" i="17"/>
  <c r="I13" i="17" s="1"/>
  <c r="F13" i="17"/>
  <c r="G12" i="17"/>
  <c r="I12" i="17" s="1"/>
  <c r="F12" i="17"/>
  <c r="G11" i="17"/>
  <c r="I11" i="17" s="1"/>
  <c r="F11" i="17"/>
  <c r="G10" i="17"/>
  <c r="I10" i="17" s="1"/>
  <c r="F10" i="17"/>
  <c r="G9" i="17"/>
  <c r="I9" i="17" s="1"/>
  <c r="F9" i="17"/>
  <c r="G8" i="17"/>
  <c r="I8" i="17" s="1"/>
  <c r="F8" i="17"/>
  <c r="G7" i="17"/>
  <c r="I7" i="17" s="1"/>
  <c r="F7" i="17"/>
  <c r="G6" i="17"/>
  <c r="F6" i="17"/>
  <c r="G5" i="17"/>
  <c r="F5" i="17"/>
  <c r="G4" i="17"/>
  <c r="F4" i="17"/>
  <c r="G3" i="17"/>
  <c r="F3" i="17"/>
  <c r="P13" i="17" s="1"/>
  <c r="H8" i="17" l="1"/>
  <c r="H6" i="17"/>
  <c r="H12" i="17"/>
  <c r="H23" i="17"/>
  <c r="H26" i="17"/>
  <c r="H29" i="17"/>
  <c r="H37" i="17"/>
  <c r="H40" i="17"/>
  <c r="H43" i="17"/>
  <c r="H46" i="17"/>
  <c r="G15" i="17"/>
  <c r="I15" i="17" s="1"/>
  <c r="E15" i="18"/>
  <c r="G22" i="18"/>
  <c r="G5" i="18"/>
  <c r="G11" i="18"/>
  <c r="G14" i="18"/>
  <c r="G28" i="18"/>
  <c r="G7" i="18"/>
  <c r="G31" i="17"/>
  <c r="I31" i="17" s="1"/>
  <c r="H45" i="17"/>
  <c r="G24" i="18"/>
  <c r="G30" i="18"/>
  <c r="H10" i="17"/>
  <c r="H13" i="17"/>
  <c r="H21" i="17"/>
  <c r="H24" i="17"/>
  <c r="H27" i="17"/>
  <c r="H30" i="17"/>
  <c r="F47" i="17"/>
  <c r="H38" i="17"/>
  <c r="H41" i="17"/>
  <c r="G9" i="18"/>
  <c r="H9" i="17"/>
  <c r="E31" i="18"/>
  <c r="G47" i="17"/>
  <c r="I47" i="17" s="1"/>
  <c r="G26" i="18"/>
  <c r="H5" i="17"/>
  <c r="H11" i="17"/>
  <c r="H14" i="17"/>
  <c r="F31" i="17"/>
  <c r="H22" i="17"/>
  <c r="H25" i="17"/>
  <c r="H28" i="17"/>
  <c r="H39" i="17"/>
  <c r="H42" i="17"/>
  <c r="H44" i="17"/>
  <c r="G13" i="18"/>
  <c r="H20" i="17"/>
  <c r="H4" i="17"/>
  <c r="H36" i="17"/>
  <c r="G20" i="18"/>
  <c r="G3" i="18"/>
  <c r="F15" i="17"/>
  <c r="G4" i="18"/>
  <c r="G6" i="18"/>
  <c r="G8" i="18"/>
  <c r="G10" i="18"/>
  <c r="G12" i="18"/>
  <c r="G19" i="18"/>
  <c r="G21" i="18"/>
  <c r="G23" i="18"/>
  <c r="G25" i="18"/>
  <c r="G27" i="18"/>
  <c r="G29" i="18"/>
  <c r="F15" i="18"/>
  <c r="F31" i="18"/>
  <c r="I3" i="17"/>
  <c r="I4" i="17"/>
  <c r="H19" i="17"/>
  <c r="H35" i="17"/>
  <c r="I5" i="17"/>
  <c r="H7" i="17"/>
  <c r="H3" i="17"/>
  <c r="I19" i="17"/>
  <c r="I35" i="17"/>
  <c r="F10" i="15"/>
  <c r="G15" i="18" l="1"/>
  <c r="I15" i="18" s="1"/>
  <c r="H31" i="17"/>
  <c r="H15" i="17"/>
  <c r="H47" i="17"/>
  <c r="G31" i="18"/>
  <c r="I31" i="18" s="1"/>
  <c r="E27" i="16"/>
  <c r="F5" i="16" l="1"/>
  <c r="E5" i="16"/>
  <c r="L42" i="16"/>
  <c r="I42" i="16"/>
  <c r="H42" i="16"/>
  <c r="D42" i="16"/>
  <c r="C42" i="16"/>
  <c r="F41" i="16"/>
  <c r="E41" i="16"/>
  <c r="F40" i="16"/>
  <c r="E40" i="16"/>
  <c r="L37" i="16"/>
  <c r="D37" i="16"/>
  <c r="C37" i="16"/>
  <c r="F36" i="16"/>
  <c r="E36" i="16"/>
  <c r="F35" i="16"/>
  <c r="E35" i="16"/>
  <c r="F34" i="16"/>
  <c r="E34" i="16"/>
  <c r="F33" i="16"/>
  <c r="E33" i="16"/>
  <c r="F32" i="16"/>
  <c r="E32" i="16"/>
  <c r="F31" i="16"/>
  <c r="E31" i="16"/>
  <c r="F30" i="16"/>
  <c r="E30" i="16"/>
  <c r="F29" i="16"/>
  <c r="E29" i="16"/>
  <c r="F28" i="16"/>
  <c r="E28" i="16"/>
  <c r="F27" i="16"/>
  <c r="G27" i="16" s="1"/>
  <c r="F26" i="16"/>
  <c r="E26" i="16"/>
  <c r="F25" i="16"/>
  <c r="E25" i="16"/>
  <c r="L17" i="16"/>
  <c r="P17" i="16"/>
  <c r="O17" i="16"/>
  <c r="D17" i="16"/>
  <c r="C17" i="16"/>
  <c r="F16" i="16"/>
  <c r="E16" i="16"/>
  <c r="F15" i="16"/>
  <c r="G15" i="16" s="1"/>
  <c r="E15" i="16"/>
  <c r="F14" i="16"/>
  <c r="E14" i="16"/>
  <c r="F13" i="16"/>
  <c r="E13" i="16"/>
  <c r="G13" i="16" s="1"/>
  <c r="F12" i="16"/>
  <c r="G12" i="16" s="1"/>
  <c r="E12" i="16"/>
  <c r="F11" i="16"/>
  <c r="E11" i="16"/>
  <c r="F10" i="16"/>
  <c r="E10" i="16"/>
  <c r="G10" i="16" s="1"/>
  <c r="F9" i="16"/>
  <c r="E9" i="16"/>
  <c r="F8" i="16"/>
  <c r="E8" i="16"/>
  <c r="F7" i="16"/>
  <c r="E7" i="16"/>
  <c r="F6" i="16"/>
  <c r="G6" i="16" s="1"/>
  <c r="E6" i="16"/>
  <c r="K54" i="15"/>
  <c r="J54" i="15"/>
  <c r="E54" i="15"/>
  <c r="D54" i="15"/>
  <c r="G53" i="15"/>
  <c r="H53" i="15" s="1"/>
  <c r="F53" i="15"/>
  <c r="G52" i="15"/>
  <c r="I52" i="15" s="1"/>
  <c r="F52" i="15"/>
  <c r="G51" i="15"/>
  <c r="F51" i="15"/>
  <c r="G50" i="15"/>
  <c r="H50" i="15" s="1"/>
  <c r="F50" i="15"/>
  <c r="G49" i="15"/>
  <c r="I49" i="15" s="1"/>
  <c r="F49" i="15"/>
  <c r="G48" i="15"/>
  <c r="I48" i="15"/>
  <c r="F48" i="15"/>
  <c r="G47" i="15"/>
  <c r="F47" i="15"/>
  <c r="G46" i="15"/>
  <c r="I46" i="15" s="1"/>
  <c r="F46" i="15"/>
  <c r="G45" i="15"/>
  <c r="I45" i="15" s="1"/>
  <c r="F45" i="15"/>
  <c r="G44" i="15"/>
  <c r="I44" i="15" s="1"/>
  <c r="F44" i="15"/>
  <c r="G43" i="15"/>
  <c r="F43" i="15"/>
  <c r="G42" i="15"/>
  <c r="F42" i="15"/>
  <c r="K36" i="15"/>
  <c r="J36" i="15"/>
  <c r="E36" i="15"/>
  <c r="D36" i="15"/>
  <c r="G35" i="15"/>
  <c r="I35" i="15" s="1"/>
  <c r="F35" i="15"/>
  <c r="G34" i="15"/>
  <c r="F34" i="15"/>
  <c r="G33" i="15"/>
  <c r="I33" i="15" s="1"/>
  <c r="F33" i="15"/>
  <c r="G32" i="15"/>
  <c r="F32" i="15"/>
  <c r="G31" i="15"/>
  <c r="I31" i="15" s="1"/>
  <c r="F31" i="15"/>
  <c r="G30" i="15"/>
  <c r="I30" i="15" s="1"/>
  <c r="F30" i="15"/>
  <c r="H29" i="15"/>
  <c r="G29" i="15"/>
  <c r="I29" i="15" s="1"/>
  <c r="F29" i="15"/>
  <c r="G28" i="15"/>
  <c r="I28" i="15" s="1"/>
  <c r="F28" i="15"/>
  <c r="G27" i="15"/>
  <c r="I27" i="15" s="1"/>
  <c r="F27" i="15"/>
  <c r="G26" i="15"/>
  <c r="F26" i="15"/>
  <c r="G25" i="15"/>
  <c r="H25" i="15" s="1"/>
  <c r="F25" i="15"/>
  <c r="G24" i="15"/>
  <c r="H24" i="15" s="1"/>
  <c r="F24" i="15"/>
  <c r="K18" i="15"/>
  <c r="J18" i="15"/>
  <c r="E18" i="15"/>
  <c r="D18" i="15"/>
  <c r="G17" i="15"/>
  <c r="I17" i="15" s="1"/>
  <c r="F17" i="15"/>
  <c r="G16" i="15"/>
  <c r="I16" i="15" s="1"/>
  <c r="F16" i="15"/>
  <c r="G15" i="15"/>
  <c r="I15" i="15" s="1"/>
  <c r="F15" i="15"/>
  <c r="G14" i="15"/>
  <c r="I14" i="15" s="1"/>
  <c r="F14" i="15"/>
  <c r="G13" i="15"/>
  <c r="I13" i="15"/>
  <c r="F13" i="15"/>
  <c r="G12" i="15"/>
  <c r="I12" i="15" s="1"/>
  <c r="F12" i="15"/>
  <c r="G11" i="15"/>
  <c r="I11" i="15" s="1"/>
  <c r="F11" i="15"/>
  <c r="G10" i="15"/>
  <c r="G9" i="15"/>
  <c r="F9" i="15"/>
  <c r="G8" i="15"/>
  <c r="F8" i="15"/>
  <c r="G7" i="15"/>
  <c r="P7" i="15" s="1"/>
  <c r="F7" i="15"/>
  <c r="G6" i="15"/>
  <c r="F6" i="15"/>
  <c r="I27" i="13"/>
  <c r="H27" i="13"/>
  <c r="D27" i="13"/>
  <c r="C27" i="13"/>
  <c r="F26" i="13"/>
  <c r="E26" i="13"/>
  <c r="F25" i="13"/>
  <c r="E25" i="13"/>
  <c r="G25" i="13" s="1"/>
  <c r="G15" i="14"/>
  <c r="F15" i="14"/>
  <c r="G12" i="14"/>
  <c r="I12" i="14" s="1"/>
  <c r="F12" i="14"/>
  <c r="G30" i="14"/>
  <c r="I30" i="14" s="1"/>
  <c r="F30" i="14"/>
  <c r="G48" i="14"/>
  <c r="I48" i="14" s="1"/>
  <c r="F48" i="14"/>
  <c r="H52" i="14"/>
  <c r="K53" i="14"/>
  <c r="J53" i="14"/>
  <c r="E53" i="14"/>
  <c r="D53" i="14"/>
  <c r="G52" i="14"/>
  <c r="I52" i="14"/>
  <c r="F52" i="14"/>
  <c r="G51" i="14"/>
  <c r="H51" i="14" s="1"/>
  <c r="F51" i="14"/>
  <c r="G50" i="14"/>
  <c r="I50" i="14"/>
  <c r="F50" i="14"/>
  <c r="G49" i="14"/>
  <c r="F49" i="14"/>
  <c r="G47" i="14"/>
  <c r="F47" i="14"/>
  <c r="G46" i="14"/>
  <c r="H46" i="14" s="1"/>
  <c r="F46" i="14"/>
  <c r="G45" i="14"/>
  <c r="I45" i="14" s="1"/>
  <c r="F45" i="14"/>
  <c r="G44" i="14"/>
  <c r="I44" i="14" s="1"/>
  <c r="F44" i="14"/>
  <c r="G43" i="14"/>
  <c r="H43" i="14" s="1"/>
  <c r="F43" i="14"/>
  <c r="G42" i="14"/>
  <c r="I42" i="14" s="1"/>
  <c r="F42" i="14"/>
  <c r="G41" i="14"/>
  <c r="F41" i="14"/>
  <c r="H41" i="14" s="1"/>
  <c r="K35" i="14"/>
  <c r="J35" i="14"/>
  <c r="E35" i="14"/>
  <c r="D35" i="14"/>
  <c r="G34" i="14"/>
  <c r="I34" i="14"/>
  <c r="F34" i="14"/>
  <c r="G33" i="14"/>
  <c r="H33" i="14" s="1"/>
  <c r="F33" i="14"/>
  <c r="G32" i="14"/>
  <c r="F32" i="14"/>
  <c r="G31" i="14"/>
  <c r="F31" i="14"/>
  <c r="G29" i="14"/>
  <c r="I29" i="14" s="1"/>
  <c r="F29" i="14"/>
  <c r="G28" i="14"/>
  <c r="I28" i="14" s="1"/>
  <c r="F28" i="14"/>
  <c r="G27" i="14"/>
  <c r="I27" i="14" s="1"/>
  <c r="F27" i="14"/>
  <c r="G26" i="14"/>
  <c r="F26" i="14"/>
  <c r="G25" i="14"/>
  <c r="I25" i="14"/>
  <c r="F25" i="14"/>
  <c r="G24" i="14"/>
  <c r="F24" i="14"/>
  <c r="G23" i="14"/>
  <c r="F23" i="14"/>
  <c r="K17" i="14"/>
  <c r="J17" i="14"/>
  <c r="E17" i="14"/>
  <c r="D17" i="14"/>
  <c r="G16" i="14"/>
  <c r="H16" i="14" s="1"/>
  <c r="F16" i="14"/>
  <c r="G14" i="14"/>
  <c r="I14" i="14" s="1"/>
  <c r="F14" i="14"/>
  <c r="G13" i="14"/>
  <c r="I13" i="14"/>
  <c r="F13" i="14"/>
  <c r="G11" i="14"/>
  <c r="I11" i="14" s="1"/>
  <c r="F11" i="14"/>
  <c r="G10" i="14"/>
  <c r="I10" i="14" s="1"/>
  <c r="H10" i="14"/>
  <c r="F10" i="14"/>
  <c r="G9" i="14"/>
  <c r="F9" i="14"/>
  <c r="G8" i="14"/>
  <c r="F8" i="14"/>
  <c r="G7" i="14"/>
  <c r="F7" i="14"/>
  <c r="G6" i="14"/>
  <c r="H6" i="14" s="1"/>
  <c r="F6" i="14"/>
  <c r="G5" i="14"/>
  <c r="H5" i="14" s="1"/>
  <c r="F5" i="14"/>
  <c r="O18" i="13"/>
  <c r="N18" i="13"/>
  <c r="H18" i="13"/>
  <c r="D18" i="13"/>
  <c r="C18" i="13"/>
  <c r="F17" i="13"/>
  <c r="E17" i="13"/>
  <c r="F16" i="13"/>
  <c r="G16" i="13" s="1"/>
  <c r="E16" i="13"/>
  <c r="F15" i="13"/>
  <c r="G15" i="13" s="1"/>
  <c r="E15" i="13"/>
  <c r="F14" i="13"/>
  <c r="G14" i="13" s="1"/>
  <c r="E14" i="13"/>
  <c r="F13" i="13"/>
  <c r="E13" i="13"/>
  <c r="F12" i="13"/>
  <c r="E12" i="13"/>
  <c r="F10" i="13"/>
  <c r="E10" i="13"/>
  <c r="F9" i="13"/>
  <c r="E9" i="13"/>
  <c r="G9" i="13" s="1"/>
  <c r="F8" i="13"/>
  <c r="E8" i="13"/>
  <c r="G8" i="13" s="1"/>
  <c r="F7" i="13"/>
  <c r="G7" i="13" s="1"/>
  <c r="E7" i="13"/>
  <c r="F6" i="13"/>
  <c r="E6" i="13"/>
  <c r="E18" i="13" s="1"/>
  <c r="F5" i="13"/>
  <c r="E5" i="13"/>
  <c r="G25" i="12"/>
  <c r="H25" i="12" s="1"/>
  <c r="F25" i="12"/>
  <c r="K53" i="12"/>
  <c r="J53" i="12"/>
  <c r="E53" i="12"/>
  <c r="D53" i="12"/>
  <c r="G52" i="12"/>
  <c r="F52" i="12"/>
  <c r="G51" i="12"/>
  <c r="F51" i="12"/>
  <c r="H51" i="12" s="1"/>
  <c r="G50" i="12"/>
  <c r="I50" i="12"/>
  <c r="F50" i="12"/>
  <c r="H50" i="12" s="1"/>
  <c r="G49" i="12"/>
  <c r="I49" i="12" s="1"/>
  <c r="F49" i="12"/>
  <c r="G48" i="12"/>
  <c r="I48" i="12" s="1"/>
  <c r="F48" i="12"/>
  <c r="G47" i="12"/>
  <c r="I47" i="12" s="1"/>
  <c r="F47" i="12"/>
  <c r="H47" i="12" s="1"/>
  <c r="G46" i="12"/>
  <c r="I46" i="12"/>
  <c r="F46" i="12"/>
  <c r="H46" i="12" s="1"/>
  <c r="G45" i="12"/>
  <c r="H45" i="12" s="1"/>
  <c r="F45" i="12"/>
  <c r="G44" i="12"/>
  <c r="I44" i="12" s="1"/>
  <c r="F44" i="12"/>
  <c r="H44" i="12" s="1"/>
  <c r="G43" i="12"/>
  <c r="I43" i="12" s="1"/>
  <c r="F43" i="12"/>
  <c r="G42" i="12"/>
  <c r="I42" i="12" s="1"/>
  <c r="F42" i="12"/>
  <c r="G41" i="12"/>
  <c r="I41" i="12" s="1"/>
  <c r="F41" i="12"/>
  <c r="E35" i="12"/>
  <c r="D35" i="12"/>
  <c r="G34" i="12"/>
  <c r="F34" i="12"/>
  <c r="G33" i="12"/>
  <c r="F33" i="12"/>
  <c r="K35" i="12"/>
  <c r="J35" i="12"/>
  <c r="G32" i="12"/>
  <c r="H32" i="12" s="1"/>
  <c r="F32" i="12"/>
  <c r="G31" i="12"/>
  <c r="F31" i="12"/>
  <c r="G30" i="12"/>
  <c r="I30" i="12" s="1"/>
  <c r="F30" i="12"/>
  <c r="G29" i="12"/>
  <c r="I29" i="12"/>
  <c r="F29" i="12"/>
  <c r="G28" i="12"/>
  <c r="I28" i="12" s="1"/>
  <c r="F28" i="12"/>
  <c r="G27" i="12"/>
  <c r="F27" i="12"/>
  <c r="G26" i="12"/>
  <c r="F26" i="12"/>
  <c r="G24" i="12"/>
  <c r="H24" i="12" s="1"/>
  <c r="F24" i="12"/>
  <c r="G23" i="12"/>
  <c r="H23" i="12"/>
  <c r="F23" i="12"/>
  <c r="K17" i="12"/>
  <c r="J17" i="12"/>
  <c r="E17" i="12"/>
  <c r="D17" i="12"/>
  <c r="G16" i="12"/>
  <c r="H16" i="12" s="1"/>
  <c r="F16" i="12"/>
  <c r="G15" i="12"/>
  <c r="I15" i="12" s="1"/>
  <c r="F15" i="12"/>
  <c r="G14" i="12"/>
  <c r="I14" i="12" s="1"/>
  <c r="F14" i="12"/>
  <c r="G13" i="12"/>
  <c r="F13" i="12"/>
  <c r="G12" i="12"/>
  <c r="F12" i="12"/>
  <c r="G11" i="12"/>
  <c r="F11" i="12"/>
  <c r="G10" i="12"/>
  <c r="H10" i="12" s="1"/>
  <c r="F10" i="12"/>
  <c r="G9" i="12"/>
  <c r="I9" i="12" s="1"/>
  <c r="F9" i="12"/>
  <c r="G8" i="12"/>
  <c r="H8" i="12" s="1"/>
  <c r="F8" i="12"/>
  <c r="G7" i="12"/>
  <c r="F7" i="12"/>
  <c r="G6" i="12"/>
  <c r="H6" i="12" s="1"/>
  <c r="F6" i="12"/>
  <c r="G5" i="12"/>
  <c r="H5" i="12" s="1"/>
  <c r="F5" i="12"/>
  <c r="I25" i="11"/>
  <c r="D25" i="11"/>
  <c r="C25" i="11"/>
  <c r="F23" i="11"/>
  <c r="F25" i="11" s="1"/>
  <c r="E23" i="11"/>
  <c r="E25" i="11" s="1"/>
  <c r="L17" i="11"/>
  <c r="K17" i="11"/>
  <c r="I17" i="11"/>
  <c r="D17" i="11"/>
  <c r="C17" i="11"/>
  <c r="F16" i="11"/>
  <c r="E16" i="11"/>
  <c r="F15" i="11"/>
  <c r="E15" i="11"/>
  <c r="F14" i="11"/>
  <c r="E14" i="11"/>
  <c r="F13" i="11"/>
  <c r="E13" i="11"/>
  <c r="F12" i="11"/>
  <c r="E12" i="11"/>
  <c r="F11" i="11"/>
  <c r="E11" i="11"/>
  <c r="F10" i="11"/>
  <c r="E10" i="11"/>
  <c r="F9" i="11"/>
  <c r="E9" i="11"/>
  <c r="F8" i="11"/>
  <c r="G8" i="11" s="1"/>
  <c r="E8" i="11"/>
  <c r="F7" i="11"/>
  <c r="E7" i="11"/>
  <c r="F6" i="11"/>
  <c r="E6" i="11"/>
  <c r="G6" i="11" s="1"/>
  <c r="F5" i="11"/>
  <c r="E5" i="11"/>
  <c r="G5" i="11" s="1"/>
  <c r="I52" i="12"/>
  <c r="I51" i="12"/>
  <c r="G15" i="11"/>
  <c r="K24" i="11"/>
  <c r="I5" i="12"/>
  <c r="I23" i="12"/>
  <c r="J17" i="10"/>
  <c r="K32" i="10"/>
  <c r="K35" i="10" s="1"/>
  <c r="J32" i="10"/>
  <c r="F5" i="1"/>
  <c r="G29" i="10"/>
  <c r="H29" i="10" s="1"/>
  <c r="F29" i="10"/>
  <c r="C17" i="8"/>
  <c r="E53" i="10"/>
  <c r="D53" i="10"/>
  <c r="G52" i="10"/>
  <c r="F52" i="10"/>
  <c r="G51" i="10"/>
  <c r="I51" i="10" s="1"/>
  <c r="F51" i="10"/>
  <c r="H51" i="10" s="1"/>
  <c r="K53" i="10"/>
  <c r="J53" i="10"/>
  <c r="G50" i="10"/>
  <c r="I50" i="10" s="1"/>
  <c r="F50" i="10"/>
  <c r="G49" i="10"/>
  <c r="F49" i="10"/>
  <c r="G48" i="10"/>
  <c r="F48" i="10"/>
  <c r="G47" i="10"/>
  <c r="F47" i="10"/>
  <c r="G46" i="10"/>
  <c r="I46" i="10"/>
  <c r="F46" i="10"/>
  <c r="G45" i="10"/>
  <c r="I45" i="10"/>
  <c r="F45" i="10"/>
  <c r="G44" i="10"/>
  <c r="I44" i="10"/>
  <c r="F44" i="10"/>
  <c r="G43" i="10"/>
  <c r="F43" i="10"/>
  <c r="G42" i="10"/>
  <c r="I42" i="10" s="1"/>
  <c r="F42" i="10"/>
  <c r="G41" i="10"/>
  <c r="F41" i="10"/>
  <c r="J35" i="10"/>
  <c r="E35" i="10"/>
  <c r="D35" i="10"/>
  <c r="G34" i="10"/>
  <c r="F34" i="10"/>
  <c r="H34" i="10" s="1"/>
  <c r="G33" i="10"/>
  <c r="I33" i="10"/>
  <c r="F33" i="10"/>
  <c r="H33" i="10" s="1"/>
  <c r="G32" i="10"/>
  <c r="F32" i="10"/>
  <c r="G31" i="10"/>
  <c r="I31" i="10" s="1"/>
  <c r="F31" i="10"/>
  <c r="G30" i="10"/>
  <c r="H30" i="10" s="1"/>
  <c r="F30" i="10"/>
  <c r="G28" i="10"/>
  <c r="I28" i="10"/>
  <c r="F28" i="10"/>
  <c r="H28" i="10" s="1"/>
  <c r="G27" i="10"/>
  <c r="F27" i="10"/>
  <c r="G26" i="10"/>
  <c r="I26" i="10" s="1"/>
  <c r="F26" i="10"/>
  <c r="G25" i="10"/>
  <c r="F25" i="10"/>
  <c r="G24" i="10"/>
  <c r="F24" i="10"/>
  <c r="G23" i="10"/>
  <c r="I23" i="10" s="1"/>
  <c r="F23" i="10"/>
  <c r="F35" i="10"/>
  <c r="K17" i="10"/>
  <c r="E17" i="10"/>
  <c r="D17" i="10"/>
  <c r="G16" i="10"/>
  <c r="F16" i="10"/>
  <c r="G15" i="10"/>
  <c r="F15" i="10"/>
  <c r="G14" i="10"/>
  <c r="F14" i="10"/>
  <c r="G13" i="10"/>
  <c r="I13" i="10" s="1"/>
  <c r="F13" i="10"/>
  <c r="G12" i="10"/>
  <c r="F12" i="10"/>
  <c r="G11" i="10"/>
  <c r="I11" i="10" s="1"/>
  <c r="F11" i="10"/>
  <c r="G10" i="10"/>
  <c r="I10" i="10" s="1"/>
  <c r="F10" i="10"/>
  <c r="G9" i="10"/>
  <c r="I9" i="10" s="1"/>
  <c r="F9" i="10"/>
  <c r="G8" i="10"/>
  <c r="H8" i="10" s="1"/>
  <c r="F8" i="10"/>
  <c r="G7" i="10"/>
  <c r="I7" i="10" s="1"/>
  <c r="F7" i="10"/>
  <c r="G6" i="10"/>
  <c r="H6" i="10" s="1"/>
  <c r="F6" i="10"/>
  <c r="G5" i="10"/>
  <c r="F5" i="10"/>
  <c r="I25" i="8"/>
  <c r="D25" i="8"/>
  <c r="C25" i="8"/>
  <c r="F24" i="8"/>
  <c r="F25" i="8" s="1"/>
  <c r="E24" i="8"/>
  <c r="F23" i="8"/>
  <c r="E23" i="8"/>
  <c r="G23" i="8" s="1"/>
  <c r="J23" i="8" s="1"/>
  <c r="L17" i="8"/>
  <c r="K17" i="8"/>
  <c r="I17" i="8"/>
  <c r="D17" i="8"/>
  <c r="F16" i="8"/>
  <c r="E16" i="8"/>
  <c r="F15" i="8"/>
  <c r="E15" i="8"/>
  <c r="G15" i="8" s="1"/>
  <c r="F14" i="8"/>
  <c r="E14" i="8"/>
  <c r="F13" i="8"/>
  <c r="E13" i="8"/>
  <c r="F12" i="8"/>
  <c r="E12" i="8"/>
  <c r="F11" i="8"/>
  <c r="G11" i="8" s="1"/>
  <c r="E11" i="8"/>
  <c r="F10" i="8"/>
  <c r="E10" i="8"/>
  <c r="F9" i="8"/>
  <c r="E9" i="8"/>
  <c r="G9" i="8" s="1"/>
  <c r="F8" i="8"/>
  <c r="E8" i="8"/>
  <c r="F7" i="8"/>
  <c r="E7" i="8"/>
  <c r="G7" i="8" s="1"/>
  <c r="F6" i="8"/>
  <c r="E6" i="8"/>
  <c r="F5" i="8"/>
  <c r="F17" i="8" s="1"/>
  <c r="H17" i="8" s="1"/>
  <c r="E5" i="8"/>
  <c r="G24" i="8"/>
  <c r="H11" i="10"/>
  <c r="I6" i="10"/>
  <c r="H23" i="10"/>
  <c r="H50" i="10"/>
  <c r="J17" i="8"/>
  <c r="N18" i="1"/>
  <c r="M18" i="1"/>
  <c r="M57" i="2"/>
  <c r="L57" i="2"/>
  <c r="K57" i="2"/>
  <c r="K60" i="2" s="1"/>
  <c r="J57" i="2"/>
  <c r="J60" i="2" s="1"/>
  <c r="G32" i="2"/>
  <c r="I32" i="2"/>
  <c r="F32" i="2"/>
  <c r="G31" i="2"/>
  <c r="I31" i="2" s="1"/>
  <c r="F31" i="2"/>
  <c r="E60" i="2"/>
  <c r="D60" i="2"/>
  <c r="G47" i="2"/>
  <c r="G48" i="2"/>
  <c r="G49" i="2"/>
  <c r="G50" i="2"/>
  <c r="G51" i="2"/>
  <c r="G60" i="2" s="1"/>
  <c r="I60" i="2" s="1"/>
  <c r="G52" i="2"/>
  <c r="I52" i="2" s="1"/>
  <c r="G54" i="2"/>
  <c r="I54" i="2" s="1"/>
  <c r="G55" i="2"/>
  <c r="G57" i="2"/>
  <c r="G58" i="2"/>
  <c r="G59" i="2"/>
  <c r="I59" i="2" s="1"/>
  <c r="G46" i="2"/>
  <c r="H46" i="2" s="1"/>
  <c r="G26" i="2"/>
  <c r="F46" i="2"/>
  <c r="G27" i="2"/>
  <c r="H27" i="2"/>
  <c r="G28" i="2"/>
  <c r="G29" i="2"/>
  <c r="H29" i="2" s="1"/>
  <c r="G30" i="2"/>
  <c r="H30" i="2" s="1"/>
  <c r="G33" i="2"/>
  <c r="I33" i="2" s="1"/>
  <c r="G34" i="2"/>
  <c r="G36" i="2"/>
  <c r="G37" i="2"/>
  <c r="H37" i="2" s="1"/>
  <c r="G38" i="2"/>
  <c r="I38" i="2" s="1"/>
  <c r="F27" i="2"/>
  <c r="F28" i="2"/>
  <c r="F29" i="2"/>
  <c r="F30" i="2"/>
  <c r="F33" i="2"/>
  <c r="F34" i="2"/>
  <c r="H34" i="2" s="1"/>
  <c r="F36" i="2"/>
  <c r="H36" i="2"/>
  <c r="F37" i="2"/>
  <c r="F38" i="2"/>
  <c r="F26" i="2"/>
  <c r="H26" i="2" s="1"/>
  <c r="G7" i="2"/>
  <c r="I7" i="2" s="1"/>
  <c r="G8" i="2"/>
  <c r="G9" i="2"/>
  <c r="H9" i="2" s="1"/>
  <c r="G10" i="2"/>
  <c r="H10" i="2" s="1"/>
  <c r="G11" i="2"/>
  <c r="G12" i="2"/>
  <c r="H12" i="2" s="1"/>
  <c r="G13" i="2"/>
  <c r="G14" i="2"/>
  <c r="H14" i="2" s="1"/>
  <c r="G16" i="2"/>
  <c r="G17" i="2"/>
  <c r="I17" i="2" s="1"/>
  <c r="G18" i="2"/>
  <c r="I18" i="2" s="1"/>
  <c r="G6" i="2"/>
  <c r="F6" i="2"/>
  <c r="H6" i="2" s="1"/>
  <c r="F6" i="1"/>
  <c r="G6" i="1" s="1"/>
  <c r="F7" i="1"/>
  <c r="F8" i="1"/>
  <c r="F9" i="1"/>
  <c r="F10" i="1"/>
  <c r="F11" i="1"/>
  <c r="F12" i="1"/>
  <c r="F13" i="1"/>
  <c r="F15" i="1"/>
  <c r="F16" i="1"/>
  <c r="F17" i="1"/>
  <c r="E6" i="1"/>
  <c r="E7" i="1"/>
  <c r="G7" i="1" s="1"/>
  <c r="E8" i="1"/>
  <c r="G8" i="1"/>
  <c r="E9" i="1"/>
  <c r="G9" i="1"/>
  <c r="E10" i="1"/>
  <c r="E11" i="1"/>
  <c r="E12" i="1"/>
  <c r="E13" i="1"/>
  <c r="E15" i="1"/>
  <c r="E16" i="1"/>
  <c r="G16" i="1" s="1"/>
  <c r="E17" i="1"/>
  <c r="E5" i="1"/>
  <c r="F24" i="1"/>
  <c r="E25" i="1"/>
  <c r="G25" i="1" s="1"/>
  <c r="E24" i="1"/>
  <c r="G24" i="1" s="1"/>
  <c r="F25" i="1"/>
  <c r="E19" i="2"/>
  <c r="F8" i="2"/>
  <c r="F9" i="2"/>
  <c r="F10" i="2"/>
  <c r="F11" i="2"/>
  <c r="H11" i="2"/>
  <c r="F12" i="2"/>
  <c r="F13" i="2"/>
  <c r="F14" i="2"/>
  <c r="F16" i="2"/>
  <c r="F17" i="2"/>
  <c r="H17" i="2" s="1"/>
  <c r="F18" i="2"/>
  <c r="F7" i="2"/>
  <c r="D19" i="2"/>
  <c r="K18" i="1"/>
  <c r="I18" i="1"/>
  <c r="D18" i="1"/>
  <c r="C18" i="1"/>
  <c r="G13" i="1"/>
  <c r="J18" i="1"/>
  <c r="F57" i="3"/>
  <c r="G57" i="3" s="1"/>
  <c r="D57" i="3" s="1"/>
  <c r="E57" i="3"/>
  <c r="F56" i="3"/>
  <c r="G56" i="3"/>
  <c r="E56" i="3"/>
  <c r="C56" i="3" s="1"/>
  <c r="F39" i="3"/>
  <c r="G39" i="3" s="1"/>
  <c r="E39" i="3"/>
  <c r="F38" i="3"/>
  <c r="E38" i="3"/>
  <c r="W121" i="3"/>
  <c r="V121" i="3"/>
  <c r="V114" i="3"/>
  <c r="W112" i="3"/>
  <c r="V107" i="3"/>
  <c r="W103" i="3"/>
  <c r="W101" i="3"/>
  <c r="V98" i="3"/>
  <c r="V97" i="3"/>
  <c r="W97" i="3" s="1"/>
  <c r="W96" i="3"/>
  <c r="W95" i="3"/>
  <c r="W94" i="3"/>
  <c r="W93" i="3"/>
  <c r="W92" i="3"/>
  <c r="W91" i="3"/>
  <c r="W90" i="3"/>
  <c r="W89" i="3"/>
  <c r="W88" i="3"/>
  <c r="W87" i="3"/>
  <c r="W86" i="3"/>
  <c r="W85" i="3"/>
  <c r="V79" i="3"/>
  <c r="W79" i="3"/>
  <c r="W78" i="3"/>
  <c r="W77" i="3"/>
  <c r="W76" i="3"/>
  <c r="W75" i="3"/>
  <c r="W74" i="3"/>
  <c r="W73" i="3"/>
  <c r="W72" i="3"/>
  <c r="W71" i="3"/>
  <c r="W70" i="3"/>
  <c r="W69" i="3"/>
  <c r="W68" i="3"/>
  <c r="W67" i="3"/>
  <c r="V62" i="3"/>
  <c r="W62" i="3" s="1"/>
  <c r="AM58" i="3"/>
  <c r="AL58" i="3"/>
  <c r="AI58" i="3"/>
  <c r="AH58" i="3"/>
  <c r="AH65" i="3" s="1"/>
  <c r="U58" i="3"/>
  <c r="T58" i="3"/>
  <c r="S58" i="3"/>
  <c r="M58" i="3"/>
  <c r="J58" i="3"/>
  <c r="I58" i="3"/>
  <c r="H58" i="3"/>
  <c r="AN57" i="3"/>
  <c r="AJ57" i="3"/>
  <c r="W57" i="3"/>
  <c r="AN56" i="3"/>
  <c r="AJ56" i="3"/>
  <c r="W56" i="3"/>
  <c r="AN55" i="3"/>
  <c r="AJ55" i="3"/>
  <c r="W55" i="3"/>
  <c r="F55" i="3"/>
  <c r="G55" i="3" s="1"/>
  <c r="E55" i="3"/>
  <c r="AN54" i="3"/>
  <c r="AJ54" i="3"/>
  <c r="W54" i="3"/>
  <c r="F54" i="3"/>
  <c r="G54" i="3" s="1"/>
  <c r="E54" i="3"/>
  <c r="C54" i="3" s="1"/>
  <c r="AN53" i="3"/>
  <c r="AJ53" i="3"/>
  <c r="W53" i="3"/>
  <c r="F53" i="3"/>
  <c r="G53" i="3" s="1"/>
  <c r="E53" i="3"/>
  <c r="C53" i="3" s="1"/>
  <c r="AN52" i="3"/>
  <c r="AJ52" i="3"/>
  <c r="W52" i="3"/>
  <c r="F52" i="3"/>
  <c r="G52" i="3" s="1"/>
  <c r="E52" i="3"/>
  <c r="AN51" i="3"/>
  <c r="AJ51" i="3"/>
  <c r="W51" i="3"/>
  <c r="F51" i="3"/>
  <c r="C51" i="3" s="1"/>
  <c r="E51" i="3"/>
  <c r="AN50" i="3"/>
  <c r="AJ50" i="3"/>
  <c r="W50" i="3"/>
  <c r="F50" i="3"/>
  <c r="G50" i="3" s="1"/>
  <c r="E50" i="3"/>
  <c r="AN49" i="3"/>
  <c r="AJ49" i="3"/>
  <c r="W49" i="3"/>
  <c r="F49" i="3"/>
  <c r="C49" i="3" s="1"/>
  <c r="D49" i="3" s="1"/>
  <c r="E49" i="3"/>
  <c r="AN48" i="3"/>
  <c r="AJ48" i="3"/>
  <c r="W48" i="3"/>
  <c r="F48" i="3"/>
  <c r="E48" i="3"/>
  <c r="AN47" i="3"/>
  <c r="AJ47" i="3"/>
  <c r="W47" i="3"/>
  <c r="F47" i="3"/>
  <c r="E47" i="3"/>
  <c r="AN46" i="3"/>
  <c r="AJ46" i="3"/>
  <c r="W46" i="3"/>
  <c r="F46" i="3"/>
  <c r="E46" i="3"/>
  <c r="U43" i="3"/>
  <c r="S43" i="3"/>
  <c r="AM41" i="3"/>
  <c r="AL41" i="3"/>
  <c r="AI40" i="3"/>
  <c r="AH40" i="3"/>
  <c r="AJ40" i="3" s="1"/>
  <c r="M40" i="3"/>
  <c r="J40" i="3"/>
  <c r="I40" i="3"/>
  <c r="H40" i="3"/>
  <c r="AN39" i="3"/>
  <c r="AJ39" i="3"/>
  <c r="AN38" i="3"/>
  <c r="AJ38" i="3"/>
  <c r="AN37" i="3"/>
  <c r="AJ37" i="3"/>
  <c r="T37" i="3"/>
  <c r="F37" i="3"/>
  <c r="G37" i="3" s="1"/>
  <c r="E37" i="3"/>
  <c r="AN36" i="3"/>
  <c r="AJ36" i="3"/>
  <c r="T36" i="3"/>
  <c r="F36" i="3"/>
  <c r="G36" i="3" s="1"/>
  <c r="D36" i="3" s="1"/>
  <c r="E36" i="3"/>
  <c r="C36" i="3" s="1"/>
  <c r="K36" i="3" s="1"/>
  <c r="AN35" i="3"/>
  <c r="AJ35" i="3"/>
  <c r="T35" i="3"/>
  <c r="F35" i="3"/>
  <c r="G35" i="3"/>
  <c r="E35" i="3"/>
  <c r="AN34" i="3"/>
  <c r="AJ34" i="3"/>
  <c r="T34" i="3"/>
  <c r="F34" i="3"/>
  <c r="G34" i="3" s="1"/>
  <c r="E34" i="3"/>
  <c r="C34" i="3" s="1"/>
  <c r="AN33" i="3"/>
  <c r="AJ33" i="3"/>
  <c r="F33" i="3"/>
  <c r="G33" i="3" s="1"/>
  <c r="E33" i="3"/>
  <c r="AN32" i="3"/>
  <c r="AJ32" i="3"/>
  <c r="F32" i="3"/>
  <c r="G32" i="3" s="1"/>
  <c r="E32" i="3"/>
  <c r="C32" i="3" s="1"/>
  <c r="AN31" i="3"/>
  <c r="AJ31" i="3"/>
  <c r="G31" i="3"/>
  <c r="F31" i="3"/>
  <c r="E31" i="3"/>
  <c r="AN30" i="3"/>
  <c r="AJ30" i="3"/>
  <c r="F30" i="3"/>
  <c r="G30" i="3" s="1"/>
  <c r="E30" i="3"/>
  <c r="AN29" i="3"/>
  <c r="AJ29" i="3"/>
  <c r="F29" i="3"/>
  <c r="G29" i="3" s="1"/>
  <c r="D29" i="3" s="1"/>
  <c r="E29" i="3"/>
  <c r="AN28" i="3"/>
  <c r="AJ28" i="3"/>
  <c r="F28" i="3"/>
  <c r="G28" i="3"/>
  <c r="E28" i="3"/>
  <c r="J23" i="3"/>
  <c r="AM22" i="3"/>
  <c r="AL22" i="3"/>
  <c r="AN22" i="3" s="1"/>
  <c r="AI22" i="3"/>
  <c r="AH22" i="3"/>
  <c r="U22" i="3"/>
  <c r="S22" i="3"/>
  <c r="M22" i="3"/>
  <c r="J22" i="3"/>
  <c r="I22" i="3"/>
  <c r="H22" i="3"/>
  <c r="F22" i="3" s="1"/>
  <c r="G22" i="3" s="1"/>
  <c r="AN21" i="3"/>
  <c r="AJ21" i="3"/>
  <c r="AN20" i="3"/>
  <c r="AJ20" i="3"/>
  <c r="T20" i="3"/>
  <c r="AN19" i="3"/>
  <c r="AJ19" i="3"/>
  <c r="T19" i="3"/>
  <c r="F19" i="3"/>
  <c r="E19" i="3"/>
  <c r="AN18" i="3"/>
  <c r="AJ18" i="3"/>
  <c r="T18" i="3"/>
  <c r="F18" i="3"/>
  <c r="G18" i="3"/>
  <c r="E18" i="3"/>
  <c r="C18" i="3" s="1"/>
  <c r="AN17" i="3"/>
  <c r="AJ17" i="3"/>
  <c r="T17" i="3"/>
  <c r="F17" i="3"/>
  <c r="G17" i="3" s="1"/>
  <c r="E17" i="3"/>
  <c r="AN16" i="3"/>
  <c r="AJ16" i="3"/>
  <c r="F16" i="3"/>
  <c r="G16" i="3" s="1"/>
  <c r="E16" i="3"/>
  <c r="C16" i="3" s="1"/>
  <c r="K16" i="3" s="1"/>
  <c r="AN15" i="3"/>
  <c r="AJ15" i="3"/>
  <c r="T15" i="3"/>
  <c r="F15" i="3"/>
  <c r="G15" i="3" s="1"/>
  <c r="E15" i="3"/>
  <c r="AN14" i="3"/>
  <c r="AJ14" i="3"/>
  <c r="T14" i="3"/>
  <c r="F14" i="3"/>
  <c r="G14" i="3" s="1"/>
  <c r="E14" i="3"/>
  <c r="C14" i="3" s="1"/>
  <c r="K14" i="3" s="1"/>
  <c r="AN13" i="3"/>
  <c r="AJ13" i="3"/>
  <c r="T13" i="3"/>
  <c r="T22" i="3" s="1"/>
  <c r="F13" i="3"/>
  <c r="C13" i="3" s="1"/>
  <c r="K13" i="3" s="1"/>
  <c r="E13" i="3"/>
  <c r="AN12" i="3"/>
  <c r="AJ12" i="3"/>
  <c r="F12" i="3"/>
  <c r="G12" i="3"/>
  <c r="E12" i="3"/>
  <c r="C12" i="3" s="1"/>
  <c r="K12" i="3" s="1"/>
  <c r="AN11" i="3"/>
  <c r="AJ11" i="3"/>
  <c r="F11" i="3"/>
  <c r="G11" i="3" s="1"/>
  <c r="E11" i="3"/>
  <c r="AN10" i="3"/>
  <c r="AJ10" i="3"/>
  <c r="F10" i="3"/>
  <c r="E10" i="3"/>
  <c r="AI5" i="3"/>
  <c r="W91" i="4"/>
  <c r="V91" i="4"/>
  <c r="V84" i="4"/>
  <c r="W82" i="4"/>
  <c r="V77" i="4"/>
  <c r="W73" i="4"/>
  <c r="W71" i="4"/>
  <c r="V68" i="4"/>
  <c r="V67" i="4"/>
  <c r="W67" i="4" s="1"/>
  <c r="W66" i="4"/>
  <c r="W65" i="4"/>
  <c r="W64" i="4"/>
  <c r="W63" i="4"/>
  <c r="W62" i="4"/>
  <c r="W61" i="4"/>
  <c r="W60" i="4"/>
  <c r="W59" i="4"/>
  <c r="W58" i="4"/>
  <c r="W57" i="4"/>
  <c r="W56" i="4"/>
  <c r="W55" i="4"/>
  <c r="V49" i="4"/>
  <c r="W49" i="4" s="1"/>
  <c r="W48" i="4"/>
  <c r="W47" i="4"/>
  <c r="W46" i="4"/>
  <c r="W45" i="4"/>
  <c r="W44" i="4"/>
  <c r="W43" i="4"/>
  <c r="W42" i="4"/>
  <c r="W41" i="4"/>
  <c r="W40" i="4"/>
  <c r="W39" i="4"/>
  <c r="W38" i="4"/>
  <c r="W37" i="4"/>
  <c r="W36" i="4"/>
  <c r="W35" i="4"/>
  <c r="T35" i="4"/>
  <c r="AM34" i="4"/>
  <c r="AL34" i="4"/>
  <c r="AI34" i="4"/>
  <c r="AH34" i="4"/>
  <c r="W34" i="4"/>
  <c r="J34" i="4"/>
  <c r="F7" i="4" s="1"/>
  <c r="I34" i="4"/>
  <c r="H34" i="4"/>
  <c r="AN33" i="4"/>
  <c r="W33" i="4"/>
  <c r="F33" i="4"/>
  <c r="G33" i="4"/>
  <c r="E33" i="4"/>
  <c r="C33" i="4" s="1"/>
  <c r="K33" i="4" s="1"/>
  <c r="AN32" i="4"/>
  <c r="AJ32" i="4"/>
  <c r="F32" i="4"/>
  <c r="G32" i="4" s="1"/>
  <c r="E32" i="4"/>
  <c r="AM27" i="4"/>
  <c r="AL27" i="4"/>
  <c r="AN27" i="4" s="1"/>
  <c r="AJ26" i="4"/>
  <c r="AI26" i="4"/>
  <c r="AH26" i="4"/>
  <c r="L26" i="4"/>
  <c r="K26" i="4"/>
  <c r="J26" i="4"/>
  <c r="I26" i="4"/>
  <c r="H26" i="4"/>
  <c r="AN25" i="4"/>
  <c r="F25" i="4"/>
  <c r="G25" i="4"/>
  <c r="E25" i="4"/>
  <c r="C25" i="4" s="1"/>
  <c r="D25" i="4" s="1"/>
  <c r="AN24" i="4"/>
  <c r="F24" i="4"/>
  <c r="G24" i="4"/>
  <c r="E24" i="4"/>
  <c r="AN23" i="4"/>
  <c r="F23" i="4"/>
  <c r="G23" i="4" s="1"/>
  <c r="E23" i="4"/>
  <c r="AN22" i="4"/>
  <c r="F22" i="4"/>
  <c r="G22" i="4"/>
  <c r="E22" i="4"/>
  <c r="C22" i="4" s="1"/>
  <c r="D22" i="4" s="1"/>
  <c r="AN21" i="4"/>
  <c r="G21" i="4"/>
  <c r="C21" i="4"/>
  <c r="AN20" i="4"/>
  <c r="F20" i="4"/>
  <c r="G20" i="4"/>
  <c r="E20" i="4"/>
  <c r="C20" i="4" s="1"/>
  <c r="AN19" i="4"/>
  <c r="F19" i="4"/>
  <c r="G19" i="4" s="1"/>
  <c r="E19" i="4"/>
  <c r="AN18" i="4"/>
  <c r="F18" i="4"/>
  <c r="G18" i="4" s="1"/>
  <c r="E18" i="4"/>
  <c r="AN17" i="4"/>
  <c r="F17" i="4"/>
  <c r="G17" i="4" s="1"/>
  <c r="E17" i="4"/>
  <c r="AN16" i="4"/>
  <c r="F16" i="4"/>
  <c r="G16" i="4" s="1"/>
  <c r="E16" i="4"/>
  <c r="AN15" i="4"/>
  <c r="F15" i="4"/>
  <c r="G15" i="4" s="1"/>
  <c r="E15" i="4"/>
  <c r="E26" i="4" s="1"/>
  <c r="AN14" i="4"/>
  <c r="F14" i="4"/>
  <c r="E14" i="4"/>
  <c r="B8" i="4"/>
  <c r="AI6" i="4"/>
  <c r="F6" i="4"/>
  <c r="F8" i="4" s="1"/>
  <c r="F10" i="4" s="1"/>
  <c r="C57" i="3"/>
  <c r="K57" i="3"/>
  <c r="C39" i="3"/>
  <c r="K39" i="3" s="1"/>
  <c r="C37" i="3"/>
  <c r="K37" i="3" s="1"/>
  <c r="G46" i="3"/>
  <c r="C52" i="3"/>
  <c r="K52" i="3" s="1"/>
  <c r="C17" i="4"/>
  <c r="D17" i="4" s="1"/>
  <c r="C24" i="4"/>
  <c r="F59" i="2"/>
  <c r="F58" i="2"/>
  <c r="H58" i="2" s="1"/>
  <c r="F57" i="2"/>
  <c r="H57" i="2"/>
  <c r="F55" i="2"/>
  <c r="H55" i="2" s="1"/>
  <c r="F54" i="2"/>
  <c r="F52" i="2"/>
  <c r="F51" i="2"/>
  <c r="H51" i="2"/>
  <c r="F50" i="2"/>
  <c r="H50" i="2" s="1"/>
  <c r="F49" i="2"/>
  <c r="H49" i="2" s="1"/>
  <c r="F48" i="2"/>
  <c r="F47" i="2"/>
  <c r="K39" i="2"/>
  <c r="J39" i="2"/>
  <c r="E39" i="2"/>
  <c r="D39" i="2"/>
  <c r="K19" i="2"/>
  <c r="J19" i="2"/>
  <c r="I26" i="1"/>
  <c r="D26" i="1"/>
  <c r="C26" i="1"/>
  <c r="I14" i="2"/>
  <c r="I37" i="2"/>
  <c r="I57" i="2"/>
  <c r="E26" i="1"/>
  <c r="I30" i="2"/>
  <c r="I49" i="2"/>
  <c r="I11" i="2"/>
  <c r="I47" i="2"/>
  <c r="I28" i="2"/>
  <c r="I34" i="2"/>
  <c r="I29" i="2"/>
  <c r="K54" i="3"/>
  <c r="I26" i="2"/>
  <c r="F26" i="1"/>
  <c r="I58" i="2"/>
  <c r="I46" i="2"/>
  <c r="I36" i="2"/>
  <c r="I16" i="2"/>
  <c r="I13" i="2"/>
  <c r="I55" i="2"/>
  <c r="I50" i="2"/>
  <c r="I48" i="2"/>
  <c r="I10" i="2"/>
  <c r="I6" i="2"/>
  <c r="I5" i="14"/>
  <c r="I6" i="14"/>
  <c r="I7" i="14"/>
  <c r="I23" i="14"/>
  <c r="I41" i="14"/>
  <c r="G35" i="14"/>
  <c r="I35" i="14" s="1"/>
  <c r="H44" i="14"/>
  <c r="H26" i="14"/>
  <c r="I26" i="14"/>
  <c r="G17" i="14"/>
  <c r="I17" i="14"/>
  <c r="H45" i="14"/>
  <c r="H27" i="14"/>
  <c r="H9" i="14"/>
  <c r="I9" i="14"/>
  <c r="I46" i="14"/>
  <c r="H28" i="14"/>
  <c r="G12" i="13"/>
  <c r="H12" i="14"/>
  <c r="H11" i="14"/>
  <c r="H29" i="14"/>
  <c r="H47" i="14"/>
  <c r="I47" i="14"/>
  <c r="H31" i="14"/>
  <c r="I31" i="14"/>
  <c r="H49" i="14"/>
  <c r="I49" i="14"/>
  <c r="I32" i="14"/>
  <c r="H14" i="14"/>
  <c r="I33" i="14"/>
  <c r="I51" i="14"/>
  <c r="G26" i="13"/>
  <c r="G5" i="13"/>
  <c r="G17" i="13"/>
  <c r="K56" i="3"/>
  <c r="D56" i="3"/>
  <c r="I25" i="10"/>
  <c r="G5" i="1"/>
  <c r="G17" i="1"/>
  <c r="I27" i="12"/>
  <c r="H27" i="12"/>
  <c r="G10" i="3"/>
  <c r="C10" i="3"/>
  <c r="K51" i="3"/>
  <c r="I32" i="10"/>
  <c r="H32" i="10"/>
  <c r="H50" i="14"/>
  <c r="G19" i="2"/>
  <c r="I19" i="2" s="1"/>
  <c r="I27" i="2"/>
  <c r="C29" i="3"/>
  <c r="K29" i="3" s="1"/>
  <c r="C46" i="3"/>
  <c r="K46" i="3" s="1"/>
  <c r="G49" i="3"/>
  <c r="H10" i="10"/>
  <c r="I16" i="10"/>
  <c r="H16" i="10"/>
  <c r="I30" i="10"/>
  <c r="I43" i="10"/>
  <c r="H43" i="10"/>
  <c r="I49" i="10"/>
  <c r="H49" i="10"/>
  <c r="I11" i="12"/>
  <c r="H11" i="12"/>
  <c r="F53" i="12"/>
  <c r="I24" i="14"/>
  <c r="H24" i="14"/>
  <c r="I12" i="10"/>
  <c r="H12" i="10"/>
  <c r="I13" i="12"/>
  <c r="H13" i="12"/>
  <c r="AL66" i="3"/>
  <c r="G35" i="10"/>
  <c r="I35" i="10" s="1"/>
  <c r="J24" i="8"/>
  <c r="I24" i="12"/>
  <c r="I31" i="12"/>
  <c r="H31" i="12"/>
  <c r="I33" i="12"/>
  <c r="H33" i="12"/>
  <c r="H43" i="12"/>
  <c r="H49" i="12"/>
  <c r="H45" i="10"/>
  <c r="H5" i="10"/>
  <c r="I5" i="10"/>
  <c r="I14" i="10"/>
  <c r="H14" i="10"/>
  <c r="I27" i="10"/>
  <c r="H27" i="10"/>
  <c r="I34" i="10"/>
  <c r="H41" i="10"/>
  <c r="I41" i="10"/>
  <c r="I47" i="10"/>
  <c r="H47" i="10"/>
  <c r="H9" i="12"/>
  <c r="E27" i="13"/>
  <c r="G14" i="4"/>
  <c r="C14" i="4"/>
  <c r="C17" i="3"/>
  <c r="D17" i="3" s="1"/>
  <c r="C35" i="3"/>
  <c r="K35" i="3" s="1"/>
  <c r="I6" i="12"/>
  <c r="H15" i="12"/>
  <c r="G17" i="12"/>
  <c r="I17" i="12" s="1"/>
  <c r="I12" i="12"/>
  <c r="G35" i="12"/>
  <c r="I35" i="12" s="1"/>
  <c r="I26" i="12"/>
  <c r="I25" i="12"/>
  <c r="H34" i="14"/>
  <c r="H32" i="2"/>
  <c r="D46" i="3"/>
  <c r="H6" i="15"/>
  <c r="G29" i="16"/>
  <c r="G32" i="16"/>
  <c r="G11" i="16"/>
  <c r="G9" i="16"/>
  <c r="G16" i="16"/>
  <c r="G14" i="16"/>
  <c r="I42" i="15"/>
  <c r="I7" i="15"/>
  <c r="H11" i="15"/>
  <c r="H14" i="15"/>
  <c r="H30" i="15"/>
  <c r="H33" i="15"/>
  <c r="H49" i="15"/>
  <c r="I24" i="15"/>
  <c r="K32" i="3" l="1"/>
  <c r="D32" i="3"/>
  <c r="K34" i="3"/>
  <c r="D34" i="3"/>
  <c r="J25" i="8"/>
  <c r="G53" i="10"/>
  <c r="I53" i="10" s="1"/>
  <c r="AJ58" i="3"/>
  <c r="C38" i="3"/>
  <c r="K38" i="3" s="1"/>
  <c r="H33" i="2"/>
  <c r="H31" i="2"/>
  <c r="G39" i="2"/>
  <c r="I39" i="2" s="1"/>
  <c r="G5" i="8"/>
  <c r="G10" i="8"/>
  <c r="G13" i="8"/>
  <c r="G16" i="8"/>
  <c r="F17" i="10"/>
  <c r="H26" i="10"/>
  <c r="G9" i="11"/>
  <c r="G12" i="11"/>
  <c r="F17" i="12"/>
  <c r="H29" i="12"/>
  <c r="H52" i="12"/>
  <c r="G13" i="13"/>
  <c r="G27" i="13"/>
  <c r="H8" i="15"/>
  <c r="E42" i="16"/>
  <c r="C48" i="3"/>
  <c r="K48" i="3" s="1"/>
  <c r="C15" i="3"/>
  <c r="I12" i="2"/>
  <c r="I51" i="2"/>
  <c r="AH66" i="3"/>
  <c r="F5" i="3"/>
  <c r="C33" i="3"/>
  <c r="E18" i="1"/>
  <c r="G12" i="1"/>
  <c r="H16" i="2"/>
  <c r="G8" i="8"/>
  <c r="G14" i="8"/>
  <c r="H13" i="10"/>
  <c r="H44" i="10"/>
  <c r="H46" i="10"/>
  <c r="I16" i="12"/>
  <c r="G7" i="11"/>
  <c r="I10" i="12"/>
  <c r="F35" i="12"/>
  <c r="H30" i="12"/>
  <c r="G10" i="13"/>
  <c r="H42" i="14"/>
  <c r="F27" i="13"/>
  <c r="I8" i="15"/>
  <c r="Q7" i="15"/>
  <c r="G36" i="16"/>
  <c r="F42" i="16"/>
  <c r="C16" i="4"/>
  <c r="C19" i="4"/>
  <c r="D19" i="4" s="1"/>
  <c r="G26" i="4"/>
  <c r="G34" i="4"/>
  <c r="C31" i="3"/>
  <c r="T43" i="3"/>
  <c r="G10" i="1"/>
  <c r="G11" i="1"/>
  <c r="F18" i="1"/>
  <c r="H18" i="1" s="1"/>
  <c r="H48" i="2"/>
  <c r="H9" i="10"/>
  <c r="G10" i="11"/>
  <c r="G13" i="11"/>
  <c r="I45" i="12"/>
  <c r="H7" i="14"/>
  <c r="H17" i="15"/>
  <c r="H42" i="15"/>
  <c r="H45" i="15"/>
  <c r="D35" i="3"/>
  <c r="C15" i="4"/>
  <c r="D15" i="4" s="1"/>
  <c r="G18" i="1"/>
  <c r="F60" i="2"/>
  <c r="H59" i="2"/>
  <c r="C50" i="3"/>
  <c r="D50" i="3" s="1"/>
  <c r="C18" i="4"/>
  <c r="D21" i="4"/>
  <c r="C23" i="4"/>
  <c r="D23" i="4" s="1"/>
  <c r="E22" i="3"/>
  <c r="C30" i="3"/>
  <c r="AN41" i="3"/>
  <c r="H47" i="2"/>
  <c r="H31" i="10"/>
  <c r="F17" i="11"/>
  <c r="H17" i="11" s="1"/>
  <c r="H14" i="12"/>
  <c r="I16" i="14"/>
  <c r="I6" i="15"/>
  <c r="O7" i="15"/>
  <c r="H9" i="15"/>
  <c r="O8" i="15"/>
  <c r="D14" i="4"/>
  <c r="D10" i="3"/>
  <c r="D20" i="4"/>
  <c r="AN34" i="4"/>
  <c r="D16" i="3"/>
  <c r="C55" i="3"/>
  <c r="K55" i="3" s="1"/>
  <c r="G26" i="1"/>
  <c r="G15" i="1"/>
  <c r="H13" i="2"/>
  <c r="H28" i="2"/>
  <c r="G6" i="8"/>
  <c r="G17" i="8" s="1"/>
  <c r="G12" i="8"/>
  <c r="H7" i="10"/>
  <c r="H25" i="10"/>
  <c r="G11" i="11"/>
  <c r="G14" i="11"/>
  <c r="H26" i="12"/>
  <c r="H41" i="12"/>
  <c r="H53" i="12" s="1"/>
  <c r="F17" i="14"/>
  <c r="H13" i="14"/>
  <c r="F35" i="14"/>
  <c r="H25" i="14"/>
  <c r="H32" i="14"/>
  <c r="H48" i="14"/>
  <c r="H53" i="14" s="1"/>
  <c r="F18" i="15"/>
  <c r="H10" i="15"/>
  <c r="P8" i="15"/>
  <c r="H43" i="15"/>
  <c r="H48" i="15"/>
  <c r="G34" i="16"/>
  <c r="O60" i="2"/>
  <c r="P60" i="2"/>
  <c r="D31" i="3"/>
  <c r="K31" i="3"/>
  <c r="O19" i="2"/>
  <c r="P19" i="2"/>
  <c r="K53" i="3"/>
  <c r="D53" i="3"/>
  <c r="O39" i="2"/>
  <c r="P39" i="2"/>
  <c r="D18" i="4"/>
  <c r="C26" i="4"/>
  <c r="D6" i="4" s="1"/>
  <c r="C47" i="3"/>
  <c r="F58" i="3"/>
  <c r="K49" i="3"/>
  <c r="K10" i="3"/>
  <c r="H28" i="12"/>
  <c r="E58" i="3"/>
  <c r="G23" i="11"/>
  <c r="D37" i="3"/>
  <c r="K17" i="3"/>
  <c r="F26" i="4"/>
  <c r="C32" i="4"/>
  <c r="H18" i="2"/>
  <c r="D33" i="4"/>
  <c r="H52" i="2"/>
  <c r="E34" i="4"/>
  <c r="C28" i="3"/>
  <c r="E40" i="3"/>
  <c r="F40" i="3"/>
  <c r="G40" i="3" s="1"/>
  <c r="G47" i="3"/>
  <c r="G48" i="3"/>
  <c r="AN58" i="3"/>
  <c r="H7" i="2"/>
  <c r="H38" i="2"/>
  <c r="E25" i="8"/>
  <c r="G16" i="11"/>
  <c r="G17" i="11" s="1"/>
  <c r="H7" i="12"/>
  <c r="H48" i="12"/>
  <c r="F18" i="13"/>
  <c r="H34" i="12"/>
  <c r="I34" i="12"/>
  <c r="C19" i="3"/>
  <c r="G19" i="3"/>
  <c r="F53" i="10"/>
  <c r="H42" i="10"/>
  <c r="I32" i="12"/>
  <c r="G53" i="12"/>
  <c r="I53" i="12" s="1"/>
  <c r="G6" i="13"/>
  <c r="G18" i="13" s="1"/>
  <c r="H8" i="14"/>
  <c r="G30" i="16"/>
  <c r="F34" i="4"/>
  <c r="H30" i="14"/>
  <c r="K50" i="3"/>
  <c r="F39" i="2"/>
  <c r="D14" i="3"/>
  <c r="D54" i="3"/>
  <c r="H23" i="14"/>
  <c r="I15" i="14"/>
  <c r="H15" i="14"/>
  <c r="I51" i="15"/>
  <c r="H51" i="15"/>
  <c r="D18" i="3"/>
  <c r="K18" i="3"/>
  <c r="H15" i="10"/>
  <c r="I15" i="10"/>
  <c r="G17" i="10"/>
  <c r="I17" i="10" s="1"/>
  <c r="G25" i="8"/>
  <c r="D52" i="3"/>
  <c r="D39" i="3"/>
  <c r="D24" i="4"/>
  <c r="D12" i="3"/>
  <c r="G13" i="3"/>
  <c r="D13" i="3" s="1"/>
  <c r="G51" i="3"/>
  <c r="D51" i="3" s="1"/>
  <c r="G38" i="3"/>
  <c r="H54" i="2"/>
  <c r="E17" i="8"/>
  <c r="I29" i="10"/>
  <c r="AJ22" i="3"/>
  <c r="AI66" i="3"/>
  <c r="AJ66" i="3" s="1"/>
  <c r="H48" i="10"/>
  <c r="I48" i="10"/>
  <c r="I43" i="14"/>
  <c r="G53" i="14"/>
  <c r="I53" i="14" s="1"/>
  <c r="C11" i="3"/>
  <c r="C22" i="3" s="1"/>
  <c r="I8" i="2"/>
  <c r="H8" i="2"/>
  <c r="H24" i="10"/>
  <c r="I24" i="10"/>
  <c r="I52" i="10"/>
  <c r="H52" i="10"/>
  <c r="H12" i="12"/>
  <c r="I50" i="15"/>
  <c r="G35" i="16"/>
  <c r="F19" i="2"/>
  <c r="I7" i="12"/>
  <c r="E17" i="11"/>
  <c r="H42" i="12"/>
  <c r="F53" i="14"/>
  <c r="H13" i="15"/>
  <c r="H15" i="15"/>
  <c r="G7" i="16"/>
  <c r="G41" i="16"/>
  <c r="G25" i="16"/>
  <c r="G5" i="16"/>
  <c r="I53" i="15"/>
  <c r="H35" i="15"/>
  <c r="H16" i="15"/>
  <c r="H52" i="15"/>
  <c r="H34" i="15"/>
  <c r="I34" i="15"/>
  <c r="G33" i="16"/>
  <c r="H32" i="15"/>
  <c r="I32" i="15"/>
  <c r="F17" i="16"/>
  <c r="H31" i="15"/>
  <c r="H12" i="15"/>
  <c r="G31" i="16"/>
  <c r="H47" i="15"/>
  <c r="I47" i="15"/>
  <c r="H28" i="15"/>
  <c r="I10" i="15"/>
  <c r="H46" i="15"/>
  <c r="G8" i="16"/>
  <c r="G40" i="16"/>
  <c r="G17" i="16"/>
  <c r="E17" i="16"/>
  <c r="G28" i="16"/>
  <c r="F37" i="16"/>
  <c r="F36" i="15"/>
  <c r="H27" i="15"/>
  <c r="G54" i="15"/>
  <c r="I54" i="15" s="1"/>
  <c r="H44" i="15"/>
  <c r="H26" i="15"/>
  <c r="I26" i="15"/>
  <c r="E37" i="16"/>
  <c r="G26" i="16"/>
  <c r="H7" i="15"/>
  <c r="G18" i="15"/>
  <c r="I18" i="15" s="1"/>
  <c r="I25" i="15"/>
  <c r="G36" i="15"/>
  <c r="I36" i="15" s="1"/>
  <c r="I43" i="15"/>
  <c r="F54" i="15"/>
  <c r="D38" i="3" l="1"/>
  <c r="D55" i="3"/>
  <c r="H17" i="14"/>
  <c r="D48" i="3"/>
  <c r="H60" i="2"/>
  <c r="K30" i="3"/>
  <c r="D30" i="3"/>
  <c r="D15" i="3"/>
  <c r="K15" i="3"/>
  <c r="G42" i="16"/>
  <c r="D26" i="4"/>
  <c r="E6" i="4" s="1"/>
  <c r="H17" i="10"/>
  <c r="H35" i="12"/>
  <c r="H39" i="2"/>
  <c r="D33" i="3"/>
  <c r="K33" i="3"/>
  <c r="H35" i="10"/>
  <c r="H35" i="14"/>
  <c r="K22" i="3"/>
  <c r="I18" i="13"/>
  <c r="H18" i="15"/>
  <c r="K19" i="3"/>
  <c r="D19" i="3"/>
  <c r="G58" i="3"/>
  <c r="H53" i="10"/>
  <c r="H19" i="2"/>
  <c r="D28" i="3"/>
  <c r="D40" i="3" s="1"/>
  <c r="K28" i="3"/>
  <c r="C40" i="3"/>
  <c r="K40" i="3" s="1"/>
  <c r="K32" i="4"/>
  <c r="D32" i="4"/>
  <c r="D34" i="4" s="1"/>
  <c r="E7" i="4" s="1"/>
  <c r="C34" i="4"/>
  <c r="D7" i="4" s="1"/>
  <c r="G25" i="11"/>
  <c r="K23" i="11"/>
  <c r="K25" i="11" s="1"/>
  <c r="K47" i="3"/>
  <c r="C58" i="3"/>
  <c r="K58" i="3" s="1"/>
  <c r="D47" i="3"/>
  <c r="D8" i="4"/>
  <c r="K11" i="3"/>
  <c r="D11" i="3"/>
  <c r="H17" i="12"/>
  <c r="I17" i="16"/>
  <c r="H36" i="15"/>
  <c r="H54" i="15"/>
  <c r="G37" i="16"/>
  <c r="I37" i="16" s="1"/>
  <c r="D58" i="3" l="1"/>
  <c r="E8" i="4"/>
  <c r="E10" i="4" s="1"/>
  <c r="D22" i="3"/>
  <c r="D5" i="3"/>
  <c r="E5" i="3" l="1"/>
</calcChain>
</file>

<file path=xl/comments1.xml><?xml version="1.0" encoding="utf-8"?>
<comments xmlns="http://schemas.openxmlformats.org/spreadsheetml/2006/main">
  <authors>
    <author>70201304</author>
    <author>chic</author>
  </authors>
  <commentList>
    <comment ref="C18" authorId="0" shapeId="0">
      <text>
        <r>
          <rPr>
            <b/>
            <sz val="9"/>
            <color indexed="81"/>
            <rFont val="Tahoma"/>
            <family val="2"/>
          </rPr>
          <t>70201304:</t>
        </r>
        <r>
          <rPr>
            <sz val="9"/>
            <color indexed="81"/>
            <rFont val="Tahoma"/>
            <family val="2"/>
          </rPr>
          <t xml:space="preserve">
200001670106</t>
        </r>
      </text>
    </comment>
    <comment ref="C38" authorId="0" shapeId="0">
      <text>
        <r>
          <rPr>
            <b/>
            <sz val="9"/>
            <color indexed="81"/>
            <rFont val="Tahoma"/>
            <family val="2"/>
          </rPr>
          <t>70201304:</t>
        </r>
        <r>
          <rPr>
            <sz val="9"/>
            <color indexed="81"/>
            <rFont val="Tahoma"/>
            <family val="2"/>
          </rPr>
          <t xml:space="preserve">
200001670107</t>
        </r>
      </text>
    </comment>
    <comment ref="A53" authorId="1" shapeId="0">
      <text>
        <r>
          <rPr>
            <b/>
            <sz val="10"/>
            <color indexed="81"/>
            <rFont val="Tahoma"/>
            <family val="2"/>
          </rPr>
          <t>chic:</t>
        </r>
        <r>
          <rPr>
            <sz val="10"/>
            <color indexed="81"/>
            <rFont val="Tahoma"/>
            <family val="2"/>
          </rPr>
          <t xml:space="preserve">
DECALAGE COMPTEUR 2015 - 2016</t>
        </r>
      </text>
    </comment>
    <comment ref="C59" authorId="0" shapeId="0">
      <text>
        <r>
          <rPr>
            <b/>
            <sz val="9"/>
            <color indexed="81"/>
            <rFont val="Tahoma"/>
            <family val="2"/>
          </rPr>
          <t>70201304:</t>
        </r>
        <r>
          <rPr>
            <sz val="9"/>
            <color indexed="81"/>
            <rFont val="Tahoma"/>
            <family val="2"/>
          </rPr>
          <t xml:space="preserve">
200001670108</t>
        </r>
      </text>
    </comment>
  </commentList>
</comments>
</file>

<file path=xl/sharedStrings.xml><?xml version="1.0" encoding="utf-8"?>
<sst xmlns="http://schemas.openxmlformats.org/spreadsheetml/2006/main" count="2378" uniqueCount="520">
  <si>
    <r>
      <t>MARCHE N° 2014 0127</t>
    </r>
    <r>
      <rPr>
        <b/>
        <sz val="20"/>
        <rFont val="Arial"/>
        <family val="2"/>
      </rPr>
      <t xml:space="preserve">  DU 1ER OCTOBRE 2014 AU 30 SEPTEMBRE 2016</t>
    </r>
  </si>
  <si>
    <t>COMPTE 606122 -  RIB  bred paris Champerret  00515022188 42</t>
  </si>
  <si>
    <t>arret COGE 31/03
gaz chauff CC 1er/06/14</t>
  </si>
  <si>
    <t>MANDATE 2015</t>
  </si>
  <si>
    <t>95%  TVA</t>
  </si>
  <si>
    <t>Nombre kwh</t>
  </si>
  <si>
    <t>TARIF marché AB mensuel 2014</t>
  </si>
  <si>
    <t>Tranche  distribution</t>
  </si>
  <si>
    <t xml:space="preserve">Nbre KWH
</t>
  </si>
  <si>
    <t>PU moyen KWH</t>
  </si>
  <si>
    <t>TD4</t>
  </si>
  <si>
    <t>FNOY</t>
  </si>
  <si>
    <t>APPART THEPOT</t>
  </si>
  <si>
    <t>TD2</t>
  </si>
  <si>
    <t>APPARTS</t>
  </si>
  <si>
    <t>RAPPEL 2014</t>
  </si>
  <si>
    <t>cogé</t>
  </si>
  <si>
    <t>2014  2015</t>
  </si>
  <si>
    <t>en %</t>
  </si>
  <si>
    <t>M3</t>
  </si>
  <si>
    <t xml:space="preserve"> </t>
  </si>
  <si>
    <t>A REMPLIR</t>
  </si>
  <si>
    <t>N° facture</t>
  </si>
  <si>
    <t>Montants TTC
mandatés</t>
  </si>
  <si>
    <t xml:space="preserve">MONTANT TTC
déduit 5% prorata tva
</t>
  </si>
  <si>
    <t xml:space="preserve">Montant HT total 
 </t>
  </si>
  <si>
    <t>Montant TVA totale</t>
  </si>
  <si>
    <t>Montant 
5% TVA</t>
  </si>
  <si>
    <r>
      <t>HT base 20 %</t>
    </r>
    <r>
      <rPr>
        <b/>
        <sz val="10"/>
        <rFont val="Arial"/>
        <family val="2"/>
      </rPr>
      <t xml:space="preserve">
</t>
    </r>
    <r>
      <rPr>
        <sz val="10"/>
        <rFont val="Arial"/>
        <family val="2"/>
      </rPr>
      <t>Conso-location-TICGN</t>
    </r>
  </si>
  <si>
    <r>
      <t>HT base 5,5%</t>
    </r>
    <r>
      <rPr>
        <b/>
        <sz val="10"/>
        <rFont val="Arial"/>
        <family val="2"/>
      </rPr>
      <t xml:space="preserve">
</t>
    </r>
    <r>
      <rPr>
        <sz val="10"/>
        <rFont val="Arial"/>
        <family val="2"/>
      </rPr>
      <t>abonn-prime fixe- CTA
base marché  6836,67</t>
    </r>
  </si>
  <si>
    <t xml:space="preserve">nbre MWh </t>
  </si>
  <si>
    <t>valeur indice MWh</t>
  </si>
  <si>
    <t>nbre KWH
2014</t>
  </si>
  <si>
    <t xml:space="preserve">MONTANTS 
2014 </t>
  </si>
  <si>
    <r>
      <t xml:space="preserve">FONTENOY
2012
</t>
    </r>
    <r>
      <rPr>
        <b/>
        <sz val="10"/>
        <rFont val="Arial"/>
        <family val="2"/>
      </rPr>
      <t/>
    </r>
  </si>
  <si>
    <t>Montants</t>
  </si>
  <si>
    <t>nbre KWH</t>
  </si>
  <si>
    <t>PU KWh</t>
  </si>
  <si>
    <t xml:space="preserve"> Facture n°</t>
  </si>
  <si>
    <t>montants 2010
eng 1 111100,00</t>
  </si>
  <si>
    <t>KWH</t>
  </si>
  <si>
    <t>PU kwh</t>
  </si>
  <si>
    <t>Janvier</t>
  </si>
  <si>
    <t xml:space="preserve">Fevrier </t>
  </si>
  <si>
    <t>Mars</t>
  </si>
  <si>
    <t>Avril</t>
  </si>
  <si>
    <t>Mai</t>
  </si>
  <si>
    <t xml:space="preserve">Juin   </t>
  </si>
  <si>
    <t>Juin</t>
  </si>
  <si>
    <t xml:space="preserve">Juillet </t>
  </si>
  <si>
    <t>Juillet</t>
  </si>
  <si>
    <t>Août</t>
  </si>
  <si>
    <t>Aout</t>
  </si>
  <si>
    <t>Septembre</t>
  </si>
  <si>
    <t>Octobre</t>
  </si>
  <si>
    <t>Novembre ENGIE</t>
  </si>
  <si>
    <t xml:space="preserve">Novembre </t>
  </si>
  <si>
    <r>
      <t xml:space="preserve">Decembre- </t>
    </r>
    <r>
      <rPr>
        <sz val="10"/>
        <rFont val="Arial"/>
        <family val="2"/>
      </rPr>
      <t xml:space="preserve"> fact arrivée le 13/01/2016</t>
    </r>
  </si>
  <si>
    <t>Decembre- Ratttaché</t>
  </si>
  <si>
    <t>exonéré sur aout</t>
  </si>
  <si>
    <r>
      <t>MARCHE 20140126</t>
    </r>
    <r>
      <rPr>
        <b/>
        <sz val="20"/>
        <rFont val="Arial"/>
        <family val="2"/>
      </rPr>
      <t xml:space="preserve"> - APPARTEMENTS AVENUE YVES THEPOT - QUIMPER </t>
    </r>
  </si>
  <si>
    <t>Montants ttc</t>
  </si>
  <si>
    <t xml:space="preserve">MONTANTS TTC
déduit 5% prorata tva
</t>
  </si>
  <si>
    <t>Montants 5 % TVA</t>
  </si>
  <si>
    <r>
      <t>HT base 20%</t>
    </r>
    <r>
      <rPr>
        <b/>
        <sz val="10"/>
        <rFont val="Arial"/>
        <family val="2"/>
      </rPr>
      <t xml:space="preserve">
</t>
    </r>
    <r>
      <rPr>
        <sz val="10"/>
        <rFont val="Arial"/>
        <family val="2"/>
      </rPr>
      <t>Conso-location-TICGN</t>
    </r>
  </si>
  <si>
    <r>
      <t>HT base 5,5%</t>
    </r>
    <r>
      <rPr>
        <b/>
        <sz val="10"/>
        <rFont val="Arial"/>
        <family val="2"/>
      </rPr>
      <t xml:space="preserve">
</t>
    </r>
    <r>
      <rPr>
        <sz val="10"/>
        <rFont val="Arial"/>
        <family val="2"/>
      </rPr>
      <t>abonn-prime fixe- CTA</t>
    </r>
  </si>
  <si>
    <t>nbre KWh</t>
  </si>
  <si>
    <t xml:space="preserve">PAVILLONS 
14 AV. THEPOT
 </t>
  </si>
  <si>
    <t>Factures n°</t>
  </si>
  <si>
    <t>2010
ENG 300,00</t>
  </si>
  <si>
    <t xml:space="preserve"> KWH</t>
  </si>
  <si>
    <t>1er Semestre</t>
  </si>
  <si>
    <t>2eme Semestre</t>
  </si>
  <si>
    <t>VOIR CATALOGUE  GRDF POUR TARIF LOCATION BLOC D2TENTE,,,</t>
  </si>
  <si>
    <t xml:space="preserve">  </t>
  </si>
  <si>
    <t>Rappel concernant les règles de confidentialité de Google</t>
  </si>
  <si>
    <t>Résultats de recherche</t>
  </si>
  <si>
    <t>[PDF]CATALOGUE DES PRESTATIONS ANNEXES ... - GrDF</t>
  </si>
  <si>
    <r>
      <t>www.</t>
    </r>
    <r>
      <rPr>
        <b/>
        <i/>
        <sz val="10"/>
        <rFont val="Arial"/>
        <family val="2"/>
      </rPr>
      <t>grdf</t>
    </r>
    <r>
      <rPr>
        <i/>
        <sz val="10"/>
        <rFont val="Arial"/>
        <family val="2"/>
      </rPr>
      <t>.fr/.../10184/.../Catalogue+des+prestations+</t>
    </r>
    <r>
      <rPr>
        <b/>
        <i/>
        <sz val="10"/>
        <rFont val="Arial"/>
        <family val="2"/>
      </rPr>
      <t>GrDF</t>
    </r>
    <r>
      <rPr>
        <i/>
        <sz val="10"/>
        <rFont val="Arial"/>
        <family val="2"/>
      </rPr>
      <t>+2015+vdef.p...</t>
    </r>
  </si>
  <si>
    <r>
      <t xml:space="preserve">1 juil. 2015 - 3.1.1- </t>
    </r>
    <r>
      <rPr>
        <i/>
        <sz val="10"/>
        <color indexed="10"/>
        <rFont val="Arial"/>
        <family val="2"/>
      </rPr>
      <t>Location</t>
    </r>
    <r>
      <rPr>
        <sz val="10"/>
        <color indexed="10"/>
        <rFont val="Arial"/>
        <family val="2"/>
      </rPr>
      <t xml:space="preserve"> de compteur / </t>
    </r>
    <r>
      <rPr>
        <i/>
        <sz val="10"/>
        <color indexed="10"/>
        <rFont val="Arial"/>
        <family val="2"/>
      </rPr>
      <t>Blocs</t>
    </r>
    <r>
      <rPr>
        <sz val="10"/>
        <color indexed="10"/>
        <rFont val="Arial"/>
        <family val="2"/>
      </rPr>
      <t xml:space="preserve"> de </t>
    </r>
    <r>
      <rPr>
        <i/>
        <sz val="10"/>
        <color indexed="10"/>
        <rFont val="Arial"/>
        <family val="2"/>
      </rPr>
      <t>détente</t>
    </r>
    <r>
      <rPr>
        <sz val="10"/>
        <color indexed="10"/>
        <rFont val="Arial"/>
        <family val="2"/>
      </rPr>
      <t xml:space="preserve"> . ... 3.2.1- Service de </t>
    </r>
    <r>
      <rPr>
        <i/>
        <sz val="10"/>
        <color indexed="10"/>
        <rFont val="Arial"/>
        <family val="2"/>
      </rPr>
      <t>location</t>
    </r>
    <r>
      <rPr>
        <sz val="10"/>
        <color indexed="10"/>
        <rFont val="Arial"/>
        <family val="2"/>
      </rPr>
      <t xml:space="preserve"> du poste de livraison ou du dispositif local de ...... EN </t>
    </r>
    <r>
      <rPr>
        <i/>
        <sz val="10"/>
        <color indexed="10"/>
        <rFont val="Arial"/>
        <family val="2"/>
      </rPr>
      <t>ARMOIRE</t>
    </r>
    <r>
      <rPr>
        <sz val="10"/>
        <color indexed="10"/>
        <rFont val="Arial"/>
        <family val="2"/>
      </rPr>
      <t>.</t>
    </r>
  </si>
  <si>
    <t xml:space="preserve">    </t>
  </si>
  <si>
    <t>COMPTE 606122 -  depenses payees d'avance</t>
  </si>
  <si>
    <t>Engagé E1
ttc</t>
  </si>
  <si>
    <t>mandaté 2015
  E1 
 TTC</t>
  </si>
  <si>
    <t xml:space="preserve">Total déduit 5 % 
prorata TVA 
E1 </t>
  </si>
  <si>
    <t>NOMBRE TOTAL
KWH</t>
  </si>
  <si>
    <t>TARIF marché AB mensuel base 2014</t>
  </si>
  <si>
    <t xml:space="preserve">EHPAD X 3  </t>
  </si>
  <si>
    <t>KERADENNEC</t>
  </si>
  <si>
    <t>TY CREACH</t>
  </si>
  <si>
    <t>TI GLAZIG</t>
  </si>
  <si>
    <t>keradennec</t>
  </si>
  <si>
    <t xml:space="preserve">KERADENNEC
</t>
  </si>
  <si>
    <t>Montants
ttc mandatés</t>
  </si>
  <si>
    <t>Montants prorata
 5 % TVA</t>
  </si>
  <si>
    <r>
      <t xml:space="preserve">HT base 20 % </t>
    </r>
    <r>
      <rPr>
        <b/>
        <sz val="10"/>
        <rFont val="Arial"/>
        <family val="2"/>
      </rPr>
      <t xml:space="preserve">
</t>
    </r>
    <r>
      <rPr>
        <sz val="10"/>
        <rFont val="Arial"/>
        <family val="2"/>
      </rPr>
      <t>Conso-location-TICGN</t>
    </r>
  </si>
  <si>
    <t>DATES</t>
  </si>
  <si>
    <t>CONSO EN
M 3</t>
  </si>
  <si>
    <t>Correction 
pression
T° altitude</t>
  </si>
  <si>
    <t>Pouvoir
calorifique en
kWh/m3</t>
  </si>
  <si>
    <t>KERADENNEC
2013</t>
  </si>
  <si>
    <t>Montants 2010
ENG 26 000</t>
  </si>
  <si>
    <t>26/12  -  25/01</t>
  </si>
  <si>
    <t>26/01 - 25/02</t>
  </si>
  <si>
    <t>26/02 -  25/03</t>
  </si>
  <si>
    <t>26/03 -  25/04</t>
  </si>
  <si>
    <t>26/04 - 25/05</t>
  </si>
  <si>
    <t>26/05  - 25/06</t>
  </si>
  <si>
    <t>26/06 - 25/07</t>
  </si>
  <si>
    <t>AOUT</t>
  </si>
  <si>
    <t>26/07 - 25/08</t>
  </si>
  <si>
    <t>26/08 - 25/09</t>
  </si>
  <si>
    <t>26/09 -- 25/10/15</t>
  </si>
  <si>
    <t>26/10 - 25/11</t>
  </si>
  <si>
    <t>Decembre- Rattaché
2014  2625,00</t>
  </si>
  <si>
    <t>26/11- 25/12</t>
  </si>
  <si>
    <t>Decembre- Rattaché</t>
  </si>
  <si>
    <t xml:space="preserve">exonéré tva sur aout </t>
  </si>
  <si>
    <t>ty creach</t>
  </si>
  <si>
    <t xml:space="preserve">TY CREAC'H
 </t>
  </si>
  <si>
    <r>
      <t>HT base20 %</t>
    </r>
    <r>
      <rPr>
        <b/>
        <sz val="10"/>
        <rFont val="Arial"/>
        <family val="2"/>
      </rPr>
      <t xml:space="preserve">
</t>
    </r>
    <r>
      <rPr>
        <sz val="10"/>
        <rFont val="Arial"/>
        <family val="2"/>
      </rPr>
      <t>Conso-location-TICGN</t>
    </r>
  </si>
  <si>
    <t>2010
ENG 29 000</t>
  </si>
  <si>
    <t>kwh</t>
  </si>
  <si>
    <t>26/01 -  25/02</t>
  </si>
  <si>
    <t>26/03 - 25/04</t>
  </si>
  <si>
    <t>26/05 - 25/06</t>
  </si>
  <si>
    <t>chgt compteur</t>
  </si>
  <si>
    <t>26/09  - 25/10</t>
  </si>
  <si>
    <t>26/11 - 25/12</t>
  </si>
  <si>
    <t>Decembre-Rattaché</t>
  </si>
  <si>
    <t xml:space="preserve">exonéré sur aout </t>
  </si>
  <si>
    <t>BASE 19,6 Janv</t>
  </si>
  <si>
    <t>ti glazig</t>
  </si>
  <si>
    <t xml:space="preserve">TY CREAC H </t>
  </si>
  <si>
    <t xml:space="preserve">TI GLAZIG
"Centre Ville"
 </t>
  </si>
  <si>
    <t xml:space="preserve">TI GLAZIG
 </t>
  </si>
  <si>
    <t>2010
ENG 36000</t>
  </si>
  <si>
    <t>26/01  -  25/02</t>
  </si>
  <si>
    <t>26/3 - 25/04</t>
  </si>
  <si>
    <t>26/08 -25/09</t>
  </si>
  <si>
    <t>26/09- 25/10</t>
  </si>
  <si>
    <t>Decembre - Ratt</t>
  </si>
  <si>
    <t>Decembre - Rattaché</t>
  </si>
  <si>
    <t>total E1</t>
  </si>
  <si>
    <t>TOTAL 2011</t>
  </si>
  <si>
    <t>E1</t>
  </si>
  <si>
    <r>
      <t xml:space="preserve">2015  E1  - FOURNITURE ET ACHEMINEMENT DE </t>
    </r>
    <r>
      <rPr>
        <b/>
        <sz val="26"/>
        <color indexed="10"/>
        <rFont val="Arial"/>
        <family val="2"/>
      </rPr>
      <t xml:space="preserve">GAZ </t>
    </r>
    <r>
      <rPr>
        <b/>
        <sz val="26"/>
        <rFont val="Arial"/>
        <family val="2"/>
      </rPr>
      <t>NATUREL et services associés</t>
    </r>
  </si>
  <si>
    <t xml:space="preserve">Decembre-
</t>
  </si>
  <si>
    <t xml:space="preserve">Decembre 
</t>
  </si>
  <si>
    <t xml:space="preserve">appartements
14 AV. THEPOT
</t>
  </si>
  <si>
    <r>
      <t xml:space="preserve">1ER SEMESTRE
</t>
    </r>
    <r>
      <rPr>
        <b/>
        <sz val="10"/>
        <color indexed="23"/>
        <rFont val="Arial"/>
        <family val="2"/>
      </rPr>
      <t>31/10/2014 --30/04/2015</t>
    </r>
  </si>
  <si>
    <r>
      <t>2eme Semestre
1</t>
    </r>
    <r>
      <rPr>
        <b/>
        <sz val="10"/>
        <color indexed="23"/>
        <rFont val="Arial"/>
        <family val="2"/>
      </rPr>
      <t>er Mai - 29 Octobre 15</t>
    </r>
  </si>
  <si>
    <t>ENGIE</t>
  </si>
  <si>
    <t>GDF = ENGIE</t>
  </si>
  <si>
    <t xml:space="preserve">FONTENOY
</t>
  </si>
  <si>
    <r>
      <t>MARCHE N° 2014 0127</t>
    </r>
    <r>
      <rPr>
        <b/>
        <sz val="20"/>
        <rFont val="Arial"/>
        <family val="2"/>
      </rPr>
      <t xml:space="preserve">  DU 1ER OCTOBRE 2014 A</t>
    </r>
    <r>
      <rPr>
        <b/>
        <sz val="20"/>
        <color indexed="10"/>
        <rFont val="Arial"/>
        <family val="2"/>
      </rPr>
      <t>U 30 SEPTEMBRE 2016</t>
    </r>
  </si>
  <si>
    <r>
      <t>FONTENOY</t>
    </r>
    <r>
      <rPr>
        <sz val="11"/>
        <color indexed="10"/>
        <rFont val="Arial"/>
        <family val="2"/>
      </rPr>
      <t xml:space="preserve"> AVEC
3 MOIS OCT-DEC 
HORS MARCHE </t>
    </r>
  </si>
  <si>
    <t xml:space="preserve">total H </t>
  </si>
  <si>
    <t>ENGAGE TTC
2015</t>
  </si>
  <si>
    <t>GAZ 2015  H - FOURNITURE ET ACHEMINEMENT DE GAZ NATUREL et services associés</t>
  </si>
  <si>
    <t>en général dernière version  Juillet N-1 -- LES MONTANTS peuvent être légèrement différents du prix de la facture, souvent en notre faveur,,,</t>
  </si>
  <si>
    <t>JANVIER</t>
  </si>
  <si>
    <t>FEVRIER</t>
  </si>
  <si>
    <t>MARS</t>
  </si>
  <si>
    <t>AVRIL</t>
  </si>
  <si>
    <t>MAI</t>
  </si>
  <si>
    <t>JUIN</t>
  </si>
  <si>
    <t>JUILLET</t>
  </si>
  <si>
    <t>SEPTEMBRE</t>
  </si>
  <si>
    <t>OCTOBRE</t>
  </si>
  <si>
    <t>NOVEMBRE</t>
  </si>
  <si>
    <t>DECEMBRE</t>
  </si>
  <si>
    <t>FONTENOY</t>
  </si>
  <si>
    <t>N° DE FACTURE</t>
  </si>
  <si>
    <t>ASSIETTE HT 20%</t>
  </si>
  <si>
    <t>MONTANT HT</t>
  </si>
  <si>
    <t>MONTANT TTC</t>
  </si>
  <si>
    <t>MONTANT TTC 5% TVA</t>
  </si>
  <si>
    <t>VALEUR INDICE MWH</t>
  </si>
  <si>
    <t>CONSO MWH 2015</t>
  </si>
  <si>
    <t>MONTANT TTC 2015</t>
  </si>
  <si>
    <t>TOTAL</t>
  </si>
  <si>
    <t>ASSIETTE HT 5,5%</t>
  </si>
  <si>
    <t>ENGIE / MARCHE 2014 0127 / PAYER D'AVANCE</t>
  </si>
  <si>
    <t xml:space="preserve">PAVILLONS </t>
  </si>
  <si>
    <t>1 juil. 2015 - 3.1.1- Location de compteur / Blocs de détente . ... 3.2.1- Service de location du poste de livraison ou du dispositif local de ...... EN ARMOIRE.</t>
  </si>
  <si>
    <t>www.grdf.fr/.../10184/.../Catalogue+des+prestations+GrDF+2015+vdef.p…</t>
  </si>
  <si>
    <t>PAVILLONS - AVENUE YVES THEPOT</t>
  </si>
  <si>
    <t>MONTANTS TTC 5% TVA</t>
  </si>
  <si>
    <t>CONSO EN M3</t>
  </si>
  <si>
    <t>CORRECTION PRESSION T° ALTITUDE</t>
  </si>
  <si>
    <t>POUVOIR CALORIFIQUE EN KWH/M3</t>
  </si>
  <si>
    <t>1ER SEMESTRE 
31/10/2015
28/04/2016</t>
  </si>
  <si>
    <t xml:space="preserve">JANVIER </t>
  </si>
  <si>
    <t>AOÛT</t>
  </si>
  <si>
    <t>DÉCEMBRE</t>
  </si>
  <si>
    <t>26/09 - 25/10</t>
  </si>
  <si>
    <t>KERADENNEG</t>
  </si>
  <si>
    <t>TY CREAC'H</t>
  </si>
  <si>
    <t>TY GLAZIG</t>
  </si>
  <si>
    <t>TY GLAZIG
"Centre Ville"</t>
  </si>
  <si>
    <t>TY CREAC'H
 "Penancreac'h"</t>
  </si>
  <si>
    <t>CONSO EN KWH</t>
  </si>
  <si>
    <t>CONSO MWH</t>
  </si>
  <si>
    <t>REGULARISATION</t>
  </si>
  <si>
    <t>2EME SEMESTRE
29/04/2016 
29/10/2016</t>
  </si>
  <si>
    <t>ENI GAZ</t>
  </si>
  <si>
    <t xml:space="preserve">RATTACHE </t>
  </si>
  <si>
    <t>RATTACHE</t>
  </si>
  <si>
    <t>MONTANT TTC 2016</t>
  </si>
  <si>
    <t>26/12 - 25/01</t>
  </si>
  <si>
    <t>26/02 - 25/03</t>
  </si>
  <si>
    <t>2EME SEMESTRE
04/05/2017
01/11/2017</t>
  </si>
  <si>
    <t>MONTANT TTC 2017</t>
  </si>
  <si>
    <t>MONTANT TTC 7% TVA</t>
  </si>
  <si>
    <t xml:space="preserve">DESTRUCTION DU BATIMENT LE 22/01/2018 </t>
  </si>
  <si>
    <t>1ER SEMESTRE 
JUSQU'AU 05/02/18</t>
  </si>
  <si>
    <t>MONTANTS TTC 7% TVA</t>
  </si>
  <si>
    <t>MONTANT TTC 2018</t>
  </si>
  <si>
    <t>MONTANTS TTC 6% TVA</t>
  </si>
  <si>
    <t>MONTANT TTC 6% TVA</t>
  </si>
  <si>
    <t>F139551</t>
  </si>
  <si>
    <t>F145411</t>
  </si>
  <si>
    <t>NOUVEAU FOURNISSEUR : SAVE</t>
  </si>
  <si>
    <t>F00150559</t>
  </si>
  <si>
    <t>10/08 - 24/09</t>
  </si>
  <si>
    <t>F00150561</t>
  </si>
  <si>
    <t>F00150563</t>
  </si>
  <si>
    <t>10/07 - 24/08</t>
  </si>
  <si>
    <t>F00144470</t>
  </si>
  <si>
    <t>F00144609</t>
  </si>
  <si>
    <t>F00144610</t>
  </si>
  <si>
    <t>01/07 - 24/07</t>
  </si>
  <si>
    <t>F00137797</t>
  </si>
  <si>
    <t>F00137798</t>
  </si>
  <si>
    <t>F00137800</t>
  </si>
  <si>
    <t>F00156882</t>
  </si>
  <si>
    <t>F00156878</t>
  </si>
  <si>
    <t>F00156857</t>
  </si>
  <si>
    <t>F153425</t>
  </si>
  <si>
    <t>F158712</t>
  </si>
  <si>
    <t>F164635</t>
  </si>
  <si>
    <t>F00162815</t>
  </si>
  <si>
    <t>LE PORZOU</t>
  </si>
  <si>
    <t>F169364</t>
  </si>
  <si>
    <t>F163567</t>
  </si>
  <si>
    <t>F170695</t>
  </si>
  <si>
    <t>MONTANT TTC 2019</t>
  </si>
  <si>
    <t>F00176350</t>
  </si>
  <si>
    <t>25/12 - 24/01</t>
  </si>
  <si>
    <t>F00176148</t>
  </si>
  <si>
    <t>F00176145</t>
  </si>
  <si>
    <t>F00176125</t>
  </si>
  <si>
    <t>F00177750</t>
  </si>
  <si>
    <t>25-01 - 24/02</t>
  </si>
  <si>
    <t>F00183978</t>
  </si>
  <si>
    <t>25/01 - 24/02</t>
  </si>
  <si>
    <t>F00183980</t>
  </si>
  <si>
    <t>F00183981</t>
  </si>
  <si>
    <t>F00184951</t>
  </si>
  <si>
    <t>F00193147</t>
  </si>
  <si>
    <t>F00187585</t>
  </si>
  <si>
    <t>25/02-24/03</t>
  </si>
  <si>
    <t>F00192048</t>
  </si>
  <si>
    <t>F00192044</t>
  </si>
  <si>
    <t>F00192036</t>
  </si>
  <si>
    <t>F00194740</t>
  </si>
  <si>
    <t>25/03-24/04</t>
  </si>
  <si>
    <t>F00200453</t>
  </si>
  <si>
    <t>25/03 - 24/04</t>
  </si>
  <si>
    <t>F00200440</t>
  </si>
  <si>
    <t>F00200411</t>
  </si>
  <si>
    <t>F00200273</t>
  </si>
  <si>
    <t>F00202479</t>
  </si>
  <si>
    <t>F00208158</t>
  </si>
  <si>
    <t>25/04 - 24/05</t>
  </si>
  <si>
    <t>F00207977</t>
  </si>
  <si>
    <t>F00207984</t>
  </si>
  <si>
    <t>25/04 - 25/04</t>
  </si>
  <si>
    <t>F00207964</t>
  </si>
  <si>
    <t>F00210460</t>
  </si>
  <si>
    <t>F00215882</t>
  </si>
  <si>
    <t>25/05 - 24/06</t>
  </si>
  <si>
    <t>F00215552</t>
  </si>
  <si>
    <t>F00215569</t>
  </si>
  <si>
    <t>F00215563</t>
  </si>
  <si>
    <t>F00218159</t>
  </si>
  <si>
    <t>25/06-24/07</t>
  </si>
  <si>
    <t>F00223447</t>
  </si>
  <si>
    <t>F00223125</t>
  </si>
  <si>
    <t>25/06 - 28/07</t>
  </si>
  <si>
    <t>F00225308</t>
  </si>
  <si>
    <t>F00226748</t>
  </si>
  <si>
    <t>25/06 - 26/07</t>
  </si>
  <si>
    <t>F00228068</t>
  </si>
  <si>
    <t>25/07-24/08</t>
  </si>
  <si>
    <t>F00231067</t>
  </si>
  <si>
    <t>F00231705</t>
  </si>
  <si>
    <t>27/07-24/08</t>
  </si>
  <si>
    <t>F00235196</t>
  </si>
  <si>
    <t>F00235403</t>
  </si>
  <si>
    <t>29/07-24/08</t>
  </si>
  <si>
    <t>F00235199</t>
  </si>
  <si>
    <t>25/08-24/09</t>
  </si>
  <si>
    <t>F00239003</t>
  </si>
  <si>
    <t>F00239005</t>
  </si>
  <si>
    <t>F00239693</t>
  </si>
  <si>
    <t>25/08-28/09</t>
  </si>
  <si>
    <t>F00240606</t>
  </si>
  <si>
    <t>F00241538</t>
  </si>
  <si>
    <t>F00247926</t>
  </si>
  <si>
    <t>25/09-24/10</t>
  </si>
  <si>
    <t>F00248223</t>
  </si>
  <si>
    <t>F00248291</t>
  </si>
  <si>
    <t>29/09-24/10</t>
  </si>
  <si>
    <t>F00248369</t>
  </si>
  <si>
    <t>F00250050</t>
  </si>
  <si>
    <t>25/10-24/11</t>
  </si>
  <si>
    <t>F00255483</t>
  </si>
  <si>
    <t>F00255473</t>
  </si>
  <si>
    <t>F00255487</t>
  </si>
  <si>
    <t>F00255342</t>
  </si>
  <si>
    <t>F00257511</t>
  </si>
  <si>
    <t>25/11-25/12</t>
  </si>
  <si>
    <t>F00263169</t>
  </si>
  <si>
    <t>25/11-24/12</t>
  </si>
  <si>
    <t>F00263168</t>
  </si>
  <si>
    <t>F00263170</t>
  </si>
  <si>
    <t>F00263245</t>
  </si>
  <si>
    <t>F00266047</t>
  </si>
  <si>
    <t>MONTANT TTC
 2020</t>
  </si>
  <si>
    <t>MONTANT TTC 
2020</t>
  </si>
  <si>
    <t>F00272587</t>
  </si>
  <si>
    <t>F00271699</t>
  </si>
  <si>
    <t>F00271698</t>
  </si>
  <si>
    <t>F00271697</t>
  </si>
  <si>
    <t>F00283077</t>
  </si>
  <si>
    <t>F00286581</t>
  </si>
  <si>
    <t>F00282525</t>
  </si>
  <si>
    <t>F00282437</t>
  </si>
  <si>
    <t>F 00282342</t>
  </si>
  <si>
    <t>F00282340</t>
  </si>
  <si>
    <t>F00291352</t>
  </si>
  <si>
    <t>LE PORZOU - Matricule Compteur 205000088</t>
  </si>
  <si>
    <t>F00291202</t>
  </si>
  <si>
    <t>TY CREAC'H - Matricule Compteur CD50092</t>
  </si>
  <si>
    <t>TY GLAZIG - Matricule Compteur 2142210891303</t>
  </si>
  <si>
    <t>F00291201</t>
  </si>
  <si>
    <t>KERADENNEG - Matricule Compteur 4131300280776</t>
  </si>
  <si>
    <t>F00291203</t>
  </si>
  <si>
    <t>F00296138</t>
  </si>
  <si>
    <t>F00301545</t>
  </si>
  <si>
    <t>F00301352</t>
  </si>
  <si>
    <t>F00301328</t>
  </si>
  <si>
    <t>F00301311</t>
  </si>
  <si>
    <t>F00302875</t>
  </si>
  <si>
    <t>F00307619</t>
  </si>
  <si>
    <t>F00307683</t>
  </si>
  <si>
    <t>F00307463</t>
  </si>
  <si>
    <t>F00307708</t>
  </si>
  <si>
    <t>F00309959</t>
  </si>
  <si>
    <t>F00315495</t>
  </si>
  <si>
    <t>F00315456</t>
  </si>
  <si>
    <t>F00315465</t>
  </si>
  <si>
    <t>F00315461</t>
  </si>
  <si>
    <t>F00317707</t>
  </si>
  <si>
    <t>F00323014</t>
  </si>
  <si>
    <t>26/05-24/07</t>
  </si>
  <si>
    <t>F00322935</t>
  </si>
  <si>
    <t>F00322895</t>
  </si>
  <si>
    <t>F00322910</t>
  </si>
  <si>
    <t>F00325856</t>
  </si>
  <si>
    <t>F00330921</t>
  </si>
  <si>
    <t>F00330697</t>
  </si>
  <si>
    <t>F00330729</t>
  </si>
  <si>
    <t>F00330631</t>
  </si>
  <si>
    <t>F00333226</t>
  </si>
  <si>
    <t>F00340530</t>
  </si>
  <si>
    <t>F00339290</t>
  </si>
  <si>
    <t>F00339362</t>
  </si>
  <si>
    <t>F00339326</t>
  </si>
  <si>
    <t>F00339221</t>
  </si>
  <si>
    <t>F00346174</t>
  </si>
  <si>
    <t>F00346157</t>
  </si>
  <si>
    <t>F00346213</t>
  </si>
  <si>
    <t>F00346226</t>
  </si>
  <si>
    <t>F00349553</t>
  </si>
  <si>
    <t>25/10-23/11</t>
  </si>
  <si>
    <t>F00359329</t>
  </si>
  <si>
    <t>F00361786</t>
  </si>
  <si>
    <t>F00356650</t>
  </si>
  <si>
    <t>F00354910</t>
  </si>
  <si>
    <t>F00364421</t>
  </si>
  <si>
    <t>Code 383690</t>
  </si>
  <si>
    <t>F00361292</t>
  </si>
  <si>
    <t>F00361239</t>
  </si>
  <si>
    <t>F00361282</t>
  </si>
  <si>
    <t>F00354432</t>
  </si>
  <si>
    <t>F00354452</t>
  </si>
  <si>
    <t>MONTANT TTC 2021</t>
  </si>
  <si>
    <t>F00371584</t>
  </si>
  <si>
    <t>F00371572</t>
  </si>
  <si>
    <t>F00371579</t>
  </si>
  <si>
    <t>F00371605</t>
  </si>
  <si>
    <t>F00375552</t>
  </si>
  <si>
    <t>F00381873</t>
  </si>
  <si>
    <t>F00380364</t>
  </si>
  <si>
    <t>F00380445</t>
  </si>
  <si>
    <t>F00380429</t>
  </si>
  <si>
    <t>F00380401</t>
  </si>
  <si>
    <t>F00386758</t>
  </si>
  <si>
    <t>F00387844</t>
  </si>
  <si>
    <t>F00387862</t>
  </si>
  <si>
    <t>F00387918</t>
  </si>
  <si>
    <t>F00390160</t>
  </si>
  <si>
    <t>F00395999</t>
  </si>
  <si>
    <t>F00395975</t>
  </si>
  <si>
    <t>F00395821</t>
  </si>
  <si>
    <t>F00396164</t>
  </si>
  <si>
    <t>F00395990</t>
  </si>
  <si>
    <t>MONTANTS TTC 2021</t>
  </si>
  <si>
    <t>PU KWH TTC 2021</t>
  </si>
  <si>
    <t>CONSO KWH 2021</t>
  </si>
  <si>
    <t>%Evol. 2022/2021 PU TTC</t>
  </si>
  <si>
    <t>%Evol. 2022/2021 CONSO</t>
  </si>
  <si>
    <t>MONTANT TTC 2022</t>
  </si>
  <si>
    <t>PU MWH TTC 2022</t>
  </si>
  <si>
    <t>TOTAL BUDGET H</t>
  </si>
  <si>
    <t>PU KWH TTC 2022</t>
  </si>
  <si>
    <t>CONSO KWH 2022</t>
  </si>
  <si>
    <t>CONSO MWH 2022</t>
  </si>
  <si>
    <t>%Evol. 2022/2021 CONSO KWH</t>
  </si>
  <si>
    <t>TOTAL BUDGET E1</t>
  </si>
  <si>
    <t>CONSO EN KWH 2022</t>
  </si>
  <si>
    <t>CONSO EN KWH 2021</t>
  </si>
  <si>
    <t>F00401747</t>
  </si>
  <si>
    <t>F00401822</t>
  </si>
  <si>
    <t>F00401850</t>
  </si>
  <si>
    <t>F00402292</t>
  </si>
  <si>
    <t>F00406126</t>
  </si>
  <si>
    <t>MONTANTS TTC 2022</t>
  </si>
  <si>
    <t>%Evol. 2023/2022 PU TTC</t>
  </si>
  <si>
    <t>%Evol. 2023/2022 CONSO KWH</t>
  </si>
  <si>
    <t>PU KWH TTC 2023</t>
  </si>
  <si>
    <t>CONSO EN KWH 2023</t>
  </si>
  <si>
    <t>MONTANT TTC 2023</t>
  </si>
  <si>
    <t>CONSO KWH 2023</t>
  </si>
  <si>
    <t>PU MWH TTC 2023</t>
  </si>
  <si>
    <t>CONSO MWH 2023</t>
  </si>
  <si>
    <t>%Evol. 2023/2022 CONSO</t>
  </si>
  <si>
    <t>F00411053</t>
  </si>
  <si>
    <t>F00412982</t>
  </si>
  <si>
    <t>F00412771</t>
  </si>
  <si>
    <t>F00412660</t>
  </si>
  <si>
    <t>F00412488</t>
  </si>
  <si>
    <t>CONSO KWH</t>
  </si>
  <si>
    <t>26/02-31/03</t>
  </si>
  <si>
    <t>01/04-30/04</t>
  </si>
  <si>
    <t>01/04 - 30/04</t>
  </si>
  <si>
    <t>01/05 - 31/05</t>
  </si>
  <si>
    <t>Conso</t>
  </si>
  <si>
    <t>Janvier à avril :</t>
  </si>
  <si>
    <t>01/05 - 26/05</t>
  </si>
  <si>
    <t>01/06 - 30/06</t>
  </si>
  <si>
    <t>27/05 - 30/06</t>
  </si>
  <si>
    <t>01/07 - 31/07</t>
  </si>
  <si>
    <t>01/08-31/08</t>
  </si>
  <si>
    <t>Conso 2022 des mois restants : sept à décembre</t>
  </si>
  <si>
    <t>=</t>
  </si>
  <si>
    <t xml:space="preserve">Calcul EPRD Budget annexe : </t>
  </si>
  <si>
    <t>MONTANT FACTURES AOUT 2023 INCLUS</t>
  </si>
  <si>
    <t xml:space="preserve">ESTIM CONSOMMATION DE SEPT. A DECEMRE INCLUS </t>
  </si>
  <si>
    <t>ESTIM MONTANT 4EME TRIMESTRE 2023</t>
  </si>
  <si>
    <t>Soit : 50.892,48 + 60.508,96 + 74.511,13</t>
  </si>
  <si>
    <t>Conso. X PUT KWH TTC (0,1388)</t>
  </si>
  <si>
    <t>01/09-30/09</t>
  </si>
  <si>
    <t>01/09-30-09</t>
  </si>
  <si>
    <t>01/10-31/10</t>
  </si>
  <si>
    <t>Conso 2022 des mois restants : nov à décembre</t>
  </si>
  <si>
    <t>Fontenoy</t>
  </si>
  <si>
    <t>Porzou</t>
  </si>
  <si>
    <t>ATTERRISSAGE 2023</t>
  </si>
  <si>
    <t>PREVISIONNEL 2024</t>
  </si>
  <si>
    <t>Consommation en KWH de ces mêmes mois en 2022 X pourcentage évolution (5,01%)</t>
  </si>
  <si>
    <t>Consommation en KWH de ces mêmes mois en 2022 X pourcentage évolution (2,40%)</t>
  </si>
  <si>
    <t>MONTANT FACTURES OCTOBRE 2023 INCLUS</t>
  </si>
  <si>
    <t xml:space="preserve">ESTIM CONSOMMATION DE NOV. A DECEMRE INCLUS </t>
  </si>
  <si>
    <t>Conso. X PUT KWH TTC (0,1399)</t>
  </si>
  <si>
    <t>ESTIM MONTANT NOV. ET DEC. 2023</t>
  </si>
  <si>
    <t>Liquidé H</t>
  </si>
  <si>
    <t xml:space="preserve">2022 : rembours. E1 au H </t>
  </si>
  <si>
    <t xml:space="preserve">SOIT EN % </t>
  </si>
  <si>
    <t>Soit : 56.312,16 + 67.368,27 + 83.687,99€</t>
  </si>
  <si>
    <t>01/11-30/11</t>
  </si>
  <si>
    <t>OCTOBRE DU 18 AU 31</t>
  </si>
  <si>
    <t>OCTOBRE DU 01 AU 17</t>
  </si>
  <si>
    <t>01/12-31/12</t>
  </si>
  <si>
    <t>MONTANT TTC 2024</t>
  </si>
  <si>
    <t>PU MWH TTC 2024</t>
  </si>
  <si>
    <t>%Evol. 2024/2023 PU TTC</t>
  </si>
  <si>
    <t>%Evol. 2024/2023 CONSO KWH</t>
  </si>
  <si>
    <t>MONTANTS TTC 2023</t>
  </si>
  <si>
    <t>PU KWH TTC 2024</t>
  </si>
  <si>
    <t>CONSO MWH 2024</t>
  </si>
  <si>
    <t>%Evol. 2024/2023 CONSO</t>
  </si>
  <si>
    <t>CONSO EN KWH 2024</t>
  </si>
  <si>
    <t>CONSO KWH 2024</t>
  </si>
  <si>
    <t xml:space="preserve">OCTOBRE </t>
  </si>
  <si>
    <t>01/01 - 31/01</t>
  </si>
  <si>
    <t>01/03 - 31/03</t>
  </si>
  <si>
    <t>01/02 - 29/02</t>
  </si>
  <si>
    <t>KERADENNEC - Matricule Compteur 4131300280776</t>
  </si>
  <si>
    <t>Avril :</t>
  </si>
  <si>
    <t>Montant</t>
  </si>
  <si>
    <t>Mai à déc 2023 :</t>
  </si>
  <si>
    <t>AIDE :</t>
  </si>
  <si>
    <t>CF 2023 :</t>
  </si>
  <si>
    <t>PU TTC : -5%</t>
  </si>
  <si>
    <t>PU TTC : -10%</t>
  </si>
  <si>
    <t>01/07 - 15/07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</si>
</sst>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4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;[Red]#,##0"/>
    <numFmt numFmtId="165" formatCode="#,##0.00;[Red]#,##0.00"/>
    <numFmt numFmtId="166" formatCode="_-* #,##0\ _€_-;\-* #,##0\ _€_-;_-* &quot;-&quot;??\ _€_-;_-@_-"/>
    <numFmt numFmtId="167" formatCode="0.00;[Red]0.00"/>
    <numFmt numFmtId="168" formatCode="0.000%"/>
    <numFmt numFmtId="169" formatCode="0.0000%"/>
    <numFmt numFmtId="170" formatCode="0;[Red]0"/>
    <numFmt numFmtId="171" formatCode="0.0000"/>
    <numFmt numFmtId="172" formatCode="0.000;[Red]0.000"/>
    <numFmt numFmtId="173" formatCode="#,##0.00000;[Red]#,##0.00000"/>
    <numFmt numFmtId="174" formatCode="#,##0.000"/>
    <numFmt numFmtId="175" formatCode="#,##0.000;[Red]#,##0.000"/>
    <numFmt numFmtId="176" formatCode="0.00000"/>
    <numFmt numFmtId="177" formatCode="0.000"/>
    <numFmt numFmtId="178" formatCode="_-* #,##0.0000\ &quot;€&quot;_-;\-* #,##0.0000\ &quot;€&quot;_-;_-* &quot;-&quot;??\ &quot;€&quot;_-;_-@_-"/>
    <numFmt numFmtId="179" formatCode="_-* #,##0.0000\ &quot;€&quot;_-;\-* #,##0.0000\ &quot;€&quot;_-;_-* &quot;-&quot;????\ &quot;€&quot;_-;_-@_-"/>
    <numFmt numFmtId="180" formatCode="#,##0.00\ &quot;€&quot;"/>
    <numFmt numFmtId="181" formatCode="#,##0_ ;\-#,##0\ "/>
    <numFmt numFmtId="182" formatCode="_-* #,##0.00\ [$€-40C]_-;\-* #,##0.00\ [$€-40C]_-;_-* &quot;-&quot;??\ [$€-40C]_-;_-@_-"/>
    <numFmt numFmtId="183" formatCode="#,##0.0000;[Red]#,##0.0000"/>
    <numFmt numFmtId="184" formatCode="_-* #,##0.000\ _€_-;\-* #,##0.000\ _€_-;_-* &quot;-&quot;??\ _€_-;_-@_-"/>
    <numFmt numFmtId="185" formatCode="_-* #,##0.0000\ _€_-;\-* #,##0.0000\ _€_-;_-* &quot;-&quot;??\ _€_-;_-@_-"/>
  </numFmts>
  <fonts count="193">
    <font>
      <sz val="11"/>
      <color theme="1"/>
      <name val="Calibri"/>
      <family val="2"/>
      <scheme val="minor"/>
    </font>
    <font>
      <b/>
      <sz val="26"/>
      <name val="Arial"/>
      <family val="2"/>
    </font>
    <font>
      <sz val="26"/>
      <name val="Arial"/>
      <family val="2"/>
    </font>
    <font>
      <sz val="26"/>
      <color indexed="60"/>
      <name val="Arial"/>
      <family val="2"/>
    </font>
    <font>
      <sz val="26"/>
      <name val="Courier New CE"/>
      <family val="3"/>
      <charset val="238"/>
    </font>
    <font>
      <sz val="26"/>
      <name val="Aparajita"/>
      <family val="2"/>
    </font>
    <font>
      <sz val="24"/>
      <name val="Arial"/>
      <family val="2"/>
    </font>
    <font>
      <sz val="22"/>
      <name val="Arial"/>
      <family val="2"/>
    </font>
    <font>
      <b/>
      <u/>
      <sz val="20"/>
      <color indexed="10"/>
      <name val="Arial"/>
      <family val="2"/>
    </font>
    <font>
      <b/>
      <sz val="20"/>
      <name val="Arial"/>
      <family val="2"/>
    </font>
    <font>
      <sz val="20"/>
      <name val="Courier New CE"/>
      <family val="3"/>
      <charset val="238"/>
    </font>
    <font>
      <sz val="10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9"/>
      <name val="Berlin Sans FB Demi"/>
      <family val="2"/>
    </font>
    <font>
      <sz val="10"/>
      <name val="Berlin Sans FB Demi"/>
      <family val="2"/>
    </font>
    <font>
      <b/>
      <sz val="10"/>
      <name val="Berlin Sans FB Demi"/>
      <family val="2"/>
    </font>
    <font>
      <b/>
      <sz val="11"/>
      <color indexed="16"/>
      <name val="Berlin Sans FB Demi"/>
      <family val="2"/>
    </font>
    <font>
      <b/>
      <sz val="10"/>
      <color indexed="12"/>
      <name val="Berlin Sans FB Demi"/>
      <family val="2"/>
    </font>
    <font>
      <b/>
      <sz val="10"/>
      <name val="Arial"/>
      <family val="2"/>
    </font>
    <font>
      <sz val="11"/>
      <name val="Aparajita"/>
      <family val="2"/>
    </font>
    <font>
      <b/>
      <sz val="10"/>
      <color indexed="12"/>
      <name val="Arial"/>
      <family val="2"/>
    </font>
    <font>
      <b/>
      <sz val="10"/>
      <name val="Courier New"/>
      <family val="3"/>
    </font>
    <font>
      <sz val="9"/>
      <name val="Arial"/>
      <family val="2"/>
    </font>
    <font>
      <b/>
      <sz val="11"/>
      <name val="Arial"/>
      <family val="2"/>
    </font>
    <font>
      <sz val="11"/>
      <color indexed="16"/>
      <name val="Courier New CE"/>
      <family val="3"/>
      <charset val="238"/>
    </font>
    <font>
      <i/>
      <sz val="11"/>
      <name val="Arial CYR"/>
      <family val="2"/>
      <charset val="204"/>
    </font>
    <font>
      <b/>
      <sz val="11"/>
      <name val="Courier New"/>
      <family val="3"/>
    </font>
    <font>
      <b/>
      <sz val="12"/>
      <name val="Arial"/>
      <family val="2"/>
    </font>
    <font>
      <sz val="14"/>
      <name val="Courier New CE"/>
      <family val="3"/>
      <charset val="238"/>
    </font>
    <font>
      <sz val="11"/>
      <name val="Courier New CE"/>
      <family val="3"/>
      <charset val="238"/>
    </font>
    <font>
      <sz val="10"/>
      <name val="Cordia New"/>
      <family val="2"/>
    </font>
    <font>
      <b/>
      <sz val="16"/>
      <name val="Arial"/>
      <family val="2"/>
    </font>
    <font>
      <b/>
      <sz val="10"/>
      <color indexed="10"/>
      <name val="Arial"/>
      <family val="2"/>
    </font>
    <font>
      <b/>
      <sz val="9"/>
      <color indexed="10"/>
      <name val="Arial"/>
      <family val="2"/>
    </font>
    <font>
      <sz val="10"/>
      <color indexed="60"/>
      <name val="Arial"/>
      <family val="2"/>
    </font>
    <font>
      <b/>
      <sz val="8"/>
      <color indexed="10"/>
      <name val="Arial"/>
      <family val="2"/>
    </font>
    <font>
      <sz val="10"/>
      <name val="Courier New"/>
      <family val="3"/>
    </font>
    <font>
      <b/>
      <sz val="8"/>
      <name val="Arial"/>
      <family val="2"/>
    </font>
    <font>
      <b/>
      <sz val="9"/>
      <name val="Arial"/>
      <family val="2"/>
    </font>
    <font>
      <b/>
      <sz val="10"/>
      <color indexed="60"/>
      <name val="Arial"/>
      <family val="2"/>
    </font>
    <font>
      <b/>
      <sz val="11"/>
      <color indexed="12"/>
      <name val="Courier New CE"/>
      <family val="3"/>
      <charset val="238"/>
    </font>
    <font>
      <sz val="10"/>
      <name val="Batang"/>
      <family val="1"/>
    </font>
    <font>
      <b/>
      <sz val="10"/>
      <name val="Batang"/>
      <family val="1"/>
    </font>
    <font>
      <b/>
      <sz val="10"/>
      <color indexed="16"/>
      <name val="Arial"/>
      <family val="2"/>
    </font>
    <font>
      <b/>
      <sz val="12"/>
      <color indexed="53"/>
      <name val="Aparajita"/>
      <family val="2"/>
    </font>
    <font>
      <b/>
      <sz val="10"/>
      <color indexed="62"/>
      <name val="Arial"/>
      <family val="2"/>
    </font>
    <font>
      <sz val="11"/>
      <color indexed="12"/>
      <name val="Courier New CE"/>
      <family val="3"/>
      <charset val="238"/>
    </font>
    <font>
      <b/>
      <sz val="12"/>
      <color indexed="60"/>
      <name val="Arial"/>
      <family val="2"/>
    </font>
    <font>
      <b/>
      <sz val="11"/>
      <name val="Courier New CE"/>
      <family val="3"/>
      <charset val="238"/>
    </font>
    <font>
      <sz val="8"/>
      <name val="Arial"/>
      <family val="2"/>
    </font>
    <font>
      <sz val="12"/>
      <color indexed="60"/>
      <name val="Arial"/>
      <family val="2"/>
    </font>
    <font>
      <sz val="12"/>
      <name val="Arial"/>
      <family val="2"/>
    </font>
    <font>
      <b/>
      <sz val="12"/>
      <color indexed="10"/>
      <name val="Arial"/>
      <family val="2"/>
    </font>
    <font>
      <b/>
      <sz val="12"/>
      <name val="Aparajita"/>
      <family val="2"/>
    </font>
    <font>
      <sz val="8"/>
      <color indexed="10"/>
      <name val="Arial"/>
      <family val="2"/>
    </font>
    <font>
      <b/>
      <sz val="8"/>
      <color indexed="60"/>
      <name val="Arial"/>
      <family val="2"/>
    </font>
    <font>
      <sz val="11"/>
      <color indexed="10"/>
      <name val="Courier New CE"/>
      <family val="3"/>
      <charset val="238"/>
    </font>
    <font>
      <b/>
      <sz val="11"/>
      <color indexed="10"/>
      <name val="Arial"/>
      <family val="2"/>
    </font>
    <font>
      <b/>
      <sz val="11"/>
      <color indexed="10"/>
      <name val="Aparajita"/>
      <family val="2"/>
    </font>
    <font>
      <b/>
      <sz val="16"/>
      <name val="Aparajita"/>
      <family val="2"/>
    </font>
    <font>
      <b/>
      <sz val="8"/>
      <color indexed="10"/>
      <name val="Courier New"/>
      <family val="3"/>
    </font>
    <font>
      <b/>
      <sz val="20"/>
      <color indexed="10"/>
      <name val="Arial"/>
      <family val="2"/>
    </font>
    <font>
      <b/>
      <sz val="20"/>
      <color indexed="12"/>
      <name val="Arial"/>
      <family val="2"/>
    </font>
    <font>
      <b/>
      <sz val="20"/>
      <color indexed="60"/>
      <name val="Arial"/>
      <family val="2"/>
    </font>
    <font>
      <sz val="20"/>
      <color indexed="12"/>
      <name val="Courier New CE"/>
      <family val="3"/>
      <charset val="238"/>
    </font>
    <font>
      <sz val="8"/>
      <color indexed="22"/>
      <name val="Arial"/>
      <family val="2"/>
    </font>
    <font>
      <b/>
      <sz val="8"/>
      <color indexed="22"/>
      <name val="Arial"/>
      <family val="2"/>
    </font>
    <font>
      <b/>
      <sz val="8"/>
      <color indexed="12"/>
      <name val="Arial"/>
      <family val="2"/>
    </font>
    <font>
      <b/>
      <sz val="11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22"/>
      <name val="Arial"/>
      <family val="2"/>
    </font>
    <font>
      <b/>
      <sz val="11"/>
      <name val="Aparajita"/>
      <family val="2"/>
    </font>
    <font>
      <b/>
      <sz val="8"/>
      <name val="Courier New"/>
      <family val="3"/>
    </font>
    <font>
      <sz val="16"/>
      <name val="Aparajita"/>
      <family val="2"/>
    </font>
    <font>
      <b/>
      <sz val="12"/>
      <color indexed="62"/>
      <name val="Arial"/>
      <family val="2"/>
    </font>
    <font>
      <sz val="9"/>
      <color indexed="10"/>
      <name val="Arial"/>
      <family val="2"/>
    </font>
    <font>
      <b/>
      <sz val="12"/>
      <color indexed="18"/>
      <name val="Arial"/>
      <family val="2"/>
    </font>
    <font>
      <b/>
      <sz val="11"/>
      <color indexed="12"/>
      <name val="Aparajita"/>
      <family val="2"/>
    </font>
    <font>
      <b/>
      <i/>
      <sz val="10"/>
      <name val="Arial"/>
      <family val="2"/>
    </font>
    <font>
      <b/>
      <sz val="10"/>
      <color indexed="12"/>
      <name val="Courier New"/>
      <family val="3"/>
    </font>
    <font>
      <b/>
      <sz val="18"/>
      <name val="Arial"/>
      <family val="2"/>
    </font>
    <font>
      <i/>
      <sz val="10"/>
      <name val="Arial"/>
      <family val="2"/>
    </font>
    <font>
      <i/>
      <sz val="10"/>
      <color indexed="10"/>
      <name val="Arial"/>
      <family val="2"/>
    </font>
    <font>
      <sz val="10"/>
      <color indexed="10"/>
      <name val="Arial"/>
      <family val="2"/>
    </font>
    <font>
      <b/>
      <sz val="8"/>
      <color indexed="12"/>
      <name val="Courier New"/>
      <family val="3"/>
    </font>
    <font>
      <sz val="8"/>
      <color indexed="18"/>
      <name val="Arial"/>
      <family val="2"/>
    </font>
    <font>
      <sz val="14"/>
      <name val="Courier New"/>
      <family val="3"/>
    </font>
    <font>
      <sz val="14"/>
      <name val="Arial"/>
      <family val="2"/>
    </font>
    <font>
      <b/>
      <sz val="26"/>
      <color indexed="10"/>
      <name val="Arial"/>
      <family val="2"/>
    </font>
    <font>
      <b/>
      <sz val="11"/>
      <name val="Berlin Sans FB Demi"/>
      <family val="2"/>
    </font>
    <font>
      <sz val="10"/>
      <color indexed="12"/>
      <name val="Arial"/>
      <family val="2"/>
    </font>
    <font>
      <sz val="10"/>
      <color indexed="12"/>
      <name val="Berlin Sans FB Demi"/>
      <family val="2"/>
    </font>
    <font>
      <sz val="11"/>
      <color indexed="12"/>
      <name val="Arial"/>
      <family val="2"/>
    </font>
    <font>
      <sz val="8"/>
      <color indexed="12"/>
      <name val="Arial"/>
      <family val="2"/>
    </font>
    <font>
      <sz val="11"/>
      <name val="Arial Unicode MS"/>
      <family val="2"/>
    </font>
    <font>
      <b/>
      <sz val="11"/>
      <name val="Arial Unicode MS"/>
      <family val="2"/>
    </font>
    <font>
      <b/>
      <sz val="10"/>
      <color indexed="53"/>
      <name val="Arial"/>
      <family val="2"/>
    </font>
    <font>
      <sz val="12"/>
      <color indexed="62"/>
      <name val="Arial"/>
      <family val="2"/>
    </font>
    <font>
      <sz val="10"/>
      <color indexed="53"/>
      <name val="Arial"/>
      <family val="2"/>
    </font>
    <font>
      <sz val="12"/>
      <color indexed="12"/>
      <name val="Arial"/>
      <family val="2"/>
    </font>
    <font>
      <sz val="10"/>
      <color indexed="55"/>
      <name val="Arial"/>
      <family val="2"/>
    </font>
    <font>
      <b/>
      <sz val="11"/>
      <color indexed="60"/>
      <name val="Arial"/>
      <family val="2"/>
    </font>
    <font>
      <b/>
      <sz val="10"/>
      <color indexed="10"/>
      <name val="Aparajita"/>
      <family val="2"/>
    </font>
    <font>
      <b/>
      <sz val="12"/>
      <color indexed="12"/>
      <name val="Arial"/>
      <family val="2"/>
    </font>
    <font>
      <b/>
      <sz val="14"/>
      <name val="Aparajita"/>
      <family val="2"/>
    </font>
    <font>
      <b/>
      <sz val="14"/>
      <color indexed="60"/>
      <name val="Arial"/>
      <family val="2"/>
    </font>
    <font>
      <sz val="9"/>
      <name val="Batang"/>
      <family val="1"/>
    </font>
    <font>
      <b/>
      <sz val="9"/>
      <name val="Batang"/>
      <family val="1"/>
    </font>
    <font>
      <b/>
      <sz val="9"/>
      <color indexed="60"/>
      <name val="Arial"/>
      <family val="2"/>
    </font>
    <font>
      <b/>
      <sz val="9"/>
      <color indexed="12"/>
      <name val="Courier New"/>
      <family val="3"/>
    </font>
    <font>
      <i/>
      <sz val="9"/>
      <name val="Arial"/>
      <family val="2"/>
    </font>
    <font>
      <b/>
      <sz val="10"/>
      <color indexed="23"/>
      <name val="Arial"/>
      <family val="2"/>
    </font>
    <font>
      <sz val="11"/>
      <color indexed="10"/>
      <name val="Arial"/>
      <family val="2"/>
    </font>
    <font>
      <b/>
      <sz val="22"/>
      <color indexed="12"/>
      <name val="Arial"/>
      <family val="2"/>
    </font>
    <font>
      <sz val="10"/>
      <color indexed="81"/>
      <name val="Tahoma"/>
      <family val="2"/>
    </font>
    <font>
      <b/>
      <sz val="10"/>
      <color indexed="81"/>
      <name val="Tahoma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u/>
      <sz val="10"/>
      <color theme="10"/>
      <name val="Arial"/>
      <family val="2"/>
    </font>
    <font>
      <b/>
      <sz val="14"/>
      <color rgb="FFC00000"/>
      <name val="Courier New CE"/>
    </font>
    <font>
      <sz val="9"/>
      <color theme="0"/>
      <name val="Arial"/>
      <family val="2"/>
    </font>
    <font>
      <b/>
      <sz val="11"/>
      <color theme="0"/>
      <name val="Arial"/>
      <family val="2"/>
    </font>
    <font>
      <b/>
      <sz val="14"/>
      <color theme="9" tint="-0.249977111117893"/>
      <name val="Aparajita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sz val="14"/>
      <color rgb="FFC00000"/>
      <name val="Arial"/>
      <family val="2"/>
    </font>
    <font>
      <b/>
      <sz val="12"/>
      <color theme="0" tint="-0.499984740745262"/>
      <name val="Arial"/>
      <family val="2"/>
    </font>
    <font>
      <b/>
      <sz val="11"/>
      <color theme="0" tint="-0.499984740745262"/>
      <name val="Courier New"/>
      <family val="3"/>
    </font>
    <font>
      <b/>
      <sz val="10"/>
      <color theme="0" tint="-0.499984740745262"/>
      <name val="Batang"/>
      <family val="1"/>
    </font>
    <font>
      <b/>
      <sz val="10"/>
      <color theme="0" tint="-0.499984740745262"/>
      <name val="Arial"/>
      <family val="2"/>
    </font>
    <font>
      <b/>
      <sz val="11"/>
      <color theme="0" tint="-0.499984740745262"/>
      <name val="Arial"/>
      <family val="2"/>
    </font>
    <font>
      <sz val="11"/>
      <color theme="0" tint="-0.499984740745262"/>
      <name val="Courier New CE"/>
      <family val="3"/>
      <charset val="238"/>
    </font>
    <font>
      <sz val="10"/>
      <color theme="0" tint="-0.499984740745262"/>
      <name val="Batang"/>
      <family val="1"/>
    </font>
    <font>
      <sz val="10"/>
      <color theme="0" tint="-0.499984740745262"/>
      <name val="Arial"/>
      <family val="2"/>
    </font>
    <font>
      <sz val="16"/>
      <color theme="0" tint="-0.499984740745262"/>
      <name val="Aparajita"/>
      <family val="2"/>
    </font>
    <font>
      <b/>
      <sz val="12"/>
      <color indexed="60"/>
      <name val="Calibri"/>
      <family val="2"/>
      <scheme val="minor"/>
    </font>
    <font>
      <b/>
      <sz val="12"/>
      <color indexed="18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color indexed="6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indexed="10"/>
      <name val="Calibri"/>
      <family val="2"/>
      <scheme val="minor"/>
    </font>
    <font>
      <sz val="12"/>
      <color indexed="10"/>
      <name val="Calibri"/>
      <family val="2"/>
      <scheme val="minor"/>
    </font>
    <font>
      <b/>
      <sz val="12"/>
      <color indexed="12"/>
      <name val="Calibri"/>
      <family val="2"/>
      <scheme val="minor"/>
    </font>
    <font>
      <sz val="12"/>
      <color indexed="12"/>
      <name val="Calibri"/>
      <family val="2"/>
      <scheme val="minor"/>
    </font>
    <font>
      <sz val="12"/>
      <color indexed="22"/>
      <name val="Calibri"/>
      <family val="2"/>
      <scheme val="minor"/>
    </font>
    <font>
      <b/>
      <sz val="12"/>
      <color indexed="22"/>
      <name val="Calibri"/>
      <family val="2"/>
      <scheme val="minor"/>
    </font>
    <font>
      <u/>
      <sz val="12"/>
      <color theme="10"/>
      <name val="Calibri"/>
      <family val="2"/>
      <scheme val="minor"/>
    </font>
    <font>
      <i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2"/>
      <color theme="0" tint="-0.499984740745262"/>
      <name val="Calibri"/>
      <family val="2"/>
      <scheme val="minor"/>
    </font>
    <font>
      <b/>
      <sz val="12"/>
      <color indexed="6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Arial"/>
      <family val="2"/>
    </font>
    <font>
      <sz val="8"/>
      <color theme="1"/>
      <name val="Arial"/>
      <family val="2"/>
    </font>
    <font>
      <sz val="8"/>
      <color indexed="60"/>
      <name val="Arial"/>
      <family val="2"/>
    </font>
    <font>
      <b/>
      <sz val="8"/>
      <color theme="1"/>
      <name val="Arial"/>
      <family val="2"/>
    </font>
    <font>
      <b/>
      <sz val="9"/>
      <color theme="1"/>
      <name val="Calibri"/>
      <family val="2"/>
      <scheme val="minor"/>
    </font>
    <font>
      <b/>
      <sz val="22"/>
      <color theme="1"/>
      <name val="Arial"/>
      <family val="2"/>
    </font>
    <font>
      <b/>
      <sz val="11"/>
      <color rgb="FFFF0000"/>
      <name val="Arial"/>
      <family val="2"/>
    </font>
    <font>
      <b/>
      <sz val="12"/>
      <color rgb="FFFF0000"/>
      <name val="Arial"/>
      <family val="2"/>
    </font>
    <font>
      <b/>
      <sz val="8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0000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8"/>
      <color indexed="2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8"/>
      <color indexed="60"/>
      <name val="Calibri"/>
      <family val="2"/>
      <scheme val="minor"/>
    </font>
    <font>
      <b/>
      <sz val="8"/>
      <color rgb="FF0070C0"/>
      <name val="Calibri"/>
      <family val="2"/>
      <scheme val="minor"/>
    </font>
    <font>
      <b/>
      <sz val="12"/>
      <color rgb="FF0070C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8"/>
      <color rgb="FFFF0000"/>
      <name val="Arial"/>
      <family val="2"/>
    </font>
    <font>
      <sz val="11"/>
      <color theme="1"/>
      <name val="Arial"/>
      <family val="2"/>
    </font>
    <font>
      <sz val="11"/>
      <color indexed="60"/>
      <name val="Arial"/>
      <family val="2"/>
    </font>
    <font>
      <b/>
      <u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66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4FEC4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A7D7A"/>
        <bgColor indexed="64"/>
      </patternFill>
    </fill>
    <fill>
      <patternFill patternType="solid">
        <fgColor rgb="FFF6C060"/>
        <bgColor indexed="64"/>
      </patternFill>
    </fill>
    <fill>
      <patternFill patternType="solid">
        <fgColor rgb="FFF7F46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BEAA1"/>
        <bgColor indexed="64"/>
      </patternFill>
    </fill>
    <fill>
      <patternFill patternType="solid">
        <fgColor theme="9" tint="0.59999389629810485"/>
        <bgColor indexed="64"/>
      </patternFill>
    </fill>
  </fills>
  <borders count="77">
    <border>
      <left/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20" fillId="0" borderId="0" applyNumberFormat="0" applyFill="0" applyBorder="0" applyAlignment="0" applyProtection="0"/>
    <xf numFmtId="43" fontId="119" fillId="0" borderId="0" applyFont="0" applyFill="0" applyBorder="0" applyAlignment="0" applyProtection="0"/>
    <xf numFmtId="44" fontId="119" fillId="0" borderId="0" applyFont="0" applyFill="0" applyBorder="0" applyAlignment="0" applyProtection="0"/>
    <xf numFmtId="9" fontId="119" fillId="0" borderId="0" applyFont="0" applyFill="0" applyBorder="0" applyAlignment="0" applyProtection="0"/>
  </cellStyleXfs>
  <cellXfs count="156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0" fillId="0" borderId="0" xfId="0" applyFill="1" applyBorder="1"/>
    <xf numFmtId="0" fontId="7" fillId="2" borderId="0" xfId="0" applyFont="1" applyFill="1" applyBorder="1" applyAlignment="1">
      <alignment horizontal="center"/>
    </xf>
    <xf numFmtId="0" fontId="0" fillId="2" borderId="0" xfId="0" applyFill="1"/>
    <xf numFmtId="0" fontId="8" fillId="0" borderId="1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0" fillId="0" borderId="0" xfId="0" applyFill="1"/>
    <xf numFmtId="0" fontId="11" fillId="0" borderId="0" xfId="0" applyFont="1" applyFill="1" applyBorder="1" applyAlignment="1">
      <alignment horizontal="center"/>
    </xf>
    <xf numFmtId="0" fontId="13" fillId="3" borderId="3" xfId="0" applyFont="1" applyFill="1" applyBorder="1" applyAlignment="1">
      <alignment wrapText="1"/>
    </xf>
    <xf numFmtId="0" fontId="14" fillId="3" borderId="4" xfId="0" applyFont="1" applyFill="1" applyBorder="1" applyAlignment="1">
      <alignment horizontal="center" vertical="center" wrapText="1"/>
    </xf>
    <xf numFmtId="0" fontId="15" fillId="4" borderId="4" xfId="0" applyNumberFormat="1" applyFont="1" applyFill="1" applyBorder="1" applyAlignment="1">
      <alignment horizontal="center" vertical="center" wrapText="1"/>
    </xf>
    <xf numFmtId="164" fontId="16" fillId="0" borderId="5" xfId="0" applyNumberFormat="1" applyFont="1" applyFill="1" applyBorder="1" applyAlignment="1">
      <alignment horizontal="center" vertical="center" wrapText="1"/>
    </xf>
    <xf numFmtId="164" fontId="17" fillId="0" borderId="6" xfId="0" applyNumberFormat="1" applyFont="1" applyFill="1" applyBorder="1" applyAlignment="1">
      <alignment horizontal="center" vertical="center" wrapText="1"/>
    </xf>
    <xf numFmtId="164" fontId="18" fillId="12" borderId="6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19" fillId="0" borderId="7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165" fontId="21" fillId="0" borderId="0" xfId="0" applyNumberFormat="1" applyFont="1" applyFill="1" applyBorder="1" applyAlignment="1">
      <alignment horizontal="center" wrapText="1"/>
    </xf>
    <xf numFmtId="0" fontId="0" fillId="0" borderId="0" xfId="0" applyFill="1" applyBorder="1" applyAlignment="1">
      <alignment horizontal="center" vertical="center"/>
    </xf>
    <xf numFmtId="0" fontId="22" fillId="0" borderId="7" xfId="0" applyFont="1" applyFill="1" applyBorder="1" applyAlignment="1">
      <alignment horizontal="center" vertical="center" wrapText="1"/>
    </xf>
    <xf numFmtId="164" fontId="22" fillId="0" borderId="7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2" borderId="0" xfId="0" applyFill="1" applyBorder="1"/>
    <xf numFmtId="0" fontId="13" fillId="3" borderId="7" xfId="0" applyFont="1" applyFill="1" applyBorder="1"/>
    <xf numFmtId="165" fontId="13" fillId="4" borderId="7" xfId="0" applyNumberFormat="1" applyFont="1" applyFill="1" applyBorder="1" applyAlignment="1">
      <alignment horizontal="center"/>
    </xf>
    <xf numFmtId="165" fontId="25" fillId="0" borderId="8" xfId="0" applyNumberFormat="1" applyFont="1" applyFill="1" applyBorder="1" applyAlignment="1">
      <alignment horizontal="center"/>
    </xf>
    <xf numFmtId="166" fontId="13" fillId="12" borderId="8" xfId="2" applyNumberFormat="1" applyFont="1" applyFill="1" applyBorder="1" applyAlignment="1">
      <alignment horizontal="center"/>
    </xf>
    <xf numFmtId="0" fontId="13" fillId="0" borderId="0" xfId="0" applyFont="1" applyFill="1"/>
    <xf numFmtId="165" fontId="13" fillId="0" borderId="7" xfId="0" applyNumberFormat="1" applyFont="1" applyFill="1" applyBorder="1" applyAlignment="1">
      <alignment horizontal="center"/>
    </xf>
    <xf numFmtId="165" fontId="13" fillId="0" borderId="0" xfId="0" applyNumberFormat="1" applyFont="1" applyFill="1" applyBorder="1"/>
    <xf numFmtId="165" fontId="26" fillId="0" borderId="0" xfId="0" applyNumberFormat="1" applyFont="1" applyFill="1" applyBorder="1" applyAlignment="1">
      <alignment horizontal="center"/>
    </xf>
    <xf numFmtId="0" fontId="13" fillId="0" borderId="0" xfId="0" applyFont="1" applyFill="1" applyBorder="1"/>
    <xf numFmtId="4" fontId="27" fillId="0" borderId="7" xfId="0" applyNumberFormat="1" applyFont="1" applyFill="1" applyBorder="1" applyAlignment="1">
      <alignment horizontal="center"/>
    </xf>
    <xf numFmtId="2" fontId="27" fillId="0" borderId="7" xfId="0" applyNumberFormat="1" applyFont="1" applyBorder="1" applyAlignment="1">
      <alignment horizontal="center"/>
    </xf>
    <xf numFmtId="0" fontId="13" fillId="2" borderId="0" xfId="0" applyFont="1" applyFill="1"/>
    <xf numFmtId="0" fontId="13" fillId="2" borderId="0" xfId="0" applyFont="1" applyFill="1" applyBorder="1"/>
    <xf numFmtId="165" fontId="13" fillId="4" borderId="9" xfId="0" applyNumberFormat="1" applyFont="1" applyFill="1" applyBorder="1" applyAlignment="1">
      <alignment horizontal="center"/>
    </xf>
    <xf numFmtId="165" fontId="25" fillId="0" borderId="10" xfId="0" applyNumberFormat="1" applyFont="1" applyFill="1" applyBorder="1" applyAlignment="1">
      <alignment horizontal="center"/>
    </xf>
    <xf numFmtId="166" fontId="13" fillId="12" borderId="10" xfId="2" applyNumberFormat="1" applyFont="1" applyFill="1" applyBorder="1" applyAlignment="1">
      <alignment horizontal="center"/>
    </xf>
    <xf numFmtId="4" fontId="27" fillId="0" borderId="0" xfId="0" applyNumberFormat="1" applyFont="1" applyFill="1" applyBorder="1" applyAlignment="1">
      <alignment horizontal="center"/>
    </xf>
    <xf numFmtId="2" fontId="27" fillId="0" borderId="0" xfId="0" applyNumberFormat="1" applyFont="1" applyBorder="1" applyAlignment="1">
      <alignment horizontal="center"/>
    </xf>
    <xf numFmtId="0" fontId="13" fillId="3" borderId="11" xfId="0" applyFont="1" applyFill="1" applyBorder="1"/>
    <xf numFmtId="165" fontId="13" fillId="13" borderId="12" xfId="0" applyNumberFormat="1" applyFont="1" applyFill="1" applyBorder="1" applyAlignment="1">
      <alignment horizontal="center"/>
    </xf>
    <xf numFmtId="165" fontId="24" fillId="13" borderId="13" xfId="0" applyNumberFormat="1" applyFont="1" applyFill="1" applyBorder="1" applyAlignment="1">
      <alignment horizontal="center"/>
    </xf>
    <xf numFmtId="165" fontId="121" fillId="13" borderId="14" xfId="0" applyNumberFormat="1" applyFont="1" applyFill="1" applyBorder="1" applyAlignment="1">
      <alignment horizontal="center"/>
    </xf>
    <xf numFmtId="166" fontId="28" fillId="12" borderId="14" xfId="2" applyNumberFormat="1" applyFont="1" applyFill="1" applyBorder="1" applyAlignment="1">
      <alignment horizontal="center"/>
    </xf>
    <xf numFmtId="165" fontId="122" fillId="14" borderId="7" xfId="0" applyNumberFormat="1" applyFont="1" applyFill="1" applyBorder="1" applyAlignment="1">
      <alignment horizontal="center"/>
    </xf>
    <xf numFmtId="0" fontId="123" fillId="14" borderId="15" xfId="0" applyFont="1" applyFill="1" applyBorder="1" applyAlignment="1">
      <alignment wrapText="1"/>
    </xf>
    <xf numFmtId="165" fontId="123" fillId="14" borderId="16" xfId="0" applyNumberFormat="1" applyFont="1" applyFill="1" applyBorder="1" applyAlignment="1">
      <alignment horizontal="center"/>
    </xf>
    <xf numFmtId="165" fontId="29" fillId="14" borderId="17" xfId="0" applyNumberFormat="1" applyFont="1" applyFill="1" applyBorder="1" applyAlignment="1">
      <alignment horizontal="center"/>
    </xf>
    <xf numFmtId="166" fontId="24" fillId="12" borderId="17" xfId="2" applyNumberFormat="1" applyFont="1" applyFill="1" applyBorder="1" applyAlignment="1">
      <alignment horizontal="center"/>
    </xf>
    <xf numFmtId="0" fontId="23" fillId="0" borderId="0" xfId="0" applyFont="1" applyFill="1"/>
    <xf numFmtId="167" fontId="11" fillId="15" borderId="7" xfId="0" applyNumberFormat="1" applyFont="1" applyFill="1" applyBorder="1" applyAlignment="1">
      <alignment horizontal="right"/>
    </xf>
    <xf numFmtId="4" fontId="19" fillId="15" borderId="7" xfId="0" applyNumberFormat="1" applyFont="1" applyFill="1" applyBorder="1" applyAlignment="1">
      <alignment horizontal="center"/>
    </xf>
    <xf numFmtId="168" fontId="30" fillId="15" borderId="7" xfId="4" applyNumberFormat="1" applyFont="1" applyFill="1" applyBorder="1"/>
    <xf numFmtId="169" fontId="31" fillId="15" borderId="7" xfId="4" applyNumberFormat="1" applyFont="1" applyFill="1" applyBorder="1"/>
    <xf numFmtId="0" fontId="20" fillId="0" borderId="0" xfId="0" applyFont="1" applyFill="1"/>
    <xf numFmtId="0" fontId="32" fillId="4" borderId="0" xfId="0" applyFont="1" applyFill="1" applyBorder="1"/>
    <xf numFmtId="0" fontId="0" fillId="4" borderId="0" xfId="0" applyFill="1" applyBorder="1"/>
    <xf numFmtId="0" fontId="32" fillId="0" borderId="0" xfId="0" applyFont="1" applyFill="1" applyBorder="1"/>
    <xf numFmtId="0" fontId="33" fillId="0" borderId="0" xfId="0" applyFont="1" applyFill="1" applyAlignment="1">
      <alignment horizontal="center"/>
    </xf>
    <xf numFmtId="170" fontId="34" fillId="0" borderId="0" xfId="0" applyNumberFormat="1" applyFont="1"/>
    <xf numFmtId="0" fontId="35" fillId="0" borderId="0" xfId="0" applyFont="1"/>
    <xf numFmtId="9" fontId="30" fillId="0" borderId="0" xfId="4" applyFont="1"/>
    <xf numFmtId="0" fontId="11" fillId="0" borderId="0" xfId="0" applyFont="1"/>
    <xf numFmtId="0" fontId="11" fillId="6" borderId="0" xfId="0" applyFont="1" applyFill="1"/>
    <xf numFmtId="0" fontId="20" fillId="0" borderId="0" xfId="0" applyFont="1"/>
    <xf numFmtId="0" fontId="0" fillId="0" borderId="0" xfId="0" applyBorder="1"/>
    <xf numFmtId="0" fontId="33" fillId="0" borderId="0" xfId="0" applyFont="1" applyFill="1" applyBorder="1" applyAlignment="1">
      <alignment horizontal="center"/>
    </xf>
    <xf numFmtId="170" fontId="36" fillId="0" borderId="0" xfId="0" applyNumberFormat="1" applyFont="1" applyBorder="1"/>
    <xf numFmtId="0" fontId="30" fillId="0" borderId="0" xfId="0" applyFont="1"/>
    <xf numFmtId="170" fontId="0" fillId="0" borderId="0" xfId="0" applyNumberFormat="1"/>
    <xf numFmtId="165" fontId="19" fillId="0" borderId="0" xfId="0" applyNumberFormat="1" applyFont="1" applyAlignment="1">
      <alignment horizontal="center"/>
    </xf>
    <xf numFmtId="3" fontId="37" fillId="0" borderId="0" xfId="0" applyNumberFormat="1" applyFont="1" applyAlignment="1">
      <alignment horizontal="center"/>
    </xf>
    <xf numFmtId="171" fontId="38" fillId="0" borderId="0" xfId="0" applyNumberFormat="1" applyFont="1" applyAlignment="1">
      <alignment horizontal="center"/>
    </xf>
    <xf numFmtId="43" fontId="39" fillId="0" borderId="18" xfId="0" applyNumberFormat="1" applyFont="1" applyFill="1" applyBorder="1" applyAlignment="1">
      <alignment horizontal="center" vertical="center" wrapText="1"/>
    </xf>
    <xf numFmtId="170" fontId="39" fillId="0" borderId="19" xfId="0" applyNumberFormat="1" applyFont="1" applyBorder="1" applyAlignment="1">
      <alignment horizontal="center"/>
    </xf>
    <xf numFmtId="165" fontId="19" fillId="0" borderId="19" xfId="0" applyNumberFormat="1" applyFont="1" applyBorder="1" applyAlignment="1">
      <alignment horizontal="center" wrapText="1"/>
    </xf>
    <xf numFmtId="165" fontId="40" fillId="0" borderId="19" xfId="0" applyNumberFormat="1" applyFont="1" applyBorder="1" applyAlignment="1">
      <alignment horizontal="center" wrapText="1"/>
    </xf>
    <xf numFmtId="0" fontId="41" fillId="0" borderId="19" xfId="0" applyFont="1" applyBorder="1" applyAlignment="1">
      <alignment horizontal="center" wrapText="1"/>
    </xf>
    <xf numFmtId="0" fontId="42" fillId="0" borderId="20" xfId="0" applyFont="1" applyBorder="1" applyAlignment="1">
      <alignment horizontal="center" wrapText="1"/>
    </xf>
    <xf numFmtId="0" fontId="43" fillId="0" borderId="19" xfId="0" applyFont="1" applyBorder="1" applyAlignment="1">
      <alignment horizontal="center" wrapText="1"/>
    </xf>
    <xf numFmtId="165" fontId="21" fillId="0" borderId="19" xfId="0" applyNumberFormat="1" applyFont="1" applyBorder="1" applyAlignment="1">
      <alignment horizontal="center" wrapText="1"/>
    </xf>
    <xf numFmtId="165" fontId="44" fillId="0" borderId="19" xfId="0" applyNumberFormat="1" applyFont="1" applyBorder="1" applyAlignment="1">
      <alignment horizontal="center" wrapText="1"/>
    </xf>
    <xf numFmtId="3" fontId="124" fillId="0" borderId="13" xfId="0" applyNumberFormat="1" applyFont="1" applyBorder="1" applyAlignment="1">
      <alignment horizontal="center"/>
    </xf>
    <xf numFmtId="171" fontId="19" fillId="0" borderId="14" xfId="0" applyNumberFormat="1" applyFont="1" applyBorder="1" applyAlignment="1">
      <alignment horizontal="center"/>
    </xf>
    <xf numFmtId="3" fontId="45" fillId="4" borderId="13" xfId="0" applyNumberFormat="1" applyFont="1" applyFill="1" applyBorder="1" applyAlignment="1">
      <alignment horizontal="center" wrapText="1"/>
    </xf>
    <xf numFmtId="172" fontId="40" fillId="4" borderId="7" xfId="0" applyNumberFormat="1" applyFont="1" applyFill="1" applyBorder="1" applyAlignment="1">
      <alignment horizontal="center" wrapText="1"/>
    </xf>
    <xf numFmtId="165" fontId="40" fillId="4" borderId="0" xfId="0" applyNumberFormat="1" applyFont="1" applyFill="1" applyBorder="1" applyAlignment="1">
      <alignment horizontal="center" wrapText="1"/>
    </xf>
    <xf numFmtId="165" fontId="19" fillId="0" borderId="0" xfId="0" applyNumberFormat="1" applyFont="1" applyFill="1" applyBorder="1" applyAlignment="1">
      <alignment horizontal="center" wrapText="1"/>
    </xf>
    <xf numFmtId="0" fontId="30" fillId="0" borderId="0" xfId="0" applyFont="1" applyFill="1" applyBorder="1" applyAlignment="1">
      <alignment horizontal="center" wrapText="1"/>
    </xf>
    <xf numFmtId="3" fontId="22" fillId="0" borderId="0" xfId="0" applyNumberFormat="1" applyFont="1" applyFill="1" applyBorder="1" applyAlignment="1">
      <alignment horizontal="center"/>
    </xf>
    <xf numFmtId="171" fontId="19" fillId="0" borderId="0" xfId="0" applyNumberFormat="1" applyFont="1" applyFill="1" applyBorder="1" applyAlignment="1">
      <alignment horizontal="center" wrapText="1"/>
    </xf>
    <xf numFmtId="171" fontId="19" fillId="0" borderId="0" xfId="0" applyNumberFormat="1" applyFont="1" applyBorder="1" applyAlignment="1">
      <alignment horizontal="center" wrapText="1"/>
    </xf>
    <xf numFmtId="43" fontId="24" fillId="4" borderId="14" xfId="0" applyNumberFormat="1" applyFont="1" applyFill="1" applyBorder="1" applyAlignment="1">
      <alignment horizontal="center" vertical="center" wrapText="1"/>
    </xf>
    <xf numFmtId="170" fontId="19" fillId="4" borderId="21" xfId="0" applyNumberFormat="1" applyFont="1" applyFill="1" applyBorder="1" applyAlignment="1">
      <alignment horizontal="center"/>
    </xf>
    <xf numFmtId="165" fontId="19" fillId="4" borderId="22" xfId="0" applyNumberFormat="1" applyFont="1" applyFill="1" applyBorder="1" applyAlignment="1">
      <alignment horizontal="center"/>
    </xf>
    <xf numFmtId="3" fontId="22" fillId="4" borderId="22" xfId="0" applyNumberFormat="1" applyFont="1" applyFill="1" applyBorder="1" applyAlignment="1">
      <alignment horizontal="center"/>
    </xf>
    <xf numFmtId="171" fontId="19" fillId="4" borderId="23" xfId="0" applyNumberFormat="1" applyFont="1" applyFill="1" applyBorder="1" applyAlignment="1">
      <alignment horizontal="center"/>
    </xf>
    <xf numFmtId="0" fontId="38" fillId="2" borderId="24" xfId="0" applyFont="1" applyFill="1" applyBorder="1" applyAlignment="1">
      <alignment horizontal="center"/>
    </xf>
    <xf numFmtId="0" fontId="19" fillId="2" borderId="4" xfId="0" applyFont="1" applyFill="1" applyBorder="1" applyAlignment="1">
      <alignment horizontal="center" wrapText="1"/>
    </xf>
    <xf numFmtId="0" fontId="38" fillId="2" borderId="4" xfId="0" applyFont="1" applyFill="1" applyBorder="1" applyAlignment="1">
      <alignment horizontal="center"/>
    </xf>
    <xf numFmtId="0" fontId="38" fillId="2" borderId="25" xfId="0" applyFont="1" applyFill="1" applyBorder="1" applyAlignment="1">
      <alignment horizontal="center"/>
    </xf>
    <xf numFmtId="43" fontId="28" fillId="7" borderId="26" xfId="0" applyNumberFormat="1" applyFont="1" applyFill="1" applyBorder="1" applyAlignment="1">
      <alignment horizontal="center" vertical="center" wrapText="1"/>
    </xf>
    <xf numFmtId="170" fontId="39" fillId="0" borderId="27" xfId="0" applyNumberFormat="1" applyFont="1" applyBorder="1" applyAlignment="1">
      <alignment horizontal="center"/>
    </xf>
    <xf numFmtId="165" fontId="46" fillId="0" borderId="28" xfId="0" applyNumberFormat="1" applyFont="1" applyBorder="1" applyAlignment="1">
      <alignment horizontal="center"/>
    </xf>
    <xf numFmtId="165" fontId="40" fillId="0" borderId="28" xfId="0" applyNumberFormat="1" applyFont="1" applyBorder="1" applyAlignment="1">
      <alignment horizontal="center"/>
    </xf>
    <xf numFmtId="165" fontId="47" fillId="0" borderId="28" xfId="0" applyNumberFormat="1" applyFont="1" applyBorder="1" applyAlignment="1">
      <alignment horizontal="center"/>
    </xf>
    <xf numFmtId="165" fontId="42" fillId="0" borderId="28" xfId="0" applyNumberFormat="1" applyFont="1" applyBorder="1" applyAlignment="1">
      <alignment horizontal="center"/>
    </xf>
    <xf numFmtId="165" fontId="43" fillId="0" borderId="28" xfId="0" applyNumberFormat="1" applyFont="1" applyBorder="1" applyAlignment="1">
      <alignment horizontal="center"/>
    </xf>
    <xf numFmtId="165" fontId="19" fillId="0" borderId="28" xfId="0" applyNumberFormat="1" applyFont="1" applyBorder="1" applyAlignment="1">
      <alignment horizontal="center"/>
    </xf>
    <xf numFmtId="3" fontId="124" fillId="0" borderId="29" xfId="0" applyNumberFormat="1" applyFont="1" applyBorder="1" applyAlignment="1">
      <alignment horizontal="center"/>
    </xf>
    <xf numFmtId="171" fontId="19" fillId="0" borderId="30" xfId="0" applyNumberFormat="1" applyFont="1" applyBorder="1" applyAlignment="1">
      <alignment horizontal="center"/>
    </xf>
    <xf numFmtId="3" fontId="45" fillId="4" borderId="29" xfId="0" applyNumberFormat="1" applyFont="1" applyFill="1" applyBorder="1" applyAlignment="1">
      <alignment horizontal="center"/>
    </xf>
    <xf numFmtId="170" fontId="40" fillId="4" borderId="7" xfId="0" applyNumberFormat="1" applyFont="1" applyFill="1" applyBorder="1" applyAlignment="1">
      <alignment horizontal="center"/>
    </xf>
    <xf numFmtId="165" fontId="40" fillId="4" borderId="0" xfId="0" applyNumberFormat="1" applyFont="1" applyFill="1" applyBorder="1" applyAlignment="1">
      <alignment horizontal="center"/>
    </xf>
    <xf numFmtId="165" fontId="19" fillId="0" borderId="0" xfId="0" applyNumberFormat="1" applyFont="1" applyFill="1" applyBorder="1" applyAlignment="1">
      <alignment horizontal="center"/>
    </xf>
    <xf numFmtId="165" fontId="30" fillId="0" borderId="0" xfId="0" applyNumberFormat="1" applyFont="1" applyFill="1" applyBorder="1" applyAlignment="1">
      <alignment horizontal="center"/>
    </xf>
    <xf numFmtId="171" fontId="19" fillId="0" borderId="0" xfId="0" applyNumberFormat="1" applyFont="1" applyFill="1" applyBorder="1" applyAlignment="1">
      <alignment horizontal="center"/>
    </xf>
    <xf numFmtId="171" fontId="19" fillId="4" borderId="0" xfId="0" applyNumberFormat="1" applyFont="1" applyFill="1" applyBorder="1" applyAlignment="1">
      <alignment horizontal="center"/>
    </xf>
    <xf numFmtId="43" fontId="19" fillId="4" borderId="17" xfId="0" applyNumberFormat="1" applyFont="1" applyFill="1" applyBorder="1" applyAlignment="1">
      <alignment horizontal="center" wrapText="1"/>
    </xf>
    <xf numFmtId="170" fontId="19" fillId="4" borderId="31" xfId="0" applyNumberFormat="1" applyFont="1" applyFill="1" applyBorder="1" applyAlignment="1">
      <alignment horizontal="center"/>
    </xf>
    <xf numFmtId="165" fontId="19" fillId="4" borderId="7" xfId="0" applyNumberFormat="1" applyFont="1" applyFill="1" applyBorder="1" applyAlignment="1">
      <alignment horizontal="center"/>
    </xf>
    <xf numFmtId="3" fontId="22" fillId="4" borderId="7" xfId="0" applyNumberFormat="1" applyFont="1" applyFill="1" applyBorder="1" applyAlignment="1">
      <alignment horizontal="center"/>
    </xf>
    <xf numFmtId="171" fontId="19" fillId="4" borderId="32" xfId="0" applyNumberFormat="1" applyFont="1" applyFill="1" applyBorder="1" applyAlignment="1">
      <alignment horizontal="center"/>
    </xf>
    <xf numFmtId="0" fontId="38" fillId="2" borderId="33" xfId="0" applyFont="1" applyFill="1" applyBorder="1" applyAlignment="1">
      <alignment horizontal="center"/>
    </xf>
    <xf numFmtId="0" fontId="19" fillId="2" borderId="28" xfId="0" applyFont="1" applyFill="1" applyBorder="1" applyAlignment="1">
      <alignment horizontal="center" wrapText="1"/>
    </xf>
    <xf numFmtId="0" fontId="38" fillId="2" borderId="28" xfId="0" applyFont="1" applyFill="1" applyBorder="1" applyAlignment="1">
      <alignment horizontal="center"/>
    </xf>
    <xf numFmtId="0" fontId="38" fillId="2" borderId="34" xfId="0" applyFont="1" applyFill="1" applyBorder="1" applyAlignment="1">
      <alignment horizontal="center"/>
    </xf>
    <xf numFmtId="0" fontId="19" fillId="0" borderId="35" xfId="0" applyFont="1" applyBorder="1" applyAlignment="1">
      <alignment horizontal="center"/>
    </xf>
    <xf numFmtId="170" fontId="19" fillId="0" borderId="7" xfId="0" applyNumberFormat="1" applyFont="1" applyBorder="1"/>
    <xf numFmtId="165" fontId="28" fillId="0" borderId="7" xfId="0" applyNumberFormat="1" applyFont="1" applyBorder="1" applyAlignment="1">
      <alignment horizontal="center"/>
    </xf>
    <xf numFmtId="165" fontId="40" fillId="0" borderId="7" xfId="0" applyNumberFormat="1" applyFont="1" applyBorder="1" applyAlignment="1">
      <alignment horizontal="center"/>
    </xf>
    <xf numFmtId="165" fontId="43" fillId="0" borderId="7" xfId="0" applyNumberFormat="1" applyFont="1" applyBorder="1" applyAlignment="1">
      <alignment horizontal="center"/>
    </xf>
    <xf numFmtId="165" fontId="19" fillId="0" borderId="7" xfId="0" applyNumberFormat="1" applyFont="1" applyBorder="1" applyAlignment="1">
      <alignment horizontal="center"/>
    </xf>
    <xf numFmtId="3" fontId="124" fillId="0" borderId="32" xfId="0" applyNumberFormat="1" applyFont="1" applyBorder="1" applyAlignment="1">
      <alignment horizontal="center"/>
    </xf>
    <xf numFmtId="171" fontId="19" fillId="0" borderId="8" xfId="0" applyNumberFormat="1" applyFont="1" applyBorder="1" applyAlignment="1">
      <alignment horizontal="center"/>
    </xf>
    <xf numFmtId="3" fontId="45" fillId="4" borderId="32" xfId="0" applyNumberFormat="1" applyFont="1" applyFill="1" applyBorder="1" applyAlignment="1">
      <alignment horizontal="center"/>
    </xf>
    <xf numFmtId="172" fontId="40" fillId="4" borderId="7" xfId="0" applyNumberFormat="1" applyFont="1" applyFill="1" applyBorder="1"/>
    <xf numFmtId="165" fontId="48" fillId="4" borderId="0" xfId="0" applyNumberFormat="1" applyFont="1" applyFill="1" applyBorder="1" applyAlignment="1">
      <alignment horizontal="center"/>
    </xf>
    <xf numFmtId="165" fontId="49" fillId="0" borderId="0" xfId="0" applyNumberFormat="1" applyFont="1" applyFill="1" applyBorder="1" applyAlignment="1">
      <alignment horizontal="center"/>
    </xf>
    <xf numFmtId="0" fontId="19" fillId="0" borderId="0" xfId="0" applyFont="1" applyBorder="1"/>
    <xf numFmtId="0" fontId="19" fillId="0" borderId="0" xfId="0" applyFont="1"/>
    <xf numFmtId="0" fontId="19" fillId="0" borderId="0" xfId="0" applyFont="1" applyFill="1" applyBorder="1"/>
    <xf numFmtId="0" fontId="36" fillId="4" borderId="14" xfId="0" applyFont="1" applyFill="1" applyBorder="1" applyAlignment="1">
      <alignment horizontal="center"/>
    </xf>
    <xf numFmtId="3" fontId="22" fillId="0" borderId="7" xfId="0" applyNumberFormat="1" applyFont="1" applyBorder="1" applyAlignment="1">
      <alignment horizontal="center"/>
    </xf>
    <xf numFmtId="165" fontId="49" fillId="0" borderId="7" xfId="0" applyNumberFormat="1" applyFont="1" applyBorder="1" applyAlignment="1">
      <alignment horizontal="center"/>
    </xf>
    <xf numFmtId="170" fontId="38" fillId="2" borderId="3" xfId="0" applyNumberFormat="1" applyFont="1" applyFill="1" applyBorder="1" applyAlignment="1">
      <alignment horizontal="center"/>
    </xf>
    <xf numFmtId="165" fontId="38" fillId="2" borderId="7" xfId="0" applyNumberFormat="1" applyFont="1" applyFill="1" applyBorder="1" applyAlignment="1">
      <alignment horizontal="center"/>
    </xf>
    <xf numFmtId="3" fontId="38" fillId="2" borderId="7" xfId="0" applyNumberFormat="1" applyFont="1" applyFill="1" applyBorder="1" applyAlignment="1">
      <alignment horizontal="center"/>
    </xf>
    <xf numFmtId="173" fontId="38" fillId="2" borderId="36" xfId="0" applyNumberFormat="1" applyFont="1" applyFill="1" applyBorder="1" applyAlignment="1">
      <alignment horizontal="center"/>
    </xf>
    <xf numFmtId="0" fontId="19" fillId="2" borderId="0" xfId="0" applyFont="1" applyFill="1"/>
    <xf numFmtId="0" fontId="19" fillId="0" borderId="37" xfId="0" applyFont="1" applyBorder="1" applyAlignment="1">
      <alignment horizontal="center"/>
    </xf>
    <xf numFmtId="3" fontId="37" fillId="0" borderId="0" xfId="0" applyNumberFormat="1" applyFont="1" applyFill="1" applyBorder="1" applyAlignment="1">
      <alignment horizontal="center"/>
    </xf>
    <xf numFmtId="171" fontId="0" fillId="0" borderId="0" xfId="0" applyNumberFormat="1" applyFill="1" applyBorder="1" applyAlignment="1">
      <alignment horizontal="center"/>
    </xf>
    <xf numFmtId="171" fontId="0" fillId="4" borderId="38" xfId="0" applyNumberFormat="1" applyFill="1" applyBorder="1" applyAlignment="1">
      <alignment horizontal="center"/>
    </xf>
    <xf numFmtId="0" fontId="36" fillId="4" borderId="30" xfId="0" applyFont="1" applyFill="1" applyBorder="1" applyAlignment="1">
      <alignment horizontal="center"/>
    </xf>
    <xf numFmtId="170" fontId="0" fillId="0" borderId="7" xfId="0" applyNumberFormat="1" applyBorder="1"/>
    <xf numFmtId="3" fontId="37" fillId="0" borderId="7" xfId="0" applyNumberFormat="1" applyFont="1" applyBorder="1" applyAlignment="1">
      <alignment horizontal="center"/>
    </xf>
    <xf numFmtId="165" fontId="30" fillId="0" borderId="7" xfId="0" applyNumberFormat="1" applyFont="1" applyBorder="1" applyAlignment="1">
      <alignment horizontal="center"/>
    </xf>
    <xf numFmtId="170" fontId="50" fillId="2" borderId="3" xfId="0" applyNumberFormat="1" applyFont="1" applyFill="1" applyBorder="1" applyAlignment="1">
      <alignment horizontal="center"/>
    </xf>
    <xf numFmtId="165" fontId="50" fillId="2" borderId="7" xfId="0" applyNumberFormat="1" applyFont="1" applyFill="1" applyBorder="1" applyAlignment="1">
      <alignment horizontal="center"/>
    </xf>
    <xf numFmtId="3" fontId="50" fillId="2" borderId="7" xfId="0" applyNumberFormat="1" applyFont="1" applyFill="1" applyBorder="1" applyAlignment="1">
      <alignment horizontal="center"/>
    </xf>
    <xf numFmtId="173" fontId="50" fillId="2" borderId="36" xfId="0" applyNumberFormat="1" applyFont="1" applyFill="1" applyBorder="1" applyAlignment="1">
      <alignment horizontal="center"/>
    </xf>
    <xf numFmtId="171" fontId="0" fillId="4" borderId="39" xfId="0" applyNumberFormat="1" applyFill="1" applyBorder="1" applyAlignment="1">
      <alignment horizontal="center"/>
    </xf>
    <xf numFmtId="0" fontId="36" fillId="4" borderId="8" xfId="0" applyFont="1" applyFill="1" applyBorder="1" applyAlignment="1">
      <alignment horizontal="center"/>
    </xf>
    <xf numFmtId="1" fontId="50" fillId="2" borderId="3" xfId="0" applyNumberFormat="1" applyFont="1" applyFill="1" applyBorder="1" applyAlignment="1">
      <alignment horizontal="center"/>
    </xf>
    <xf numFmtId="165" fontId="125" fillId="0" borderId="7" xfId="0" applyNumberFormat="1" applyFont="1" applyBorder="1" applyAlignment="1">
      <alignment horizontal="center"/>
    </xf>
    <xf numFmtId="164" fontId="45" fillId="4" borderId="32" xfId="0" applyNumberFormat="1" applyFont="1" applyFill="1" applyBorder="1" applyAlignment="1">
      <alignment horizontal="center"/>
    </xf>
    <xf numFmtId="0" fontId="38" fillId="4" borderId="8" xfId="0" applyFont="1" applyFill="1" applyBorder="1" applyAlignment="1">
      <alignment horizontal="center"/>
    </xf>
    <xf numFmtId="165" fontId="28" fillId="0" borderId="7" xfId="0" applyNumberFormat="1" applyFont="1" applyFill="1" applyBorder="1" applyAlignment="1">
      <alignment horizontal="center"/>
    </xf>
    <xf numFmtId="0" fontId="19" fillId="0" borderId="37" xfId="0" applyFont="1" applyBorder="1" applyAlignment="1">
      <alignment horizontal="center" wrapText="1"/>
    </xf>
    <xf numFmtId="165" fontId="40" fillId="0" borderId="7" xfId="0" applyNumberFormat="1" applyFont="1" applyFill="1" applyBorder="1" applyAlignment="1">
      <alignment horizontal="center"/>
    </xf>
    <xf numFmtId="165" fontId="30" fillId="0" borderId="7" xfId="0" applyNumberFormat="1" applyFont="1" applyFill="1" applyBorder="1" applyAlignment="1">
      <alignment horizontal="center"/>
    </xf>
    <xf numFmtId="170" fontId="19" fillId="0" borderId="7" xfId="0" applyNumberFormat="1" applyFont="1" applyFill="1" applyBorder="1" applyAlignment="1">
      <alignment wrapText="1"/>
    </xf>
    <xf numFmtId="165" fontId="19" fillId="0" borderId="7" xfId="0" applyNumberFormat="1" applyFont="1" applyFill="1" applyBorder="1" applyAlignment="1">
      <alignment horizontal="center"/>
    </xf>
    <xf numFmtId="4" fontId="19" fillId="0" borderId="0" xfId="0" applyNumberFormat="1" applyFont="1" applyFill="1" applyBorder="1" applyAlignment="1">
      <alignment horizontal="center"/>
    </xf>
    <xf numFmtId="0" fontId="19" fillId="0" borderId="37" xfId="0" applyFont="1" applyFill="1" applyBorder="1" applyAlignment="1">
      <alignment horizontal="center" wrapText="1"/>
    </xf>
    <xf numFmtId="170" fontId="19" fillId="0" borderId="7" xfId="0" applyNumberFormat="1" applyFont="1" applyBorder="1" applyAlignment="1">
      <alignment horizontal="right"/>
    </xf>
    <xf numFmtId="1" fontId="50" fillId="2" borderId="15" xfId="0" applyNumberFormat="1" applyFont="1" applyFill="1" applyBorder="1" applyAlignment="1">
      <alignment horizontal="center"/>
    </xf>
    <xf numFmtId="165" fontId="50" fillId="2" borderId="9" xfId="0" applyNumberFormat="1" applyFont="1" applyFill="1" applyBorder="1" applyAlignment="1">
      <alignment horizontal="center"/>
    </xf>
    <xf numFmtId="3" fontId="50" fillId="2" borderId="9" xfId="0" applyNumberFormat="1" applyFont="1" applyFill="1" applyBorder="1" applyAlignment="1">
      <alignment horizontal="center"/>
    </xf>
    <xf numFmtId="173" fontId="50" fillId="2" borderId="40" xfId="0" applyNumberFormat="1" applyFont="1" applyFill="1" applyBorder="1" applyAlignment="1">
      <alignment horizontal="center"/>
    </xf>
    <xf numFmtId="0" fontId="19" fillId="0" borderId="41" xfId="0" applyFont="1" applyFill="1" applyBorder="1" applyAlignment="1">
      <alignment horizontal="center" wrapText="1"/>
    </xf>
    <xf numFmtId="170" fontId="19" fillId="0" borderId="7" xfId="0" applyNumberFormat="1" applyFont="1" applyFill="1" applyBorder="1" applyAlignment="1">
      <alignment horizontal="right"/>
    </xf>
    <xf numFmtId="3" fontId="124" fillId="0" borderId="32" xfId="0" applyNumberFormat="1" applyFont="1" applyFill="1" applyBorder="1" applyAlignment="1">
      <alignment horizontal="center"/>
    </xf>
    <xf numFmtId="165" fontId="51" fillId="4" borderId="0" xfId="0" applyNumberFormat="1" applyFont="1" applyFill="1" applyBorder="1" applyAlignment="1">
      <alignment horizontal="center"/>
    </xf>
    <xf numFmtId="4" fontId="11" fillId="0" borderId="0" xfId="0" applyNumberFormat="1" applyFont="1" applyFill="1" applyBorder="1" applyAlignment="1">
      <alignment horizontal="center"/>
    </xf>
    <xf numFmtId="0" fontId="11" fillId="0" borderId="0" xfId="0" applyFont="1" applyBorder="1"/>
    <xf numFmtId="0" fontId="11" fillId="0" borderId="0" xfId="0" applyFont="1" applyFill="1" applyBorder="1"/>
    <xf numFmtId="171" fontId="11" fillId="0" borderId="0" xfId="0" applyNumberFormat="1" applyFont="1" applyFill="1" applyBorder="1" applyAlignment="1">
      <alignment horizontal="center"/>
    </xf>
    <xf numFmtId="171" fontId="11" fillId="4" borderId="42" xfId="0" applyNumberFormat="1" applyFont="1" applyFill="1" applyBorder="1" applyAlignment="1">
      <alignment horizontal="center"/>
    </xf>
    <xf numFmtId="0" fontId="50" fillId="4" borderId="43" xfId="0" applyFont="1" applyFill="1" applyBorder="1" applyAlignment="1">
      <alignment horizontal="center"/>
    </xf>
    <xf numFmtId="170" fontId="11" fillId="0" borderId="7" xfId="0" applyNumberFormat="1" applyFont="1" applyFill="1" applyBorder="1"/>
    <xf numFmtId="165" fontId="52" fillId="4" borderId="9" xfId="0" applyNumberFormat="1" applyFont="1" applyFill="1" applyBorder="1" applyAlignment="1">
      <alignment horizontal="center"/>
    </xf>
    <xf numFmtId="1" fontId="50" fillId="2" borderId="7" xfId="0" applyNumberFormat="1" applyFont="1" applyFill="1" applyBorder="1" applyAlignment="1">
      <alignment horizontal="center"/>
    </xf>
    <xf numFmtId="173" fontId="50" fillId="2" borderId="7" xfId="0" applyNumberFormat="1" applyFont="1" applyFill="1" applyBorder="1" applyAlignment="1">
      <alignment horizontal="center"/>
    </xf>
    <xf numFmtId="0" fontId="11" fillId="2" borderId="0" xfId="0" applyFont="1" applyFill="1"/>
    <xf numFmtId="0" fontId="0" fillId="0" borderId="44" xfId="0" applyBorder="1"/>
    <xf numFmtId="170" fontId="23" fillId="0" borderId="45" xfId="0" applyNumberFormat="1" applyFont="1" applyBorder="1"/>
    <xf numFmtId="165" fontId="53" fillId="3" borderId="46" xfId="0" applyNumberFormat="1" applyFont="1" applyFill="1" applyBorder="1" applyAlignment="1">
      <alignment horizontal="center"/>
    </xf>
    <xf numFmtId="165" fontId="48" fillId="3" borderId="1" xfId="0" applyNumberFormat="1" applyFont="1" applyFill="1" applyBorder="1" applyAlignment="1">
      <alignment horizontal="center"/>
    </xf>
    <xf numFmtId="165" fontId="47" fillId="3" borderId="1" xfId="0" applyNumberFormat="1" applyFont="1" applyFill="1" applyBorder="1" applyAlignment="1">
      <alignment horizontal="center"/>
    </xf>
    <xf numFmtId="165" fontId="42" fillId="3" borderId="1" xfId="0" applyNumberFormat="1" applyFont="1" applyFill="1" applyBorder="1" applyAlignment="1">
      <alignment horizontal="center"/>
    </xf>
    <xf numFmtId="165" fontId="43" fillId="3" borderId="47" xfId="0" applyNumberFormat="1" applyFont="1" applyFill="1" applyBorder="1" applyAlignment="1">
      <alignment horizontal="center"/>
    </xf>
    <xf numFmtId="165" fontId="19" fillId="3" borderId="1" xfId="0" applyNumberFormat="1" applyFont="1" applyFill="1" applyBorder="1" applyAlignment="1">
      <alignment horizontal="center"/>
    </xf>
    <xf numFmtId="3" fontId="124" fillId="3" borderId="1" xfId="0" applyNumberFormat="1" applyFont="1" applyFill="1" applyBorder="1" applyAlignment="1">
      <alignment horizontal="center"/>
    </xf>
    <xf numFmtId="171" fontId="0" fillId="3" borderId="26" xfId="0" applyNumberFormat="1" applyFill="1" applyBorder="1" applyAlignment="1">
      <alignment horizontal="center"/>
    </xf>
    <xf numFmtId="3" fontId="54" fillId="4" borderId="32" xfId="0" applyNumberFormat="1" applyFont="1" applyFill="1" applyBorder="1" applyAlignment="1">
      <alignment horizontal="center"/>
    </xf>
    <xf numFmtId="165" fontId="48" fillId="0" borderId="0" xfId="0" applyNumberFormat="1" applyFont="1" applyFill="1" applyBorder="1" applyAlignment="1">
      <alignment horizontal="center"/>
    </xf>
    <xf numFmtId="0" fontId="0" fillId="4" borderId="26" xfId="0" applyFill="1" applyBorder="1"/>
    <xf numFmtId="170" fontId="0" fillId="0" borderId="45" xfId="0" applyNumberFormat="1" applyBorder="1"/>
    <xf numFmtId="3" fontId="37" fillId="3" borderId="1" xfId="0" applyNumberFormat="1" applyFont="1" applyFill="1" applyBorder="1" applyAlignment="1">
      <alignment horizontal="center"/>
    </xf>
    <xf numFmtId="165" fontId="30" fillId="3" borderId="1" xfId="0" applyNumberFormat="1" applyFont="1" applyFill="1" applyBorder="1" applyAlignment="1">
      <alignment horizontal="center"/>
    </xf>
    <xf numFmtId="165" fontId="24" fillId="0" borderId="0" xfId="0" applyNumberFormat="1" applyFont="1" applyFill="1" applyBorder="1" applyAlignment="1">
      <alignment horizontal="center"/>
    </xf>
    <xf numFmtId="165" fontId="55" fillId="0" borderId="0" xfId="0" applyNumberFormat="1" applyFont="1" applyFill="1" applyBorder="1" applyAlignment="1">
      <alignment horizontal="center"/>
    </xf>
    <xf numFmtId="165" fontId="56" fillId="0" borderId="0" xfId="0" applyNumberFormat="1" applyFont="1" applyFill="1" applyBorder="1" applyAlignment="1">
      <alignment horizontal="center" wrapText="1"/>
    </xf>
    <xf numFmtId="165" fontId="57" fillId="0" borderId="0" xfId="0" applyNumberFormat="1" applyFont="1" applyFill="1" applyBorder="1" applyAlignment="1">
      <alignment horizontal="center" wrapText="1"/>
    </xf>
    <xf numFmtId="166" fontId="58" fillId="0" borderId="0" xfId="2" applyNumberFormat="1" applyFont="1" applyFill="1" applyBorder="1" applyAlignment="1">
      <alignment horizontal="center"/>
    </xf>
    <xf numFmtId="174" fontId="59" fillId="0" borderId="0" xfId="0" applyNumberFormat="1" applyFont="1" applyFill="1" applyBorder="1" applyAlignment="1">
      <alignment horizontal="center"/>
    </xf>
    <xf numFmtId="171" fontId="50" fillId="0" borderId="0" xfId="0" applyNumberFormat="1" applyFont="1" applyFill="1" applyBorder="1" applyAlignment="1">
      <alignment horizontal="center"/>
    </xf>
    <xf numFmtId="3" fontId="60" fillId="4" borderId="1" xfId="0" applyNumberFormat="1" applyFont="1" applyFill="1" applyBorder="1" applyAlignment="1">
      <alignment horizontal="center"/>
    </xf>
    <xf numFmtId="172" fontId="40" fillId="4" borderId="7" xfId="2" applyNumberFormat="1" applyFont="1" applyFill="1" applyBorder="1"/>
    <xf numFmtId="171" fontId="50" fillId="4" borderId="0" xfId="0" applyNumberFormat="1" applyFont="1" applyFill="1" applyBorder="1" applyAlignment="1">
      <alignment horizontal="center"/>
    </xf>
    <xf numFmtId="165" fontId="36" fillId="4" borderId="0" xfId="0" applyNumberFormat="1" applyFont="1" applyFill="1" applyBorder="1" applyAlignment="1">
      <alignment horizontal="center"/>
    </xf>
    <xf numFmtId="3" fontId="61" fillId="4" borderId="0" xfId="0" applyNumberFormat="1" applyFont="1" applyFill="1" applyBorder="1" applyAlignment="1">
      <alignment horizontal="center"/>
    </xf>
    <xf numFmtId="0" fontId="0" fillId="2" borderId="14" xfId="0" applyFill="1" applyBorder="1"/>
    <xf numFmtId="165" fontId="19" fillId="2" borderId="48" xfId="0" applyNumberFormat="1" applyFont="1" applyFill="1" applyBorder="1" applyAlignment="1">
      <alignment horizontal="center"/>
    </xf>
    <xf numFmtId="3" fontId="19" fillId="2" borderId="19" xfId="0" applyNumberFormat="1" applyFont="1" applyFill="1" applyBorder="1" applyAlignment="1">
      <alignment horizontal="center"/>
    </xf>
    <xf numFmtId="173" fontId="19" fillId="2" borderId="49" xfId="0" applyNumberFormat="1" applyFont="1" applyFill="1" applyBorder="1" applyAlignment="1">
      <alignment horizontal="center"/>
    </xf>
    <xf numFmtId="0" fontId="62" fillId="0" borderId="0" xfId="0" applyFont="1"/>
    <xf numFmtId="0" fontId="9" fillId="0" borderId="0" xfId="0" applyFont="1"/>
    <xf numFmtId="165" fontId="63" fillId="0" borderId="0" xfId="0" applyNumberFormat="1" applyFont="1" applyBorder="1" applyAlignment="1">
      <alignment horizontal="center"/>
    </xf>
    <xf numFmtId="165" fontId="64" fillId="0" borderId="0" xfId="0" applyNumberFormat="1" applyFont="1" applyBorder="1" applyAlignment="1">
      <alignment horizontal="center"/>
    </xf>
    <xf numFmtId="165" fontId="65" fillId="0" borderId="0" xfId="0" applyNumberFormat="1" applyFont="1" applyBorder="1" applyAlignment="1">
      <alignment horizontal="center"/>
    </xf>
    <xf numFmtId="165" fontId="66" fillId="0" borderId="0" xfId="0" applyNumberFormat="1" applyFont="1" applyBorder="1" applyAlignment="1">
      <alignment horizontal="center"/>
    </xf>
    <xf numFmtId="165" fontId="67" fillId="0" borderId="0" xfId="0" applyNumberFormat="1" applyFont="1" applyBorder="1" applyAlignment="1">
      <alignment horizontal="center"/>
    </xf>
    <xf numFmtId="165" fontId="68" fillId="0" borderId="0" xfId="0" applyNumberFormat="1" applyFont="1" applyBorder="1" applyAlignment="1">
      <alignment horizontal="center"/>
    </xf>
    <xf numFmtId="165" fontId="69" fillId="0" borderId="0" xfId="0" applyNumberFormat="1" applyFont="1" applyBorder="1" applyAlignment="1">
      <alignment horizontal="center"/>
    </xf>
    <xf numFmtId="174" fontId="59" fillId="0" borderId="0" xfId="4" applyNumberFormat="1" applyFont="1" applyBorder="1" applyAlignment="1">
      <alignment horizontal="center"/>
    </xf>
    <xf numFmtId="171" fontId="50" fillId="0" borderId="0" xfId="0" applyNumberFormat="1" applyFont="1" applyBorder="1" applyAlignment="1">
      <alignment horizontal="center"/>
    </xf>
    <xf numFmtId="0" fontId="0" fillId="16" borderId="0" xfId="0" applyFill="1"/>
    <xf numFmtId="171" fontId="50" fillId="16" borderId="0" xfId="0" applyNumberFormat="1" applyFont="1" applyFill="1" applyBorder="1" applyAlignment="1">
      <alignment horizontal="center"/>
    </xf>
    <xf numFmtId="0" fontId="0" fillId="0" borderId="0" xfId="0" applyAlignment="1">
      <alignment horizontal="right"/>
    </xf>
    <xf numFmtId="165" fontId="56" fillId="0" borderId="0" xfId="0" applyNumberFormat="1" applyFont="1" applyFill="1" applyBorder="1" applyAlignment="1">
      <alignment horizontal="center"/>
    </xf>
    <xf numFmtId="165" fontId="57" fillId="0" borderId="0" xfId="0" applyNumberFormat="1" applyFont="1" applyFill="1" applyBorder="1" applyAlignment="1">
      <alignment horizontal="center"/>
    </xf>
    <xf numFmtId="165" fontId="68" fillId="4" borderId="0" xfId="0" applyNumberFormat="1" applyFont="1" applyFill="1" applyBorder="1" applyAlignment="1">
      <alignment horizontal="center"/>
    </xf>
    <xf numFmtId="2" fontId="68" fillId="2" borderId="0" xfId="0" applyNumberFormat="1" applyFont="1" applyFill="1" applyBorder="1" applyAlignment="1">
      <alignment horizontal="center"/>
    </xf>
    <xf numFmtId="170" fontId="68" fillId="2" borderId="0" xfId="0" applyNumberFormat="1" applyFont="1" applyFill="1" applyBorder="1" applyAlignment="1">
      <alignment horizontal="center"/>
    </xf>
    <xf numFmtId="170" fontId="70" fillId="0" borderId="0" xfId="0" applyNumberFormat="1" applyFont="1" applyBorder="1" applyAlignment="1">
      <alignment horizontal="center"/>
    </xf>
    <xf numFmtId="165" fontId="56" fillId="0" borderId="0" xfId="0" applyNumberFormat="1" applyFont="1" applyBorder="1" applyAlignment="1">
      <alignment horizontal="center"/>
    </xf>
    <xf numFmtId="165" fontId="47" fillId="0" borderId="0" xfId="0" applyNumberFormat="1" applyFont="1" applyBorder="1" applyAlignment="1">
      <alignment horizontal="center"/>
    </xf>
    <xf numFmtId="0" fontId="19" fillId="0" borderId="0" xfId="0" applyFont="1" applyFill="1" applyBorder="1" applyAlignment="1">
      <alignment horizontal="center" vertical="center" wrapText="1"/>
    </xf>
    <xf numFmtId="174" fontId="11" fillId="0" borderId="0" xfId="0" applyNumberFormat="1" applyFont="1" applyFill="1" applyBorder="1" applyAlignment="1">
      <alignment horizontal="center" vertical="center" wrapText="1"/>
    </xf>
    <xf numFmtId="0" fontId="68" fillId="0" borderId="0" xfId="0" applyFont="1" applyBorder="1" applyAlignment="1">
      <alignment horizontal="center"/>
    </xf>
    <xf numFmtId="165" fontId="56" fillId="0" borderId="50" xfId="0" applyNumberFormat="1" applyFont="1" applyBorder="1" applyAlignment="1">
      <alignment horizontal="center"/>
    </xf>
    <xf numFmtId="0" fontId="68" fillId="4" borderId="0" xfId="0" applyFont="1" applyFill="1" applyBorder="1" applyAlignment="1">
      <alignment horizontal="center"/>
    </xf>
    <xf numFmtId="170" fontId="68" fillId="4" borderId="0" xfId="0" applyNumberFormat="1" applyFont="1" applyFill="1" applyBorder="1" applyAlignment="1">
      <alignment horizontal="center"/>
    </xf>
    <xf numFmtId="167" fontId="38" fillId="0" borderId="0" xfId="0" applyNumberFormat="1" applyFont="1" applyFill="1"/>
    <xf numFmtId="170" fontId="23" fillId="0" borderId="0" xfId="0" applyNumberFormat="1" applyFont="1" applyFill="1"/>
    <xf numFmtId="165" fontId="38" fillId="0" borderId="0" xfId="0" applyNumberFormat="1" applyFont="1" applyAlignment="1">
      <alignment horizontal="center"/>
    </xf>
    <xf numFmtId="165" fontId="56" fillId="0" borderId="0" xfId="0" applyNumberFormat="1" applyFont="1" applyAlignment="1">
      <alignment horizontal="center"/>
    </xf>
    <xf numFmtId="165" fontId="30" fillId="0" borderId="0" xfId="0" applyNumberFormat="1" applyFont="1" applyAlignment="1">
      <alignment horizontal="center"/>
    </xf>
    <xf numFmtId="165" fontId="66" fillId="0" borderId="0" xfId="0" applyNumberFormat="1" applyFont="1" applyAlignment="1">
      <alignment horizontal="center"/>
    </xf>
    <xf numFmtId="165" fontId="71" fillId="0" borderId="0" xfId="0" applyNumberFormat="1" applyFont="1" applyFill="1" applyBorder="1" applyAlignment="1">
      <alignment horizontal="center"/>
    </xf>
    <xf numFmtId="165" fontId="38" fillId="9" borderId="0" xfId="0" applyNumberFormat="1" applyFont="1" applyFill="1" applyAlignment="1">
      <alignment horizontal="center"/>
    </xf>
    <xf numFmtId="174" fontId="72" fillId="0" borderId="0" xfId="0" applyNumberFormat="1" applyFont="1" applyBorder="1" applyAlignment="1">
      <alignment horizontal="center"/>
    </xf>
    <xf numFmtId="171" fontId="0" fillId="0" borderId="0" xfId="0" applyNumberFormat="1" applyBorder="1" applyAlignment="1">
      <alignment horizontal="center"/>
    </xf>
    <xf numFmtId="0" fontId="0" fillId="8" borderId="0" xfId="0" applyFill="1" applyBorder="1"/>
    <xf numFmtId="171" fontId="0" fillId="8" borderId="0" xfId="0" applyNumberFormat="1" applyFill="1" applyBorder="1" applyAlignment="1">
      <alignment horizontal="center"/>
    </xf>
    <xf numFmtId="167" fontId="38" fillId="4" borderId="0" xfId="0" applyNumberFormat="1" applyFont="1" applyFill="1"/>
    <xf numFmtId="170" fontId="50" fillId="4" borderId="0" xfId="0" applyNumberFormat="1" applyFont="1" applyFill="1"/>
    <xf numFmtId="171" fontId="0" fillId="0" borderId="0" xfId="0" applyNumberFormat="1" applyAlignment="1">
      <alignment horizontal="center"/>
    </xf>
    <xf numFmtId="165" fontId="38" fillId="4" borderId="0" xfId="0" applyNumberFormat="1" applyFont="1" applyFill="1" applyAlignment="1">
      <alignment horizontal="center"/>
    </xf>
    <xf numFmtId="3" fontId="73" fillId="4" borderId="0" xfId="0" applyNumberFormat="1" applyFont="1" applyFill="1" applyAlignment="1">
      <alignment horizontal="center"/>
    </xf>
    <xf numFmtId="171" fontId="0" fillId="4" borderId="0" xfId="0" applyNumberFormat="1" applyFill="1" applyAlignment="1">
      <alignment horizontal="center"/>
    </xf>
    <xf numFmtId="0" fontId="24" fillId="10" borderId="24" xfId="0" applyFont="1" applyFill="1" applyBorder="1" applyAlignment="1">
      <alignment vertical="center" wrapText="1"/>
    </xf>
    <xf numFmtId="170" fontId="39" fillId="0" borderId="4" xfId="0" applyNumberFormat="1" applyFont="1" applyBorder="1" applyAlignment="1">
      <alignment horizontal="center"/>
    </xf>
    <xf numFmtId="165" fontId="46" fillId="0" borderId="4" xfId="0" applyNumberFormat="1" applyFont="1" applyBorder="1" applyAlignment="1">
      <alignment horizontal="center"/>
    </xf>
    <xf numFmtId="165" fontId="40" fillId="0" borderId="4" xfId="0" applyNumberFormat="1" applyFont="1" applyBorder="1" applyAlignment="1">
      <alignment horizontal="center" wrapText="1"/>
    </xf>
    <xf numFmtId="0" fontId="30" fillId="0" borderId="4" xfId="0" applyFont="1" applyBorder="1" applyAlignment="1">
      <alignment horizontal="center" wrapText="1"/>
    </xf>
    <xf numFmtId="0" fontId="42" fillId="0" borderId="4" xfId="0" applyFont="1" applyBorder="1" applyAlignment="1">
      <alignment horizontal="center" wrapText="1"/>
    </xf>
    <xf numFmtId="0" fontId="43" fillId="0" borderId="7" xfId="0" applyFont="1" applyBorder="1" applyAlignment="1">
      <alignment horizontal="center" wrapText="1"/>
    </xf>
    <xf numFmtId="165" fontId="21" fillId="0" borderId="4" xfId="0" applyNumberFormat="1" applyFont="1" applyBorder="1" applyAlignment="1">
      <alignment horizontal="center" wrapText="1"/>
    </xf>
    <xf numFmtId="165" fontId="44" fillId="0" borderId="4" xfId="0" applyNumberFormat="1" applyFont="1" applyBorder="1" applyAlignment="1">
      <alignment horizontal="center" wrapText="1"/>
    </xf>
    <xf numFmtId="3" fontId="72" fillId="0" borderId="13" xfId="0" applyNumberFormat="1" applyFont="1" applyBorder="1" applyAlignment="1">
      <alignment horizontal="center"/>
    </xf>
    <xf numFmtId="171" fontId="19" fillId="8" borderId="0" xfId="0" applyNumberFormat="1" applyFont="1" applyFill="1" applyBorder="1" applyAlignment="1">
      <alignment horizontal="center"/>
    </xf>
    <xf numFmtId="0" fontId="0" fillId="4" borderId="0" xfId="0" applyFill="1"/>
    <xf numFmtId="171" fontId="19" fillId="0" borderId="51" xfId="0" applyNumberFormat="1" applyFont="1" applyBorder="1" applyAlignment="1">
      <alignment horizontal="center"/>
    </xf>
    <xf numFmtId="0" fontId="19" fillId="4" borderId="52" xfId="0" applyFont="1" applyFill="1" applyBorder="1" applyAlignment="1">
      <alignment vertical="center" wrapText="1"/>
    </xf>
    <xf numFmtId="170" fontId="19" fillId="4" borderId="24" xfId="0" applyNumberFormat="1" applyFont="1" applyFill="1" applyBorder="1" applyAlignment="1">
      <alignment horizontal="center"/>
    </xf>
    <xf numFmtId="165" fontId="19" fillId="4" borderId="4" xfId="0" applyNumberFormat="1" applyFont="1" applyFill="1" applyBorder="1" applyAlignment="1">
      <alignment horizontal="center"/>
    </xf>
    <xf numFmtId="3" fontId="22" fillId="4" borderId="4" xfId="0" applyNumberFormat="1" applyFont="1" applyFill="1" applyBorder="1" applyAlignment="1">
      <alignment horizontal="center"/>
    </xf>
    <xf numFmtId="171" fontId="19" fillId="4" borderId="25" xfId="0" applyNumberFormat="1" applyFont="1" applyFill="1" applyBorder="1" applyAlignment="1">
      <alignment horizontal="center"/>
    </xf>
    <xf numFmtId="0" fontId="38" fillId="2" borderId="53" xfId="0" applyFont="1" applyFill="1" applyBorder="1" applyAlignment="1">
      <alignment horizontal="center"/>
    </xf>
    <xf numFmtId="0" fontId="19" fillId="0" borderId="3" xfId="0" applyFont="1" applyBorder="1" applyAlignment="1">
      <alignment horizontal="center" wrapText="1"/>
    </xf>
    <xf numFmtId="165" fontId="48" fillId="0" borderId="7" xfId="0" applyNumberFormat="1" applyFont="1" applyBorder="1" applyAlignment="1">
      <alignment horizontal="center"/>
    </xf>
    <xf numFmtId="0" fontId="38" fillId="4" borderId="54" xfId="0" applyFont="1" applyFill="1" applyBorder="1" applyAlignment="1">
      <alignment horizontal="center"/>
    </xf>
    <xf numFmtId="170" fontId="0" fillId="4" borderId="3" xfId="0" applyNumberFormat="1" applyFill="1" applyBorder="1"/>
    <xf numFmtId="3" fontId="37" fillId="4" borderId="7" xfId="0" applyNumberFormat="1" applyFont="1" applyFill="1" applyBorder="1" applyAlignment="1">
      <alignment horizontal="center"/>
    </xf>
    <xf numFmtId="171" fontId="0" fillId="4" borderId="36" xfId="0" applyNumberFormat="1" applyFill="1" applyBorder="1" applyAlignment="1">
      <alignment horizontal="center"/>
    </xf>
    <xf numFmtId="170" fontId="50" fillId="2" borderId="31" xfId="0" applyNumberFormat="1" applyFont="1" applyFill="1" applyBorder="1" applyAlignment="1">
      <alignment horizontal="center"/>
    </xf>
    <xf numFmtId="0" fontId="50" fillId="2" borderId="7" xfId="0" applyFont="1" applyFill="1" applyBorder="1" applyAlignment="1">
      <alignment horizontal="center"/>
    </xf>
    <xf numFmtId="171" fontId="50" fillId="2" borderId="36" xfId="0" applyNumberFormat="1" applyFont="1" applyFill="1" applyBorder="1" applyAlignment="1">
      <alignment horizontal="center"/>
    </xf>
    <xf numFmtId="170" fontId="39" fillId="0" borderId="7" xfId="0" applyNumberFormat="1" applyFont="1" applyBorder="1" applyAlignment="1">
      <alignment horizontal="center"/>
    </xf>
    <xf numFmtId="165" fontId="40" fillId="0" borderId="7" xfId="0" applyNumberFormat="1" applyFont="1" applyBorder="1" applyAlignment="1">
      <alignment horizontal="center" wrapText="1"/>
    </xf>
    <xf numFmtId="0" fontId="30" fillId="0" borderId="32" xfId="0" applyFont="1" applyBorder="1" applyAlignment="1">
      <alignment horizontal="center" wrapText="1"/>
    </xf>
    <xf numFmtId="171" fontId="0" fillId="0" borderId="32" xfId="0" applyNumberFormat="1" applyBorder="1" applyAlignment="1">
      <alignment horizontal="center"/>
    </xf>
    <xf numFmtId="0" fontId="38" fillId="4" borderId="20" xfId="0" applyFont="1" applyFill="1" applyBorder="1" applyAlignment="1">
      <alignment horizontal="center"/>
    </xf>
    <xf numFmtId="165" fontId="19" fillId="4" borderId="9" xfId="0" applyNumberFormat="1" applyFont="1" applyFill="1" applyBorder="1" applyAlignment="1">
      <alignment horizontal="center"/>
    </xf>
    <xf numFmtId="3" fontId="37" fillId="4" borderId="9" xfId="0" applyNumberFormat="1" applyFont="1" applyFill="1" applyBorder="1" applyAlignment="1">
      <alignment horizontal="center"/>
    </xf>
    <xf numFmtId="171" fontId="0" fillId="4" borderId="40" xfId="0" applyNumberFormat="1" applyFill="1" applyBorder="1" applyAlignment="1">
      <alignment horizontal="center"/>
    </xf>
    <xf numFmtId="0" fontId="50" fillId="2" borderId="31" xfId="0" applyFont="1" applyFill="1" applyBorder="1" applyAlignment="1">
      <alignment horizontal="center"/>
    </xf>
    <xf numFmtId="0" fontId="55" fillId="0" borderId="55" xfId="0" applyFont="1" applyBorder="1"/>
    <xf numFmtId="170" fontId="23" fillId="0" borderId="47" xfId="0" applyNumberFormat="1" applyFont="1" applyBorder="1"/>
    <xf numFmtId="165" fontId="75" fillId="3" borderId="47" xfId="0" applyNumberFormat="1" applyFont="1" applyFill="1" applyBorder="1" applyAlignment="1">
      <alignment horizontal="center"/>
    </xf>
    <xf numFmtId="165" fontId="48" fillId="3" borderId="47" xfId="0" applyNumberFormat="1" applyFont="1" applyFill="1" applyBorder="1" applyAlignment="1">
      <alignment horizontal="center"/>
    </xf>
    <xf numFmtId="165" fontId="30" fillId="3" borderId="47" xfId="0" applyNumberFormat="1" applyFont="1" applyFill="1" applyBorder="1" applyAlignment="1">
      <alignment horizontal="center"/>
    </xf>
    <xf numFmtId="165" fontId="42" fillId="3" borderId="47" xfId="0" applyNumberFormat="1" applyFont="1" applyFill="1" applyBorder="1" applyAlignment="1">
      <alignment horizontal="center"/>
    </xf>
    <xf numFmtId="165" fontId="19" fillId="3" borderId="47" xfId="0" applyNumberFormat="1" applyFont="1" applyFill="1" applyBorder="1" applyAlignment="1">
      <alignment horizontal="center"/>
    </xf>
    <xf numFmtId="174" fontId="60" fillId="3" borderId="56" xfId="0" applyNumberFormat="1" applyFont="1" applyFill="1" applyBorder="1" applyAlignment="1">
      <alignment horizontal="center"/>
    </xf>
    <xf numFmtId="171" fontId="0" fillId="3" borderId="43" xfId="0" applyNumberFormat="1" applyFill="1" applyBorder="1" applyAlignment="1">
      <alignment horizontal="center"/>
    </xf>
    <xf numFmtId="0" fontId="19" fillId="4" borderId="54" xfId="0" applyFont="1" applyFill="1" applyBorder="1" applyAlignment="1">
      <alignment wrapText="1"/>
    </xf>
    <xf numFmtId="170" fontId="19" fillId="4" borderId="33" xfId="0" applyNumberFormat="1" applyFont="1" applyFill="1" applyBorder="1" applyAlignment="1">
      <alignment horizontal="center"/>
    </xf>
    <xf numFmtId="165" fontId="75" fillId="0" borderId="28" xfId="0" applyNumberFormat="1" applyFont="1" applyBorder="1" applyAlignment="1">
      <alignment horizontal="center"/>
    </xf>
    <xf numFmtId="165" fontId="48" fillId="0" borderId="28" xfId="0" applyNumberFormat="1" applyFont="1" applyBorder="1" applyAlignment="1">
      <alignment horizontal="center"/>
    </xf>
    <xf numFmtId="165" fontId="30" fillId="0" borderId="29" xfId="0" applyNumberFormat="1" applyFont="1" applyBorder="1" applyAlignment="1">
      <alignment horizontal="center"/>
    </xf>
    <xf numFmtId="171" fontId="0" fillId="3" borderId="0" xfId="0" applyNumberFormat="1" applyFill="1" applyBorder="1" applyAlignment="1">
      <alignment horizontal="center"/>
    </xf>
    <xf numFmtId="0" fontId="50" fillId="4" borderId="0" xfId="0" applyFont="1" applyFill="1"/>
    <xf numFmtId="170" fontId="0" fillId="4" borderId="41" xfId="0" applyNumberFormat="1" applyFill="1" applyBorder="1"/>
    <xf numFmtId="165" fontId="19" fillId="4" borderId="12" xfId="0" applyNumberFormat="1" applyFont="1" applyFill="1" applyBorder="1" applyAlignment="1">
      <alignment horizontal="center"/>
    </xf>
    <xf numFmtId="3" fontId="37" fillId="4" borderId="19" xfId="0" applyNumberFormat="1" applyFont="1" applyFill="1" applyBorder="1" applyAlignment="1">
      <alignment horizontal="center"/>
    </xf>
    <xf numFmtId="171" fontId="0" fillId="4" borderId="49" xfId="0" applyNumberFormat="1" applyFill="1" applyBorder="1" applyAlignment="1">
      <alignment horizontal="center"/>
    </xf>
    <xf numFmtId="0" fontId="55" fillId="2" borderId="57" xfId="0" applyFont="1" applyFill="1" applyBorder="1"/>
    <xf numFmtId="0" fontId="38" fillId="2" borderId="47" xfId="0" applyFont="1" applyFill="1" applyBorder="1" applyAlignment="1">
      <alignment horizontal="center"/>
    </xf>
    <xf numFmtId="171" fontId="36" fillId="2" borderId="58" xfId="0" applyNumberFormat="1" applyFont="1" applyFill="1" applyBorder="1" applyAlignment="1">
      <alignment horizontal="center"/>
    </xf>
    <xf numFmtId="0" fontId="50" fillId="0" borderId="0" xfId="0" applyFont="1"/>
    <xf numFmtId="170" fontId="76" fillId="0" borderId="0" xfId="0" applyNumberFormat="1" applyFont="1" applyBorder="1"/>
    <xf numFmtId="165" fontId="36" fillId="0" borderId="0" xfId="0" applyNumberFormat="1" applyFont="1" applyBorder="1" applyAlignment="1">
      <alignment horizontal="center"/>
    </xf>
    <xf numFmtId="165" fontId="57" fillId="0" borderId="0" xfId="0" applyNumberFormat="1" applyFont="1" applyBorder="1" applyAlignment="1">
      <alignment horizontal="center"/>
    </xf>
    <xf numFmtId="165" fontId="55" fillId="0" borderId="0" xfId="0" applyNumberFormat="1" applyFont="1" applyBorder="1" applyAlignment="1">
      <alignment horizontal="center"/>
    </xf>
    <xf numFmtId="174" fontId="59" fillId="0" borderId="0" xfId="0" applyNumberFormat="1" applyFont="1" applyBorder="1" applyAlignment="1">
      <alignment horizontal="center"/>
    </xf>
    <xf numFmtId="171" fontId="36" fillId="0" borderId="17" xfId="0" applyNumberFormat="1" applyFont="1" applyBorder="1" applyAlignment="1">
      <alignment horizontal="center"/>
    </xf>
    <xf numFmtId="171" fontId="36" fillId="8" borderId="0" xfId="0" applyNumberFormat="1" applyFont="1" applyFill="1" applyBorder="1" applyAlignment="1">
      <alignment horizontal="center"/>
    </xf>
    <xf numFmtId="171" fontId="36" fillId="0" borderId="0" xfId="0" applyNumberFormat="1" applyFont="1" applyFill="1" applyBorder="1" applyAlignment="1">
      <alignment horizontal="center"/>
    </xf>
    <xf numFmtId="165" fontId="75" fillId="0" borderId="7" xfId="0" applyNumberFormat="1" applyFont="1" applyBorder="1" applyAlignment="1">
      <alignment horizontal="center"/>
    </xf>
    <xf numFmtId="165" fontId="30" fillId="0" borderId="32" xfId="0" applyNumberFormat="1" applyFont="1" applyBorder="1" applyAlignment="1">
      <alignment horizontal="center"/>
    </xf>
    <xf numFmtId="171" fontId="36" fillId="0" borderId="0" xfId="0" applyNumberFormat="1" applyFont="1" applyBorder="1" applyAlignment="1">
      <alignment horizontal="center"/>
    </xf>
    <xf numFmtId="170" fontId="55" fillId="4" borderId="0" xfId="0" applyNumberFormat="1" applyFont="1" applyFill="1" applyBorder="1"/>
    <xf numFmtId="171" fontId="36" fillId="4" borderId="0" xfId="0" applyNumberFormat="1" applyFont="1" applyFill="1" applyBorder="1" applyAlignment="1">
      <alignment horizontal="center"/>
    </xf>
    <xf numFmtId="0" fontId="38" fillId="0" borderId="0" xfId="0" applyFont="1" applyFill="1" applyAlignment="1">
      <alignment horizontal="center"/>
    </xf>
    <xf numFmtId="165" fontId="56" fillId="0" borderId="0" xfId="0" applyNumberFormat="1" applyFont="1" applyFill="1" applyAlignment="1">
      <alignment horizontal="center"/>
    </xf>
    <xf numFmtId="165" fontId="30" fillId="0" borderId="0" xfId="0" applyNumberFormat="1" applyFont="1" applyFill="1" applyAlignment="1">
      <alignment horizontal="center"/>
    </xf>
    <xf numFmtId="165" fontId="50" fillId="0" borderId="0" xfId="0" applyNumberFormat="1" applyFont="1" applyFill="1" applyAlignment="1">
      <alignment horizontal="center"/>
    </xf>
    <xf numFmtId="165" fontId="38" fillId="0" borderId="0" xfId="0" applyNumberFormat="1" applyFont="1" applyFill="1" applyAlignment="1">
      <alignment horizontal="center"/>
    </xf>
    <xf numFmtId="174" fontId="72" fillId="0" borderId="0" xfId="0" applyNumberFormat="1" applyFont="1" applyFill="1" applyAlignment="1">
      <alignment horizontal="center"/>
    </xf>
    <xf numFmtId="171" fontId="38" fillId="0" borderId="17" xfId="0" applyNumberFormat="1" applyFont="1" applyFill="1" applyBorder="1" applyAlignment="1">
      <alignment horizontal="center"/>
    </xf>
    <xf numFmtId="171" fontId="38" fillId="0" borderId="0" xfId="0" applyNumberFormat="1" applyFont="1" applyFill="1" applyBorder="1" applyAlignment="1">
      <alignment horizontal="center"/>
    </xf>
    <xf numFmtId="0" fontId="38" fillId="0" borderId="20" xfId="0" applyFont="1" applyFill="1" applyBorder="1" applyAlignment="1">
      <alignment horizontal="center"/>
    </xf>
    <xf numFmtId="170" fontId="0" fillId="0" borderId="3" xfId="0" applyNumberFormat="1" applyFill="1" applyBorder="1"/>
    <xf numFmtId="165" fontId="77" fillId="0" borderId="9" xfId="0" applyNumberFormat="1" applyFont="1" applyFill="1" applyBorder="1" applyAlignment="1">
      <alignment horizontal="center"/>
    </xf>
    <xf numFmtId="165" fontId="48" fillId="0" borderId="7" xfId="0" applyNumberFormat="1" applyFont="1" applyFill="1" applyBorder="1" applyAlignment="1">
      <alignment horizontal="center"/>
    </xf>
    <xf numFmtId="165" fontId="30" fillId="0" borderId="59" xfId="0" applyNumberFormat="1" applyFont="1" applyFill="1" applyBorder="1" applyAlignment="1">
      <alignment horizontal="center"/>
    </xf>
    <xf numFmtId="3" fontId="37" fillId="0" borderId="7" xfId="0" applyNumberFormat="1" applyFont="1" applyFill="1" applyBorder="1" applyAlignment="1">
      <alignment horizontal="center"/>
    </xf>
    <xf numFmtId="171" fontId="0" fillId="0" borderId="32" xfId="0" applyNumberFormat="1" applyFill="1" applyBorder="1" applyAlignment="1">
      <alignment horizontal="center"/>
    </xf>
    <xf numFmtId="171" fontId="38" fillId="0" borderId="0" xfId="0" applyNumberFormat="1" applyFont="1" applyFill="1" applyAlignment="1">
      <alignment horizontal="center"/>
    </xf>
    <xf numFmtId="170" fontId="50" fillId="0" borderId="0" xfId="0" applyNumberFormat="1" applyFont="1" applyFill="1"/>
    <xf numFmtId="3" fontId="73" fillId="0" borderId="0" xfId="0" applyNumberFormat="1" applyFont="1" applyFill="1" applyAlignment="1">
      <alignment horizontal="center"/>
    </xf>
    <xf numFmtId="165" fontId="75" fillId="0" borderId="0" xfId="0" applyNumberFormat="1" applyFont="1" applyBorder="1" applyAlignment="1">
      <alignment horizontal="center"/>
    </xf>
    <xf numFmtId="165" fontId="48" fillId="0" borderId="0" xfId="0" applyNumberFormat="1" applyFont="1" applyBorder="1" applyAlignment="1">
      <alignment horizontal="center"/>
    </xf>
    <xf numFmtId="165" fontId="30" fillId="0" borderId="0" xfId="0" applyNumberFormat="1" applyFont="1" applyBorder="1" applyAlignment="1">
      <alignment horizontal="center"/>
    </xf>
    <xf numFmtId="165" fontId="42" fillId="0" borderId="0" xfId="0" applyNumberFormat="1" applyFont="1" applyBorder="1" applyAlignment="1">
      <alignment horizontal="center"/>
    </xf>
    <xf numFmtId="165" fontId="43" fillId="0" borderId="0" xfId="0" applyNumberFormat="1" applyFont="1" applyBorder="1" applyAlignment="1">
      <alignment horizontal="center"/>
    </xf>
    <xf numFmtId="165" fontId="19" fillId="0" borderId="0" xfId="0" applyNumberFormat="1" applyFont="1" applyBorder="1" applyAlignment="1">
      <alignment horizontal="center"/>
    </xf>
    <xf numFmtId="174" fontId="78" fillId="0" borderId="0" xfId="0" applyNumberFormat="1" applyFont="1" applyFill="1" applyBorder="1" applyAlignment="1">
      <alignment horizontal="center"/>
    </xf>
    <xf numFmtId="171" fontId="24" fillId="0" borderId="0" xfId="0" applyNumberFormat="1" applyFont="1" applyBorder="1" applyAlignment="1">
      <alignment horizontal="center"/>
    </xf>
    <xf numFmtId="171" fontId="24" fillId="0" borderId="0" xfId="0" applyNumberFormat="1" applyFont="1" applyFill="1" applyBorder="1" applyAlignment="1">
      <alignment horizontal="center"/>
    </xf>
    <xf numFmtId="3" fontId="37" fillId="0" borderId="28" xfId="0" applyNumberFormat="1" applyFont="1" applyBorder="1" applyAlignment="1">
      <alignment horizontal="center"/>
    </xf>
    <xf numFmtId="171" fontId="0" fillId="0" borderId="29" xfId="0" applyNumberFormat="1" applyBorder="1" applyAlignment="1">
      <alignment horizontal="center"/>
    </xf>
    <xf numFmtId="0" fontId="19" fillId="4" borderId="0" xfId="0" applyFont="1" applyFill="1" applyBorder="1"/>
    <xf numFmtId="3" fontId="79" fillId="4" borderId="0" xfId="0" applyNumberFormat="1" applyFont="1" applyFill="1" applyBorder="1" applyAlignment="1">
      <alignment horizontal="center"/>
    </xf>
    <xf numFmtId="165" fontId="19" fillId="4" borderId="0" xfId="0" applyNumberFormat="1" applyFont="1" applyFill="1" applyBorder="1" applyAlignment="1">
      <alignment horizontal="center"/>
    </xf>
    <xf numFmtId="3" fontId="80" fillId="4" borderId="0" xfId="0" applyNumberFormat="1" applyFont="1" applyFill="1" applyBorder="1" applyAlignment="1">
      <alignment horizontal="center"/>
    </xf>
    <xf numFmtId="171" fontId="24" fillId="4" borderId="0" xfId="0" applyNumberFormat="1" applyFont="1" applyFill="1" applyBorder="1" applyAlignment="1">
      <alignment horizontal="center"/>
    </xf>
    <xf numFmtId="0" fontId="0" fillId="2" borderId="0" xfId="0" applyFill="1" applyBorder="1" applyAlignment="1">
      <alignment horizontal="right"/>
    </xf>
    <xf numFmtId="165" fontId="19" fillId="2" borderId="60" xfId="0" applyNumberFormat="1" applyFont="1" applyFill="1" applyBorder="1" applyAlignment="1">
      <alignment horizontal="center"/>
    </xf>
    <xf numFmtId="0" fontId="0" fillId="2" borderId="61" xfId="0" applyFill="1" applyBorder="1"/>
    <xf numFmtId="0" fontId="35" fillId="0" borderId="0" xfId="0" applyFont="1" applyBorder="1"/>
    <xf numFmtId="0" fontId="30" fillId="0" borderId="0" xfId="0" applyFont="1" applyBorder="1"/>
    <xf numFmtId="0" fontId="20" fillId="0" borderId="0" xfId="0" applyFont="1" applyBorder="1"/>
    <xf numFmtId="0" fontId="81" fillId="0" borderId="0" xfId="0" applyFont="1" applyAlignment="1">
      <alignment vertical="center"/>
    </xf>
    <xf numFmtId="0" fontId="120" fillId="0" borderId="0" xfId="1" applyAlignment="1">
      <alignment vertical="center"/>
    </xf>
    <xf numFmtId="0" fontId="82" fillId="0" borderId="0" xfId="0" applyFont="1" applyAlignment="1">
      <alignment vertical="center"/>
    </xf>
    <xf numFmtId="0" fontId="126" fillId="16" borderId="0" xfId="0" applyFont="1" applyFill="1"/>
    <xf numFmtId="3" fontId="37" fillId="0" borderId="9" xfId="0" applyNumberFormat="1" applyFont="1" applyBorder="1" applyAlignment="1">
      <alignment horizontal="center"/>
    </xf>
    <xf numFmtId="3" fontId="37" fillId="3" borderId="19" xfId="0" applyNumberFormat="1" applyFont="1" applyFill="1" applyBorder="1" applyAlignment="1">
      <alignment horizontal="center"/>
    </xf>
    <xf numFmtId="171" fontId="0" fillId="3" borderId="13" xfId="0" applyNumberFormat="1" applyFill="1" applyBorder="1" applyAlignment="1">
      <alignment horizontal="center"/>
    </xf>
    <xf numFmtId="3" fontId="61" fillId="0" borderId="0" xfId="0" applyNumberFormat="1" applyFont="1" applyFill="1" applyBorder="1" applyAlignment="1">
      <alignment horizontal="center"/>
    </xf>
    <xf numFmtId="3" fontId="85" fillId="0" borderId="0" xfId="0" applyNumberFormat="1" applyFont="1" applyBorder="1" applyAlignment="1">
      <alignment horizontal="center"/>
    </xf>
    <xf numFmtId="171" fontId="86" fillId="0" borderId="0" xfId="0" applyNumberFormat="1" applyFont="1" applyAlignment="1">
      <alignment horizontal="center"/>
    </xf>
    <xf numFmtId="3" fontId="22" fillId="0" borderId="19" xfId="0" applyNumberFormat="1" applyFont="1" applyBorder="1" applyAlignment="1">
      <alignment horizontal="center"/>
    </xf>
    <xf numFmtId="171" fontId="19" fillId="0" borderId="13" xfId="0" applyNumberFormat="1" applyFont="1" applyBorder="1" applyAlignment="1">
      <alignment horizontal="center"/>
    </xf>
    <xf numFmtId="3" fontId="22" fillId="0" borderId="22" xfId="0" applyNumberFormat="1" applyFont="1" applyBorder="1" applyAlignment="1">
      <alignment horizontal="center"/>
    </xf>
    <xf numFmtId="171" fontId="19" fillId="0" borderId="23" xfId="0" applyNumberFormat="1" applyFont="1" applyBorder="1" applyAlignment="1">
      <alignment horizontal="center"/>
    </xf>
    <xf numFmtId="0" fontId="23" fillId="0" borderId="0" xfId="0" applyFont="1"/>
    <xf numFmtId="3" fontId="37" fillId="0" borderId="4" xfId="0" applyNumberFormat="1" applyFont="1" applyBorder="1" applyAlignment="1">
      <alignment horizontal="center"/>
    </xf>
    <xf numFmtId="171" fontId="0" fillId="0" borderId="5" xfId="0" applyNumberFormat="1" applyBorder="1" applyAlignment="1">
      <alignment horizontal="center"/>
    </xf>
    <xf numFmtId="3" fontId="37" fillId="0" borderId="47" xfId="0" applyNumberFormat="1" applyFont="1" applyBorder="1" applyAlignment="1">
      <alignment horizontal="center"/>
    </xf>
    <xf numFmtId="3" fontId="22" fillId="3" borderId="14" xfId="0" applyNumberFormat="1" applyFont="1" applyFill="1" applyBorder="1" applyAlignment="1">
      <alignment horizontal="center"/>
    </xf>
    <xf numFmtId="171" fontId="0" fillId="3" borderId="5" xfId="0" applyNumberFormat="1" applyFill="1" applyBorder="1" applyAlignment="1">
      <alignment horizontal="center"/>
    </xf>
    <xf numFmtId="3" fontId="61" fillId="0" borderId="0" xfId="0" applyNumberFormat="1" applyFont="1" applyBorder="1" applyAlignment="1">
      <alignment horizontal="center"/>
    </xf>
    <xf numFmtId="3" fontId="22" fillId="0" borderId="62" xfId="0" applyNumberFormat="1" applyFont="1" applyBorder="1" applyAlignment="1">
      <alignment horizontal="center"/>
    </xf>
    <xf numFmtId="171" fontId="19" fillId="0" borderId="16" xfId="0" applyNumberFormat="1" applyFont="1" applyBorder="1" applyAlignment="1">
      <alignment horizontal="center"/>
    </xf>
    <xf numFmtId="171" fontId="0" fillId="0" borderId="59" xfId="0" applyNumberFormat="1" applyBorder="1" applyAlignment="1">
      <alignment horizontal="center"/>
    </xf>
    <xf numFmtId="3" fontId="22" fillId="3" borderId="13" xfId="0" applyNumberFormat="1" applyFont="1" applyFill="1" applyBorder="1" applyAlignment="1">
      <alignment horizontal="center"/>
    </xf>
    <xf numFmtId="171" fontId="0" fillId="3" borderId="18" xfId="0" applyNumberFormat="1" applyFill="1" applyBorder="1" applyAlignment="1">
      <alignment horizontal="center"/>
    </xf>
    <xf numFmtId="3" fontId="87" fillId="0" borderId="0" xfId="0" applyNumberFormat="1" applyFont="1" applyBorder="1" applyAlignment="1">
      <alignment horizontal="center"/>
    </xf>
    <xf numFmtId="171" fontId="88" fillId="0" borderId="0" xfId="0" applyNumberFormat="1" applyFont="1" applyBorder="1" applyAlignment="1">
      <alignment horizontal="center"/>
    </xf>
    <xf numFmtId="3" fontId="73" fillId="0" borderId="0" xfId="0" applyNumberFormat="1" applyFont="1" applyAlignment="1">
      <alignment horizontal="center"/>
    </xf>
    <xf numFmtId="3" fontId="22" fillId="0" borderId="4" xfId="0" applyNumberFormat="1" applyFont="1" applyBorder="1" applyAlignment="1">
      <alignment horizontal="center"/>
    </xf>
    <xf numFmtId="171" fontId="19" fillId="0" borderId="5" xfId="0" applyNumberFormat="1" applyFont="1" applyBorder="1" applyAlignment="1">
      <alignment horizontal="center"/>
    </xf>
    <xf numFmtId="3" fontId="22" fillId="0" borderId="28" xfId="0" applyNumberFormat="1" applyFont="1" applyBorder="1" applyAlignment="1">
      <alignment horizontal="center"/>
    </xf>
    <xf numFmtId="171" fontId="19" fillId="0" borderId="29" xfId="0" applyNumberFormat="1" applyFont="1" applyBorder="1" applyAlignment="1">
      <alignment horizontal="center"/>
    </xf>
    <xf numFmtId="171" fontId="19" fillId="0" borderId="0" xfId="0" applyNumberFormat="1" applyFont="1" applyBorder="1" applyAlignment="1">
      <alignment horizontal="center"/>
    </xf>
    <xf numFmtId="165" fontId="39" fillId="0" borderId="0" xfId="0" applyNumberFormat="1" applyFont="1" applyBorder="1" applyAlignment="1">
      <alignment horizontal="center"/>
    </xf>
    <xf numFmtId="0" fontId="15" fillId="3" borderId="63" xfId="0" applyFont="1" applyFill="1" applyBorder="1" applyAlignment="1">
      <alignment horizontal="center" vertical="center"/>
    </xf>
    <xf numFmtId="4" fontId="15" fillId="3" borderId="22" xfId="0" applyNumberFormat="1" applyFont="1" applyFill="1" applyBorder="1" applyAlignment="1">
      <alignment horizontal="center" vertical="center" wrapText="1"/>
    </xf>
    <xf numFmtId="0" fontId="0" fillId="4" borderId="59" xfId="0" applyFill="1" applyBorder="1" applyAlignment="1">
      <alignment horizontal="center" vertical="center"/>
    </xf>
    <xf numFmtId="164" fontId="90" fillId="0" borderId="9" xfId="0" applyNumberFormat="1" applyFont="1" applyFill="1" applyBorder="1" applyAlignment="1">
      <alignment horizontal="center" vertical="center" wrapText="1"/>
    </xf>
    <xf numFmtId="0" fontId="40" fillId="0" borderId="9" xfId="0" applyFont="1" applyFill="1" applyBorder="1" applyAlignment="1">
      <alignment horizontal="center" vertical="center" wrapText="1"/>
    </xf>
    <xf numFmtId="0" fontId="91" fillId="0" borderId="9" xfId="0" applyFont="1" applyFill="1" applyBorder="1" applyAlignment="1">
      <alignment horizontal="center" vertical="center" wrapText="1"/>
    </xf>
    <xf numFmtId="164" fontId="92" fillId="0" borderId="0" xfId="0" applyNumberFormat="1" applyFont="1" applyFill="1" applyBorder="1" applyAlignment="1">
      <alignment horizontal="center" vertical="center" wrapText="1"/>
    </xf>
    <xf numFmtId="0" fontId="52" fillId="0" borderId="7" xfId="0" applyFont="1" applyFill="1" applyBorder="1" applyAlignment="1">
      <alignment horizontal="center" vertical="center"/>
    </xf>
    <xf numFmtId="0" fontId="28" fillId="0" borderId="7" xfId="0" applyFont="1" applyFill="1" applyBorder="1" applyAlignment="1">
      <alignment horizontal="center" vertical="center" wrapText="1"/>
    </xf>
    <xf numFmtId="0" fontId="52" fillId="0" borderId="7" xfId="0" applyFont="1" applyFill="1" applyBorder="1" applyAlignment="1">
      <alignment horizontal="center" vertical="center" wrapText="1"/>
    </xf>
    <xf numFmtId="0" fontId="13" fillId="3" borderId="12" xfId="0" applyFont="1" applyFill="1" applyBorder="1" applyAlignment="1">
      <alignment wrapText="1"/>
    </xf>
    <xf numFmtId="165" fontId="13" fillId="3" borderId="19" xfId="0" applyNumberFormat="1" applyFont="1" applyFill="1" applyBorder="1" applyAlignment="1">
      <alignment horizontal="center"/>
    </xf>
    <xf numFmtId="0" fontId="13" fillId="4" borderId="13" xfId="0" applyFont="1" applyFill="1" applyBorder="1"/>
    <xf numFmtId="165" fontId="88" fillId="0" borderId="7" xfId="0" applyNumberFormat="1" applyFont="1" applyFill="1" applyBorder="1"/>
    <xf numFmtId="165" fontId="127" fillId="0" borderId="7" xfId="0" applyNumberFormat="1" applyFont="1" applyFill="1" applyBorder="1"/>
    <xf numFmtId="3" fontId="88" fillId="0" borderId="7" xfId="0" applyNumberFormat="1" applyFont="1" applyFill="1" applyBorder="1"/>
    <xf numFmtId="165" fontId="93" fillId="0" borderId="0" xfId="0" applyNumberFormat="1" applyFont="1" applyBorder="1" applyAlignment="1">
      <alignment horizontal="center"/>
    </xf>
    <xf numFmtId="0" fontId="52" fillId="0" borderId="7" xfId="0" applyFont="1" applyFill="1" applyBorder="1"/>
    <xf numFmtId="165" fontId="52" fillId="0" borderId="7" xfId="0" applyNumberFormat="1" applyFont="1" applyFill="1" applyBorder="1" applyAlignment="1">
      <alignment horizontal="center"/>
    </xf>
    <xf numFmtId="0" fontId="0" fillId="0" borderId="28" xfId="0" applyFill="1" applyBorder="1"/>
    <xf numFmtId="165" fontId="23" fillId="0" borderId="28" xfId="0" applyNumberFormat="1" applyFont="1" applyFill="1" applyBorder="1"/>
    <xf numFmtId="167" fontId="0" fillId="4" borderId="28" xfId="0" applyNumberFormat="1" applyFill="1" applyBorder="1" applyAlignment="1">
      <alignment horizontal="right"/>
    </xf>
    <xf numFmtId="43" fontId="88" fillId="4" borderId="46" xfId="2" applyFont="1" applyFill="1" applyBorder="1" applyAlignment="1">
      <alignment horizontal="center"/>
    </xf>
    <xf numFmtId="165" fontId="88" fillId="4" borderId="46" xfId="0" applyNumberFormat="1" applyFont="1" applyFill="1" applyBorder="1" applyAlignment="1">
      <alignment horizontal="center"/>
    </xf>
    <xf numFmtId="3" fontId="88" fillId="4" borderId="64" xfId="0" applyNumberFormat="1" applyFont="1" applyFill="1" applyBorder="1"/>
    <xf numFmtId="165" fontId="94" fillId="0" borderId="0" xfId="0" applyNumberFormat="1" applyFont="1" applyBorder="1" applyAlignment="1">
      <alignment horizontal="center"/>
    </xf>
    <xf numFmtId="0" fontId="52" fillId="0" borderId="7" xfId="0" applyFont="1" applyBorder="1"/>
    <xf numFmtId="0" fontId="38" fillId="0" borderId="0" xfId="0" applyFont="1" applyFill="1" applyBorder="1" applyAlignment="1">
      <alignment horizontal="center"/>
    </xf>
    <xf numFmtId="170" fontId="23" fillId="0" borderId="0" xfId="0" applyNumberFormat="1" applyFont="1"/>
    <xf numFmtId="165" fontId="50" fillId="0" borderId="0" xfId="0" applyNumberFormat="1" applyFont="1" applyAlignment="1">
      <alignment horizontal="center"/>
    </xf>
    <xf numFmtId="165" fontId="13" fillId="17" borderId="0" xfId="0" applyNumberFormat="1" applyFont="1" applyFill="1" applyBorder="1" applyAlignment="1">
      <alignment horizontal="center"/>
    </xf>
    <xf numFmtId="3" fontId="20" fillId="0" borderId="0" xfId="0" applyNumberFormat="1" applyFont="1" applyBorder="1" applyAlignment="1">
      <alignment horizontal="center" wrapText="1"/>
    </xf>
    <xf numFmtId="171" fontId="11" fillId="0" borderId="0" xfId="0" applyNumberFormat="1" applyFont="1" applyAlignment="1">
      <alignment horizontal="center"/>
    </xf>
    <xf numFmtId="3" fontId="68" fillId="0" borderId="0" xfId="0" applyNumberFormat="1" applyFont="1" applyBorder="1" applyAlignment="1">
      <alignment horizontal="center"/>
    </xf>
    <xf numFmtId="0" fontId="38" fillId="4" borderId="0" xfId="0" applyFont="1" applyFill="1" applyBorder="1" applyAlignment="1">
      <alignment horizontal="center"/>
    </xf>
    <xf numFmtId="171" fontId="38" fillId="4" borderId="0" xfId="0" applyNumberFormat="1" applyFont="1" applyFill="1" applyAlignment="1">
      <alignment horizontal="center"/>
    </xf>
    <xf numFmtId="167" fontId="19" fillId="7" borderId="65" xfId="0" applyNumberFormat="1" applyFont="1" applyFill="1" applyBorder="1" applyAlignment="1">
      <alignment horizontal="center" vertical="center" wrapText="1"/>
    </xf>
    <xf numFmtId="170" fontId="24" fillId="0" borderId="63" xfId="0" applyNumberFormat="1" applyFont="1" applyBorder="1" applyAlignment="1">
      <alignment horizontal="center"/>
    </xf>
    <xf numFmtId="165" fontId="46" fillId="0" borderId="13" xfId="0" applyNumberFormat="1" applyFont="1" applyBorder="1" applyAlignment="1">
      <alignment horizontal="center" wrapText="1"/>
    </xf>
    <xf numFmtId="165" fontId="40" fillId="0" borderId="7" xfId="0" applyNumberFormat="1" applyFont="1" applyBorder="1" applyAlignment="1">
      <alignment horizontal="center" vertical="center" wrapText="1"/>
    </xf>
    <xf numFmtId="0" fontId="95" fillId="0" borderId="52" xfId="0" applyFont="1" applyBorder="1" applyAlignment="1">
      <alignment horizontal="center" wrapText="1"/>
    </xf>
    <xf numFmtId="0" fontId="42" fillId="0" borderId="18" xfId="0" applyFont="1" applyBorder="1" applyAlignment="1">
      <alignment horizontal="center" wrapText="1"/>
    </xf>
    <xf numFmtId="0" fontId="43" fillId="0" borderId="18" xfId="0" applyFont="1" applyBorder="1" applyAlignment="1">
      <alignment horizontal="center" wrapText="1"/>
    </xf>
    <xf numFmtId="165" fontId="21" fillId="0" borderId="7" xfId="0" applyNumberFormat="1" applyFont="1" applyBorder="1" applyAlignment="1">
      <alignment horizontal="center" wrapText="1"/>
    </xf>
    <xf numFmtId="165" fontId="44" fillId="0" borderId="7" xfId="0" applyNumberFormat="1" applyFont="1" applyBorder="1" applyAlignment="1">
      <alignment horizontal="center" wrapText="1"/>
    </xf>
    <xf numFmtId="3" fontId="72" fillId="0" borderId="7" xfId="0" applyNumberFormat="1" applyFont="1" applyBorder="1" applyAlignment="1">
      <alignment horizontal="center"/>
    </xf>
    <xf numFmtId="171" fontId="19" fillId="0" borderId="20" xfId="0" applyNumberFormat="1" applyFont="1" applyBorder="1" applyAlignment="1">
      <alignment horizontal="center"/>
    </xf>
    <xf numFmtId="0" fontId="19" fillId="0" borderId="24" xfId="0" applyFont="1" applyBorder="1" applyAlignment="1">
      <alignment horizontal="center"/>
    </xf>
    <xf numFmtId="171" fontId="19" fillId="0" borderId="4" xfId="0" applyNumberFormat="1" applyFont="1" applyBorder="1" applyAlignment="1">
      <alignment horizontal="center" wrapText="1"/>
    </xf>
    <xf numFmtId="171" fontId="19" fillId="0" borderId="25" xfId="0" applyNumberFormat="1" applyFont="1" applyBorder="1" applyAlignment="1">
      <alignment horizontal="center" wrapText="1"/>
    </xf>
    <xf numFmtId="167" fontId="19" fillId="4" borderId="66" xfId="0" applyNumberFormat="1" applyFont="1" applyFill="1" applyBorder="1" applyAlignment="1">
      <alignment horizontal="center" vertical="center" wrapText="1"/>
    </xf>
    <xf numFmtId="170" fontId="19" fillId="0" borderId="12" xfId="0" applyNumberFormat="1" applyFont="1" applyBorder="1" applyAlignment="1">
      <alignment horizontal="center"/>
    </xf>
    <xf numFmtId="0" fontId="30" fillId="0" borderId="20" xfId="0" applyFont="1" applyBorder="1" applyAlignment="1">
      <alignment horizontal="center" wrapText="1"/>
    </xf>
    <xf numFmtId="171" fontId="19" fillId="0" borderId="38" xfId="0" applyNumberFormat="1" applyFont="1" applyBorder="1" applyAlignment="1">
      <alignment horizontal="center" wrapText="1"/>
    </xf>
    <xf numFmtId="170" fontId="19" fillId="4" borderId="12" xfId="0" applyNumberFormat="1" applyFont="1" applyFill="1" applyBorder="1" applyAlignment="1">
      <alignment horizontal="center"/>
    </xf>
    <xf numFmtId="165" fontId="19" fillId="4" borderId="19" xfId="0" applyNumberFormat="1" applyFont="1" applyFill="1" applyBorder="1" applyAlignment="1">
      <alignment horizontal="center"/>
    </xf>
    <xf numFmtId="3" fontId="22" fillId="4" borderId="19" xfId="0" applyNumberFormat="1" applyFont="1" applyFill="1" applyBorder="1" applyAlignment="1">
      <alignment horizontal="center"/>
    </xf>
    <xf numFmtId="171" fontId="19" fillId="4" borderId="49" xfId="0" applyNumberFormat="1" applyFont="1" applyFill="1" applyBorder="1" applyAlignment="1">
      <alignment horizontal="center"/>
    </xf>
    <xf numFmtId="0" fontId="38" fillId="2" borderId="12" xfId="0" applyFont="1" applyFill="1" applyBorder="1" applyAlignment="1">
      <alignment horizontal="center"/>
    </xf>
    <xf numFmtId="0" fontId="19" fillId="2" borderId="19" xfId="0" applyFont="1" applyFill="1" applyBorder="1" applyAlignment="1">
      <alignment horizontal="center" wrapText="1"/>
    </xf>
    <xf numFmtId="0" fontId="38" fillId="2" borderId="19" xfId="0" applyFont="1" applyFill="1" applyBorder="1" applyAlignment="1">
      <alignment horizontal="center"/>
    </xf>
    <xf numFmtId="0" fontId="38" fillId="2" borderId="49" xfId="0" applyFont="1" applyFill="1" applyBorder="1" applyAlignment="1">
      <alignment horizontal="center"/>
    </xf>
    <xf numFmtId="0" fontId="19" fillId="0" borderId="7" xfId="0" applyFont="1" applyBorder="1" applyAlignment="1">
      <alignment horizontal="center"/>
    </xf>
    <xf numFmtId="165" fontId="96" fillId="0" borderId="7" xfId="0" applyNumberFormat="1" applyFont="1" applyBorder="1" applyAlignment="1">
      <alignment horizontal="center"/>
    </xf>
    <xf numFmtId="3" fontId="60" fillId="0" borderId="28" xfId="0" applyNumberFormat="1" applyFont="1" applyBorder="1" applyAlignment="1">
      <alignment horizontal="center"/>
    </xf>
    <xf numFmtId="171" fontId="11" fillId="0" borderId="32" xfId="0" applyNumberFormat="1" applyFont="1" applyBorder="1" applyAlignment="1">
      <alignment horizontal="center"/>
    </xf>
    <xf numFmtId="0" fontId="19" fillId="0" borderId="3" xfId="0" applyFont="1" applyBorder="1"/>
    <xf numFmtId="164" fontId="19" fillId="0" borderId="7" xfId="0" applyNumberFormat="1" applyFont="1" applyBorder="1" applyAlignment="1">
      <alignment horizontal="center"/>
    </xf>
    <xf numFmtId="175" fontId="19" fillId="0" borderId="7" xfId="0" applyNumberFormat="1" applyFont="1" applyBorder="1" applyAlignment="1">
      <alignment horizontal="center"/>
    </xf>
    <xf numFmtId="175" fontId="19" fillId="0" borderId="36" xfId="0" applyNumberFormat="1" applyFont="1" applyBorder="1" applyAlignment="1">
      <alignment horizontal="center"/>
    </xf>
    <xf numFmtId="175" fontId="19" fillId="0" borderId="0" xfId="0" applyNumberFormat="1" applyFont="1" applyFill="1" applyBorder="1" applyAlignment="1">
      <alignment horizontal="center"/>
    </xf>
    <xf numFmtId="0" fontId="38" fillId="4" borderId="39" xfId="0" applyFont="1" applyFill="1" applyBorder="1" applyAlignment="1">
      <alignment horizontal="center"/>
    </xf>
    <xf numFmtId="170" fontId="19" fillId="0" borderId="3" xfId="0" applyNumberFormat="1" applyFont="1" applyBorder="1"/>
    <xf numFmtId="165" fontId="49" fillId="0" borderId="32" xfId="0" applyNumberFormat="1" applyFont="1" applyBorder="1" applyAlignment="1">
      <alignment horizontal="center"/>
    </xf>
    <xf numFmtId="175" fontId="19" fillId="0" borderId="39" xfId="0" applyNumberFormat="1" applyFont="1" applyBorder="1" applyAlignment="1">
      <alignment horizontal="center"/>
    </xf>
    <xf numFmtId="170" fontId="19" fillId="4" borderId="3" xfId="0" applyNumberFormat="1" applyFont="1" applyFill="1" applyBorder="1"/>
    <xf numFmtId="165" fontId="97" fillId="4" borderId="7" xfId="0" applyNumberFormat="1" applyFont="1" applyFill="1" applyBorder="1" applyAlignment="1">
      <alignment horizontal="center"/>
    </xf>
    <xf numFmtId="171" fontId="19" fillId="4" borderId="36" xfId="0" applyNumberFormat="1" applyFont="1" applyFill="1" applyBorder="1" applyAlignment="1">
      <alignment horizontal="center"/>
    </xf>
    <xf numFmtId="170" fontId="38" fillId="2" borderId="17" xfId="0" applyNumberFormat="1" applyFont="1" applyFill="1" applyBorder="1" applyAlignment="1">
      <alignment horizontal="center"/>
    </xf>
    <xf numFmtId="0" fontId="38" fillId="2" borderId="17" xfId="0" applyFont="1" applyFill="1" applyBorder="1" applyAlignment="1">
      <alignment horizontal="center"/>
    </xf>
    <xf numFmtId="176" fontId="38" fillId="2" borderId="17" xfId="0" applyNumberFormat="1" applyFont="1" applyFill="1" applyBorder="1" applyAlignment="1">
      <alignment horizontal="center"/>
    </xf>
    <xf numFmtId="3" fontId="60" fillId="0" borderId="7" xfId="0" applyNumberFormat="1" applyFont="1" applyBorder="1" applyAlignment="1">
      <alignment horizontal="center"/>
    </xf>
    <xf numFmtId="175" fontId="11" fillId="0" borderId="0" xfId="0" applyNumberFormat="1" applyFont="1" applyFill="1" applyBorder="1" applyAlignment="1">
      <alignment horizontal="center"/>
    </xf>
    <xf numFmtId="0" fontId="50" fillId="4" borderId="39" xfId="0" applyFont="1" applyFill="1" applyBorder="1" applyAlignment="1">
      <alignment horizontal="center"/>
    </xf>
    <xf numFmtId="170" fontId="11" fillId="0" borderId="3" xfId="0" applyNumberFormat="1" applyFont="1" applyBorder="1"/>
    <xf numFmtId="165" fontId="98" fillId="0" borderId="7" xfId="0" applyNumberFormat="1" applyFont="1" applyBorder="1" applyAlignment="1">
      <alignment horizontal="center"/>
    </xf>
    <xf numFmtId="165" fontId="35" fillId="0" borderId="7" xfId="0" applyNumberFormat="1" applyFont="1" applyBorder="1" applyAlignment="1">
      <alignment horizontal="center"/>
    </xf>
    <xf numFmtId="175" fontId="11" fillId="0" borderId="39" xfId="0" applyNumberFormat="1" applyFont="1" applyBorder="1" applyAlignment="1">
      <alignment horizontal="center"/>
    </xf>
    <xf numFmtId="170" fontId="11" fillId="4" borderId="3" xfId="0" applyNumberFormat="1" applyFont="1" applyFill="1" applyBorder="1"/>
    <xf numFmtId="165" fontId="99" fillId="4" borderId="7" xfId="0" applyNumberFormat="1" applyFont="1" applyFill="1" applyBorder="1" applyAlignment="1">
      <alignment horizontal="center"/>
    </xf>
    <xf numFmtId="171" fontId="11" fillId="4" borderId="36" xfId="0" applyNumberFormat="1" applyFont="1" applyFill="1" applyBorder="1" applyAlignment="1">
      <alignment horizontal="center"/>
    </xf>
    <xf numFmtId="170" fontId="50" fillId="2" borderId="14" xfId="0" applyNumberFormat="1" applyFont="1" applyFill="1" applyBorder="1" applyAlignment="1">
      <alignment horizontal="center"/>
    </xf>
    <xf numFmtId="0" fontId="50" fillId="2" borderId="14" xfId="0" applyFont="1" applyFill="1" applyBorder="1" applyAlignment="1">
      <alignment horizontal="center"/>
    </xf>
    <xf numFmtId="176" fontId="50" fillId="2" borderId="67" xfId="0" applyNumberFormat="1" applyFont="1" applyFill="1" applyBorder="1" applyAlignment="1">
      <alignment horizontal="center"/>
    </xf>
    <xf numFmtId="170" fontId="50" fillId="2" borderId="17" xfId="0" applyNumberFormat="1" applyFont="1" applyFill="1" applyBorder="1" applyAlignment="1">
      <alignment horizontal="center"/>
    </xf>
    <xf numFmtId="0" fontId="50" fillId="2" borderId="17" xfId="0" applyFont="1" applyFill="1" applyBorder="1" applyAlignment="1">
      <alignment horizontal="center"/>
    </xf>
    <xf numFmtId="1" fontId="50" fillId="2" borderId="14" xfId="0" applyNumberFormat="1" applyFont="1" applyFill="1" applyBorder="1" applyAlignment="1">
      <alignment horizontal="center"/>
    </xf>
    <xf numFmtId="165" fontId="98" fillId="0" borderId="7" xfId="0" applyNumberFormat="1" applyFont="1" applyFill="1" applyBorder="1" applyAlignment="1">
      <alignment horizontal="center"/>
    </xf>
    <xf numFmtId="165" fontId="50" fillId="2" borderId="14" xfId="0" applyNumberFormat="1" applyFont="1" applyFill="1" applyBorder="1" applyAlignment="1">
      <alignment horizontal="center"/>
    </xf>
    <xf numFmtId="165" fontId="100" fillId="0" borderId="7" xfId="0" applyNumberFormat="1" applyFont="1" applyFill="1" applyBorder="1" applyAlignment="1">
      <alignment horizontal="center"/>
    </xf>
    <xf numFmtId="0" fontId="11" fillId="0" borderId="7" xfId="0" applyFont="1" applyBorder="1" applyAlignment="1">
      <alignment horizontal="center" wrapText="1"/>
    </xf>
    <xf numFmtId="16" fontId="19" fillId="0" borderId="3" xfId="0" applyNumberFormat="1" applyFont="1" applyBorder="1"/>
    <xf numFmtId="175" fontId="101" fillId="0" borderId="0" xfId="0" applyNumberFormat="1" applyFont="1" applyFill="1" applyBorder="1" applyAlignment="1">
      <alignment horizontal="center"/>
    </xf>
    <xf numFmtId="0" fontId="11" fillId="0" borderId="7" xfId="0" applyFont="1" applyBorder="1" applyAlignment="1">
      <alignment horizontal="center"/>
    </xf>
    <xf numFmtId="165" fontId="52" fillId="0" borderId="7" xfId="0" applyNumberFormat="1" applyFont="1" applyBorder="1" applyAlignment="1">
      <alignment horizontal="center"/>
    </xf>
    <xf numFmtId="165" fontId="95" fillId="0" borderId="7" xfId="0" applyNumberFormat="1" applyFont="1" applyBorder="1" applyAlignment="1">
      <alignment horizontal="center"/>
    </xf>
    <xf numFmtId="165" fontId="50" fillId="2" borderId="17" xfId="0" applyNumberFormat="1" applyFont="1" applyFill="1" applyBorder="1" applyAlignment="1">
      <alignment horizontal="center"/>
    </xf>
    <xf numFmtId="0" fontId="50" fillId="4" borderId="68" xfId="0" applyFont="1" applyFill="1" applyBorder="1" applyAlignment="1">
      <alignment horizontal="center"/>
    </xf>
    <xf numFmtId="170" fontId="11" fillId="4" borderId="15" xfId="0" applyNumberFormat="1" applyFont="1" applyFill="1" applyBorder="1"/>
    <xf numFmtId="165" fontId="100" fillId="4" borderId="9" xfId="0" applyNumberFormat="1" applyFont="1" applyFill="1" applyBorder="1" applyAlignment="1">
      <alignment horizontal="center"/>
    </xf>
    <xf numFmtId="165" fontId="30" fillId="0" borderId="59" xfId="0" applyNumberFormat="1" applyFont="1" applyBorder="1" applyAlignment="1">
      <alignment horizontal="center"/>
    </xf>
    <xf numFmtId="175" fontId="11" fillId="0" borderId="42" xfId="0" applyNumberFormat="1" applyFont="1" applyBorder="1" applyAlignment="1">
      <alignment horizontal="center"/>
    </xf>
    <xf numFmtId="165" fontId="99" fillId="4" borderId="9" xfId="0" applyNumberFormat="1" applyFont="1" applyFill="1" applyBorder="1" applyAlignment="1">
      <alignment horizontal="center"/>
    </xf>
    <xf numFmtId="170" fontId="50" fillId="2" borderId="67" xfId="0" applyNumberFormat="1" applyFont="1" applyFill="1" applyBorder="1" applyAlignment="1">
      <alignment horizontal="center"/>
    </xf>
    <xf numFmtId="165" fontId="50" fillId="2" borderId="67" xfId="0" applyNumberFormat="1" applyFont="1" applyFill="1" applyBorder="1" applyAlignment="1">
      <alignment horizontal="center"/>
    </xf>
    <xf numFmtId="0" fontId="38" fillId="0" borderId="7" xfId="0" applyFont="1" applyBorder="1" applyAlignment="1">
      <alignment horizontal="center"/>
    </xf>
    <xf numFmtId="170" fontId="23" fillId="0" borderId="7" xfId="0" applyNumberFormat="1" applyFont="1" applyBorder="1"/>
    <xf numFmtId="165" fontId="28" fillId="3" borderId="19" xfId="0" applyNumberFormat="1" applyFont="1" applyFill="1" applyBorder="1" applyAlignment="1">
      <alignment horizontal="center"/>
    </xf>
    <xf numFmtId="165" fontId="48" fillId="3" borderId="19" xfId="0" applyNumberFormat="1" applyFont="1" applyFill="1" applyBorder="1" applyAlignment="1">
      <alignment horizontal="center"/>
    </xf>
    <xf numFmtId="165" fontId="95" fillId="3" borderId="19" xfId="0" applyNumberFormat="1" applyFont="1" applyFill="1" applyBorder="1" applyAlignment="1">
      <alignment horizontal="center"/>
    </xf>
    <xf numFmtId="165" fontId="42" fillId="3" borderId="7" xfId="0" applyNumberFormat="1" applyFont="1" applyFill="1" applyBorder="1" applyAlignment="1">
      <alignment horizontal="center"/>
    </xf>
    <xf numFmtId="165" fontId="43" fillId="3" borderId="7" xfId="0" applyNumberFormat="1" applyFont="1" applyFill="1" applyBorder="1" applyAlignment="1">
      <alignment horizontal="center"/>
    </xf>
    <xf numFmtId="165" fontId="19" fillId="3" borderId="19" xfId="0" applyNumberFormat="1" applyFont="1" applyFill="1" applyBorder="1" applyAlignment="1">
      <alignment horizontal="center"/>
    </xf>
    <xf numFmtId="3" fontId="74" fillId="3" borderId="19" xfId="0" applyNumberFormat="1" applyFont="1" applyFill="1" applyBorder="1" applyAlignment="1">
      <alignment horizontal="center"/>
    </xf>
    <xf numFmtId="0" fontId="0" fillId="3" borderId="55" xfId="0" applyFill="1" applyBorder="1"/>
    <xf numFmtId="164" fontId="0" fillId="3" borderId="47" xfId="0" applyNumberFormat="1" applyFill="1" applyBorder="1" applyAlignment="1">
      <alignment horizontal="center"/>
    </xf>
    <xf numFmtId="175" fontId="0" fillId="3" borderId="47" xfId="0" applyNumberFormat="1" applyFill="1" applyBorder="1" applyAlignment="1">
      <alignment horizontal="center"/>
    </xf>
    <xf numFmtId="175" fontId="0" fillId="3" borderId="58" xfId="0" applyNumberFormat="1" applyFill="1" applyBorder="1" applyAlignment="1">
      <alignment horizontal="center"/>
    </xf>
    <xf numFmtId="175" fontId="0" fillId="0" borderId="0" xfId="0" applyNumberFormat="1" applyFill="1" applyBorder="1" applyAlignment="1">
      <alignment horizontal="center"/>
    </xf>
    <xf numFmtId="170" fontId="0" fillId="4" borderId="12" xfId="0" applyNumberFormat="1" applyFill="1" applyBorder="1"/>
    <xf numFmtId="165" fontId="75" fillId="3" borderId="19" xfId="0" applyNumberFormat="1" applyFont="1" applyFill="1" applyBorder="1" applyAlignment="1">
      <alignment horizontal="center"/>
    </xf>
    <xf numFmtId="165" fontId="30" fillId="3" borderId="13" xfId="0" applyNumberFormat="1" applyFont="1" applyFill="1" applyBorder="1" applyAlignment="1">
      <alignment horizontal="center"/>
    </xf>
    <xf numFmtId="175" fontId="0" fillId="3" borderId="0" xfId="0" applyNumberFormat="1" applyFill="1" applyBorder="1" applyAlignment="1">
      <alignment horizontal="center"/>
    </xf>
    <xf numFmtId="165" fontId="97" fillId="4" borderId="19" xfId="0" applyNumberFormat="1" applyFont="1" applyFill="1" applyBorder="1" applyAlignment="1">
      <alignment horizontal="center"/>
    </xf>
    <xf numFmtId="170" fontId="50" fillId="2" borderId="18" xfId="0" applyNumberFormat="1" applyFont="1" applyFill="1" applyBorder="1" applyAlignment="1">
      <alignment horizontal="center"/>
    </xf>
    <xf numFmtId="0" fontId="19" fillId="2" borderId="19" xfId="0" applyFont="1" applyFill="1" applyBorder="1" applyAlignment="1">
      <alignment horizontal="center"/>
    </xf>
    <xf numFmtId="170" fontId="19" fillId="2" borderId="19" xfId="0" applyNumberFormat="1" applyFont="1" applyFill="1" applyBorder="1" applyAlignment="1">
      <alignment horizontal="center"/>
    </xf>
    <xf numFmtId="176" fontId="19" fillId="2" borderId="49" xfId="0" applyNumberFormat="1" applyFont="1" applyFill="1" applyBorder="1" applyAlignment="1">
      <alignment horizontal="center"/>
    </xf>
    <xf numFmtId="165" fontId="102" fillId="0" borderId="0" xfId="0" applyNumberFormat="1" applyFont="1" applyBorder="1" applyAlignment="1">
      <alignment horizontal="center"/>
    </xf>
    <xf numFmtId="165" fontId="21" fillId="0" borderId="0" xfId="0" applyNumberFormat="1" applyFont="1" applyBorder="1" applyAlignment="1">
      <alignment horizontal="center"/>
    </xf>
    <xf numFmtId="3" fontId="103" fillId="0" borderId="0" xfId="0" applyNumberFormat="1" applyFont="1" applyBorder="1" applyAlignment="1">
      <alignment horizontal="center"/>
    </xf>
    <xf numFmtId="0" fontId="104" fillId="0" borderId="0" xfId="0" applyFont="1" applyBorder="1" applyAlignment="1"/>
    <xf numFmtId="0" fontId="70" fillId="0" borderId="0" xfId="0" applyFont="1" applyBorder="1" applyAlignment="1">
      <alignment horizontal="center"/>
    </xf>
    <xf numFmtId="165" fontId="104" fillId="0" borderId="0" xfId="0" applyNumberFormat="1" applyFont="1" applyBorder="1" applyAlignment="1">
      <alignment horizontal="center"/>
    </xf>
    <xf numFmtId="165" fontId="19" fillId="6" borderId="0" xfId="0" applyNumberFormat="1" applyFont="1" applyFill="1" applyAlignment="1">
      <alignment horizontal="center"/>
    </xf>
    <xf numFmtId="165" fontId="38" fillId="6" borderId="0" xfId="0" applyNumberFormat="1" applyFont="1" applyFill="1" applyAlignment="1">
      <alignment horizontal="center"/>
    </xf>
    <xf numFmtId="3" fontId="72" fillId="0" borderId="0" xfId="0" applyNumberFormat="1" applyFont="1" applyAlignment="1">
      <alignment horizontal="center"/>
    </xf>
    <xf numFmtId="171" fontId="19" fillId="0" borderId="0" xfId="0" applyNumberFormat="1" applyFont="1" applyAlignment="1">
      <alignment horizontal="center"/>
    </xf>
    <xf numFmtId="0" fontId="38" fillId="4" borderId="0" xfId="0" applyFont="1" applyFill="1" applyAlignment="1">
      <alignment horizontal="center"/>
    </xf>
    <xf numFmtId="167" fontId="19" fillId="5" borderId="18" xfId="0" applyNumberFormat="1" applyFont="1" applyFill="1" applyBorder="1" applyAlignment="1">
      <alignment horizontal="center" vertical="center" wrapText="1"/>
    </xf>
    <xf numFmtId="170" fontId="39" fillId="0" borderId="12" xfId="0" applyNumberFormat="1" applyFont="1" applyBorder="1" applyAlignment="1">
      <alignment horizontal="center"/>
    </xf>
    <xf numFmtId="165" fontId="46" fillId="0" borderId="19" xfId="0" applyNumberFormat="1" applyFont="1" applyBorder="1" applyAlignment="1">
      <alignment horizontal="center" wrapText="1"/>
    </xf>
    <xf numFmtId="0" fontId="95" fillId="0" borderId="19" xfId="0" applyFont="1" applyBorder="1" applyAlignment="1">
      <alignment horizontal="center" wrapText="1"/>
    </xf>
    <xf numFmtId="3" fontId="72" fillId="0" borderId="19" xfId="0" applyNumberFormat="1" applyFont="1" applyBorder="1" applyAlignment="1">
      <alignment horizontal="center"/>
    </xf>
    <xf numFmtId="0" fontId="19" fillId="0" borderId="12" xfId="0" applyFont="1" applyBorder="1" applyAlignment="1">
      <alignment horizontal="center"/>
    </xf>
    <xf numFmtId="171" fontId="19" fillId="0" borderId="19" xfId="0" applyNumberFormat="1" applyFont="1" applyBorder="1" applyAlignment="1">
      <alignment horizontal="center" wrapText="1"/>
    </xf>
    <xf numFmtId="171" fontId="19" fillId="0" borderId="13" xfId="0" applyNumberFormat="1" applyFont="1" applyBorder="1" applyAlignment="1">
      <alignment horizontal="center" wrapText="1"/>
    </xf>
    <xf numFmtId="171" fontId="19" fillId="0" borderId="14" xfId="0" applyNumberFormat="1" applyFont="1" applyBorder="1" applyAlignment="1">
      <alignment horizontal="center" wrapText="1"/>
    </xf>
    <xf numFmtId="167" fontId="19" fillId="4" borderId="54" xfId="0" applyNumberFormat="1" applyFont="1" applyFill="1" applyBorder="1" applyAlignment="1">
      <alignment horizontal="center" vertical="center" wrapText="1"/>
    </xf>
    <xf numFmtId="170" fontId="19" fillId="4" borderId="63" xfId="0" applyNumberFormat="1" applyFont="1" applyFill="1" applyBorder="1" applyAlignment="1">
      <alignment horizontal="center"/>
    </xf>
    <xf numFmtId="171" fontId="19" fillId="4" borderId="69" xfId="0" applyNumberFormat="1" applyFont="1" applyFill="1" applyBorder="1" applyAlignment="1">
      <alignment horizontal="center"/>
    </xf>
    <xf numFmtId="0" fontId="38" fillId="2" borderId="21" xfId="0" applyFont="1" applyFill="1" applyBorder="1" applyAlignment="1">
      <alignment horizontal="center"/>
    </xf>
    <xf numFmtId="0" fontId="19" fillId="2" borderId="22" xfId="0" applyFont="1" applyFill="1" applyBorder="1" applyAlignment="1">
      <alignment horizontal="center" wrapText="1"/>
    </xf>
    <xf numFmtId="0" fontId="38" fillId="2" borderId="23" xfId="0" applyFont="1" applyFill="1" applyBorder="1" applyAlignment="1">
      <alignment horizontal="center"/>
    </xf>
    <xf numFmtId="0" fontId="38" fillId="2" borderId="67" xfId="0" applyFont="1" applyFill="1" applyBorder="1" applyAlignment="1">
      <alignment horizontal="center"/>
    </xf>
    <xf numFmtId="165" fontId="19" fillId="0" borderId="63" xfId="0" applyNumberFormat="1" applyFont="1" applyFill="1" applyBorder="1" applyAlignment="1">
      <alignment horizontal="center" wrapText="1"/>
    </xf>
    <xf numFmtId="170" fontId="39" fillId="0" borderId="22" xfId="0" applyNumberFormat="1" applyFont="1" applyBorder="1" applyAlignment="1">
      <alignment horizontal="center"/>
    </xf>
    <xf numFmtId="165" fontId="46" fillId="0" borderId="22" xfId="0" applyNumberFormat="1" applyFont="1" applyBorder="1" applyAlignment="1">
      <alignment horizontal="center"/>
    </xf>
    <xf numFmtId="165" fontId="40" fillId="0" borderId="22" xfId="0" applyNumberFormat="1" applyFont="1" applyBorder="1" applyAlignment="1">
      <alignment horizontal="center"/>
    </xf>
    <xf numFmtId="165" fontId="95" fillId="0" borderId="22" xfId="0" applyNumberFormat="1" applyFont="1" applyBorder="1" applyAlignment="1">
      <alignment horizontal="center"/>
    </xf>
    <xf numFmtId="165" fontId="42" fillId="0" borderId="23" xfId="0" applyNumberFormat="1" applyFont="1" applyBorder="1" applyAlignment="1">
      <alignment horizontal="center"/>
    </xf>
    <xf numFmtId="165" fontId="43" fillId="0" borderId="9" xfId="0" applyNumberFormat="1" applyFont="1" applyBorder="1" applyAlignment="1">
      <alignment horizontal="center"/>
    </xf>
    <xf numFmtId="165" fontId="19" fillId="0" borderId="22" xfId="0" applyNumberFormat="1" applyFont="1" applyBorder="1" applyAlignment="1">
      <alignment horizontal="center"/>
    </xf>
    <xf numFmtId="3" fontId="105" fillId="0" borderId="22" xfId="0" applyNumberFormat="1" applyFont="1" applyBorder="1" applyAlignment="1">
      <alignment horizontal="center"/>
    </xf>
    <xf numFmtId="0" fontId="0" fillId="0" borderId="65" xfId="0" applyBorder="1"/>
    <xf numFmtId="164" fontId="19" fillId="0" borderId="22" xfId="0" applyNumberFormat="1" applyFont="1" applyBorder="1" applyAlignment="1">
      <alignment horizontal="center"/>
    </xf>
    <xf numFmtId="171" fontId="19" fillId="0" borderId="70" xfId="0" applyNumberFormat="1" applyFont="1" applyBorder="1" applyAlignment="1">
      <alignment horizontal="center"/>
    </xf>
    <xf numFmtId="165" fontId="19" fillId="4" borderId="48" xfId="0" applyNumberFormat="1" applyFont="1" applyFill="1" applyBorder="1" applyAlignment="1">
      <alignment horizontal="center" wrapText="1"/>
    </xf>
    <xf numFmtId="170" fontId="19" fillId="4" borderId="19" xfId="0" applyNumberFormat="1" applyFont="1" applyFill="1" applyBorder="1" applyAlignment="1">
      <alignment horizontal="center"/>
    </xf>
    <xf numFmtId="171" fontId="19" fillId="4" borderId="19" xfId="0" applyNumberFormat="1" applyFont="1" applyFill="1" applyBorder="1" applyAlignment="1">
      <alignment horizontal="center"/>
    </xf>
    <xf numFmtId="170" fontId="39" fillId="0" borderId="25" xfId="0" applyNumberFormat="1" applyFont="1" applyBorder="1" applyAlignment="1">
      <alignment horizontal="center"/>
    </xf>
    <xf numFmtId="165" fontId="28" fillId="0" borderId="31" xfId="0" applyNumberFormat="1" applyFont="1" applyBorder="1" applyAlignment="1">
      <alignment horizontal="center"/>
    </xf>
    <xf numFmtId="171" fontId="11" fillId="0" borderId="7" xfId="0" applyNumberFormat="1" applyFont="1" applyBorder="1" applyAlignment="1">
      <alignment horizontal="center"/>
    </xf>
    <xf numFmtId="0" fontId="19" fillId="0" borderId="7" xfId="0" applyFont="1" applyBorder="1"/>
    <xf numFmtId="171" fontId="19" fillId="0" borderId="7" xfId="0" applyNumberFormat="1" applyFont="1" applyBorder="1" applyAlignment="1">
      <alignment horizontal="center"/>
    </xf>
    <xf numFmtId="177" fontId="19" fillId="0" borderId="71" xfId="0" applyNumberFormat="1" applyFont="1" applyBorder="1" applyAlignment="1">
      <alignment horizontal="center"/>
    </xf>
    <xf numFmtId="177" fontId="19" fillId="0" borderId="0" xfId="0" applyNumberFormat="1" applyFont="1" applyFill="1" applyBorder="1" applyAlignment="1">
      <alignment horizontal="center"/>
    </xf>
    <xf numFmtId="170" fontId="38" fillId="4" borderId="0" xfId="0" applyNumberFormat="1" applyFont="1" applyFill="1"/>
    <xf numFmtId="165" fontId="49" fillId="0" borderId="0" xfId="0" applyNumberFormat="1" applyFont="1" applyAlignment="1">
      <alignment horizontal="center"/>
    </xf>
    <xf numFmtId="177" fontId="19" fillId="0" borderId="0" xfId="0" applyNumberFormat="1" applyFont="1" applyBorder="1" applyAlignment="1">
      <alignment horizontal="center"/>
    </xf>
    <xf numFmtId="170" fontId="19" fillId="4" borderId="33" xfId="0" applyNumberFormat="1" applyFont="1" applyFill="1" applyBorder="1"/>
    <xf numFmtId="165" fontId="19" fillId="4" borderId="28" xfId="0" applyNumberFormat="1" applyFont="1" applyFill="1" applyBorder="1" applyAlignment="1">
      <alignment horizontal="center"/>
    </xf>
    <xf numFmtId="3" fontId="22" fillId="4" borderId="28" xfId="0" applyNumberFormat="1" applyFont="1" applyFill="1" applyBorder="1" applyAlignment="1">
      <alignment horizontal="center"/>
    </xf>
    <xf numFmtId="171" fontId="19" fillId="4" borderId="34" xfId="0" applyNumberFormat="1" applyFont="1" applyFill="1" applyBorder="1" applyAlignment="1">
      <alignment horizontal="center"/>
    </xf>
    <xf numFmtId="170" fontId="38" fillId="2" borderId="0" xfId="0" applyNumberFormat="1" applyFont="1" applyFill="1" applyBorder="1" applyAlignment="1">
      <alignment horizontal="center"/>
    </xf>
    <xf numFmtId="167" fontId="38" fillId="2" borderId="17" xfId="0" applyNumberFormat="1" applyFont="1" applyFill="1" applyBorder="1" applyAlignment="1">
      <alignment horizontal="center"/>
    </xf>
    <xf numFmtId="1" fontId="38" fillId="2" borderId="0" xfId="0" applyNumberFormat="1" applyFont="1" applyFill="1" applyBorder="1" applyAlignment="1">
      <alignment horizontal="center"/>
    </xf>
    <xf numFmtId="0" fontId="19" fillId="0" borderId="3" xfId="0" applyFont="1" applyBorder="1" applyAlignment="1">
      <alignment horizontal="center"/>
    </xf>
    <xf numFmtId="170" fontId="39" fillId="0" borderId="36" xfId="0" applyNumberFormat="1" applyFont="1" applyBorder="1" applyAlignment="1">
      <alignment horizontal="center"/>
    </xf>
    <xf numFmtId="174" fontId="19" fillId="0" borderId="7" xfId="0" applyNumberFormat="1" applyFont="1" applyBorder="1" applyAlignment="1">
      <alignment horizontal="center"/>
    </xf>
    <xf numFmtId="174" fontId="19" fillId="0" borderId="72" xfId="0" applyNumberFormat="1" applyFont="1" applyBorder="1" applyAlignment="1">
      <alignment horizontal="center"/>
    </xf>
    <xf numFmtId="174" fontId="11" fillId="0" borderId="0" xfId="0" applyNumberFormat="1" applyFont="1" applyFill="1" applyBorder="1" applyAlignment="1">
      <alignment horizontal="center"/>
    </xf>
    <xf numFmtId="167" fontId="11" fillId="4" borderId="54" xfId="0" applyNumberFormat="1" applyFont="1" applyFill="1" applyBorder="1" applyAlignment="1">
      <alignment horizontal="center" vertical="center" wrapText="1"/>
    </xf>
    <xf numFmtId="170" fontId="11" fillId="4" borderId="63" xfId="0" applyNumberFormat="1" applyFont="1" applyFill="1" applyBorder="1" applyAlignment="1">
      <alignment horizontal="center"/>
    </xf>
    <xf numFmtId="165" fontId="11" fillId="0" borderId="22" xfId="0" applyNumberFormat="1" applyFont="1" applyBorder="1" applyAlignment="1">
      <alignment horizontal="center"/>
    </xf>
    <xf numFmtId="165" fontId="11" fillId="0" borderId="7" xfId="0" applyNumberFormat="1" applyFont="1" applyBorder="1" applyAlignment="1">
      <alignment horizontal="center" wrapText="1"/>
    </xf>
    <xf numFmtId="174" fontId="11" fillId="0" borderId="0" xfId="0" applyNumberFormat="1" applyFont="1" applyBorder="1" applyAlignment="1">
      <alignment horizontal="center"/>
    </xf>
    <xf numFmtId="0" fontId="50" fillId="4" borderId="20" xfId="0" applyFont="1" applyFill="1" applyBorder="1" applyAlignment="1">
      <alignment horizontal="center"/>
    </xf>
    <xf numFmtId="165" fontId="11" fillId="4" borderId="7" xfId="0" applyNumberFormat="1" applyFont="1" applyFill="1" applyBorder="1" applyAlignment="1">
      <alignment horizontal="center"/>
    </xf>
    <xf numFmtId="171" fontId="11" fillId="4" borderId="34" xfId="0" applyNumberFormat="1" applyFont="1" applyFill="1" applyBorder="1" applyAlignment="1">
      <alignment horizontal="center"/>
    </xf>
    <xf numFmtId="170" fontId="50" fillId="2" borderId="20" xfId="0" applyNumberFormat="1" applyFont="1" applyFill="1" applyBorder="1" applyAlignment="1">
      <alignment horizontal="center"/>
    </xf>
    <xf numFmtId="167" fontId="50" fillId="2" borderId="14" xfId="0" applyNumberFormat="1" applyFont="1" applyFill="1" applyBorder="1" applyAlignment="1">
      <alignment horizontal="center"/>
    </xf>
    <xf numFmtId="1" fontId="50" fillId="2" borderId="20" xfId="0" applyNumberFormat="1" applyFont="1" applyFill="1" applyBorder="1" applyAlignment="1">
      <alignment horizontal="center"/>
    </xf>
    <xf numFmtId="165" fontId="11" fillId="4" borderId="48" xfId="0" applyNumberFormat="1" applyFont="1" applyFill="1" applyBorder="1" applyAlignment="1">
      <alignment horizontal="center" wrapText="1"/>
    </xf>
    <xf numFmtId="170" fontId="11" fillId="4" borderId="19" xfId="0" applyNumberFormat="1" applyFont="1" applyFill="1" applyBorder="1" applyAlignment="1">
      <alignment horizontal="center"/>
    </xf>
    <xf numFmtId="165" fontId="11" fillId="0" borderId="19" xfId="0" applyNumberFormat="1" applyFont="1" applyBorder="1" applyAlignment="1">
      <alignment horizontal="center"/>
    </xf>
    <xf numFmtId="165" fontId="11" fillId="0" borderId="46" xfId="0" applyNumberFormat="1" applyFont="1" applyBorder="1" applyAlignment="1">
      <alignment horizontal="center"/>
    </xf>
    <xf numFmtId="165" fontId="30" fillId="0" borderId="1" xfId="0" applyNumberFormat="1" applyFont="1" applyBorder="1" applyAlignment="1">
      <alignment horizontal="center"/>
    </xf>
    <xf numFmtId="0" fontId="50" fillId="4" borderId="0" xfId="0" applyFont="1" applyFill="1" applyBorder="1" applyAlignment="1">
      <alignment horizontal="center"/>
    </xf>
    <xf numFmtId="170" fontId="50" fillId="2" borderId="0" xfId="0" applyNumberFormat="1" applyFont="1" applyFill="1" applyBorder="1" applyAlignment="1">
      <alignment horizontal="center"/>
    </xf>
    <xf numFmtId="167" fontId="50" fillId="2" borderId="17" xfId="0" applyNumberFormat="1" applyFont="1" applyFill="1" applyBorder="1" applyAlignment="1">
      <alignment horizontal="center"/>
    </xf>
    <xf numFmtId="1" fontId="50" fillId="2" borderId="0" xfId="0" applyNumberFormat="1" applyFont="1" applyFill="1" applyBorder="1" applyAlignment="1">
      <alignment horizontal="center"/>
    </xf>
    <xf numFmtId="170" fontId="11" fillId="4" borderId="33" xfId="0" applyNumberFormat="1" applyFont="1" applyFill="1" applyBorder="1"/>
    <xf numFmtId="165" fontId="52" fillId="0" borderId="28" xfId="0" applyNumberFormat="1" applyFont="1" applyBorder="1" applyAlignment="1">
      <alignment horizontal="center"/>
    </xf>
    <xf numFmtId="174" fontId="11" fillId="0" borderId="0" xfId="0" applyNumberFormat="1" applyFont="1" applyFill="1" applyBorder="1" applyAlignment="1">
      <alignment horizontal="left"/>
    </xf>
    <xf numFmtId="165" fontId="52" fillId="0" borderId="31" xfId="0" applyNumberFormat="1" applyFont="1" applyBorder="1" applyAlignment="1">
      <alignment horizontal="center"/>
    </xf>
    <xf numFmtId="171" fontId="11" fillId="0" borderId="29" xfId="0" applyNumberFormat="1" applyFont="1" applyBorder="1" applyAlignment="1">
      <alignment horizontal="center"/>
    </xf>
    <xf numFmtId="0" fontId="50" fillId="4" borderId="54" xfId="0" applyFont="1" applyFill="1" applyBorder="1" applyAlignment="1">
      <alignment horizontal="center"/>
    </xf>
    <xf numFmtId="165" fontId="11" fillId="4" borderId="9" xfId="0" applyNumberFormat="1" applyFont="1" applyFill="1" applyBorder="1" applyAlignment="1">
      <alignment horizontal="center"/>
    </xf>
    <xf numFmtId="171" fontId="11" fillId="4" borderId="73" xfId="0" applyNumberFormat="1" applyFont="1" applyFill="1" applyBorder="1" applyAlignment="1">
      <alignment horizontal="center"/>
    </xf>
    <xf numFmtId="170" fontId="50" fillId="2" borderId="54" xfId="0" applyNumberFormat="1" applyFont="1" applyFill="1" applyBorder="1" applyAlignment="1">
      <alignment horizontal="center"/>
    </xf>
    <xf numFmtId="1" fontId="50" fillId="2" borderId="54" xfId="0" applyNumberFormat="1" applyFont="1" applyFill="1" applyBorder="1" applyAlignment="1">
      <alignment horizontal="center"/>
    </xf>
    <xf numFmtId="176" fontId="50" fillId="2" borderId="14" xfId="0" applyNumberFormat="1" applyFont="1" applyFill="1" applyBorder="1" applyAlignment="1">
      <alignment horizontal="center"/>
    </xf>
    <xf numFmtId="0" fontId="19" fillId="0" borderId="45" xfId="0" applyFont="1" applyFill="1" applyBorder="1" applyAlignment="1">
      <alignment horizontal="center"/>
    </xf>
    <xf numFmtId="170" fontId="23" fillId="0" borderId="58" xfId="0" applyNumberFormat="1" applyFont="1" applyFill="1" applyBorder="1"/>
    <xf numFmtId="165" fontId="75" fillId="3" borderId="48" xfId="0" applyNumberFormat="1" applyFont="1" applyFill="1" applyBorder="1" applyAlignment="1">
      <alignment horizontal="center"/>
    </xf>
    <xf numFmtId="165" fontId="42" fillId="3" borderId="13" xfId="0" applyNumberFormat="1" applyFont="1" applyFill="1" applyBorder="1" applyAlignment="1">
      <alignment horizontal="center"/>
    </xf>
    <xf numFmtId="165" fontId="43" fillId="3" borderId="19" xfId="0" applyNumberFormat="1" applyFont="1" applyFill="1" applyBorder="1" applyAlignment="1">
      <alignment horizontal="center"/>
    </xf>
    <xf numFmtId="0" fontId="11" fillId="0" borderId="12" xfId="0" applyFont="1" applyBorder="1"/>
    <xf numFmtId="164" fontId="11" fillId="3" borderId="48" xfId="0" applyNumberFormat="1" applyFont="1" applyFill="1" applyBorder="1" applyAlignment="1">
      <alignment horizontal="center"/>
    </xf>
    <xf numFmtId="171" fontId="0" fillId="3" borderId="20" xfId="0" applyNumberFormat="1" applyFill="1" applyBorder="1" applyAlignment="1">
      <alignment horizontal="center"/>
    </xf>
    <xf numFmtId="171" fontId="0" fillId="3" borderId="14" xfId="0" applyNumberFormat="1" applyFill="1" applyBorder="1" applyAlignment="1">
      <alignment horizontal="center"/>
    </xf>
    <xf numFmtId="165" fontId="69" fillId="0" borderId="7" xfId="0" applyNumberFormat="1" applyFont="1" applyFill="1" applyBorder="1" applyAlignment="1">
      <alignment horizontal="center"/>
    </xf>
    <xf numFmtId="171" fontId="0" fillId="3" borderId="74" xfId="0" applyNumberFormat="1" applyFill="1" applyBorder="1" applyAlignment="1">
      <alignment horizontal="center"/>
    </xf>
    <xf numFmtId="0" fontId="38" fillId="4" borderId="12" xfId="0" applyFont="1" applyFill="1" applyBorder="1" applyAlignment="1">
      <alignment horizontal="center"/>
    </xf>
    <xf numFmtId="170" fontId="0" fillId="4" borderId="19" xfId="0" applyNumberFormat="1" applyFill="1" applyBorder="1"/>
    <xf numFmtId="171" fontId="0" fillId="4" borderId="19" xfId="0" applyNumberFormat="1" applyFill="1" applyBorder="1" applyAlignment="1">
      <alignment horizontal="center"/>
    </xf>
    <xf numFmtId="170" fontId="50" fillId="2" borderId="49" xfId="0" applyNumberFormat="1" applyFont="1" applyFill="1" applyBorder="1" applyAlignment="1">
      <alignment horizontal="center"/>
    </xf>
    <xf numFmtId="165" fontId="50" fillId="2" borderId="51" xfId="0" applyNumberFormat="1" applyFont="1" applyFill="1" applyBorder="1" applyAlignment="1">
      <alignment horizontal="center"/>
    </xf>
    <xf numFmtId="176" fontId="50" fillId="2" borderId="17" xfId="0" applyNumberFormat="1" applyFont="1" applyFill="1" applyBorder="1" applyAlignment="1">
      <alignment horizontal="center"/>
    </xf>
    <xf numFmtId="165" fontId="40" fillId="0" borderId="0" xfId="0" applyNumberFormat="1" applyFont="1" applyFill="1" applyBorder="1" applyAlignment="1">
      <alignment horizontal="center"/>
    </xf>
    <xf numFmtId="165" fontId="36" fillId="0" borderId="0" xfId="0" applyNumberFormat="1" applyFont="1" applyFill="1" applyBorder="1" applyAlignment="1">
      <alignment horizontal="center"/>
    </xf>
    <xf numFmtId="3" fontId="59" fillId="0" borderId="0" xfId="0" applyNumberFormat="1" applyFont="1" applyFill="1" applyBorder="1" applyAlignment="1">
      <alignment horizontal="center"/>
    </xf>
    <xf numFmtId="165" fontId="21" fillId="0" borderId="7" xfId="0" applyNumberFormat="1" applyFont="1" applyFill="1" applyBorder="1" applyAlignment="1">
      <alignment horizontal="center"/>
    </xf>
    <xf numFmtId="167" fontId="19" fillId="2" borderId="52" xfId="0" applyNumberFormat="1" applyFont="1" applyFill="1" applyBorder="1" applyAlignment="1">
      <alignment horizontal="center"/>
    </xf>
    <xf numFmtId="1" fontId="19" fillId="2" borderId="20" xfId="0" applyNumberFormat="1" applyFont="1" applyFill="1" applyBorder="1" applyAlignment="1">
      <alignment horizontal="center"/>
    </xf>
    <xf numFmtId="176" fontId="19" fillId="2" borderId="14" xfId="0" applyNumberFormat="1" applyFont="1" applyFill="1" applyBorder="1" applyAlignment="1">
      <alignment horizontal="center"/>
    </xf>
    <xf numFmtId="3" fontId="78" fillId="0" borderId="0" xfId="0" applyNumberFormat="1" applyFont="1" applyBorder="1" applyAlignment="1">
      <alignment horizontal="center"/>
    </xf>
    <xf numFmtId="171" fontId="86" fillId="0" borderId="0" xfId="0" applyNumberFormat="1" applyFont="1" applyFill="1" applyBorder="1" applyAlignment="1">
      <alignment horizontal="center"/>
    </xf>
    <xf numFmtId="165" fontId="21" fillId="4" borderId="9" xfId="0" applyNumberFormat="1" applyFont="1" applyFill="1" applyBorder="1" applyAlignment="1">
      <alignment horizontal="center"/>
    </xf>
    <xf numFmtId="3" fontId="85" fillId="4" borderId="0" xfId="0" applyNumberFormat="1" applyFont="1" applyFill="1" applyBorder="1" applyAlignment="1">
      <alignment horizontal="center"/>
    </xf>
    <xf numFmtId="171" fontId="86" fillId="4" borderId="0" xfId="0" applyNumberFormat="1" applyFont="1" applyFill="1" applyAlignment="1">
      <alignment horizontal="center"/>
    </xf>
    <xf numFmtId="171" fontId="36" fillId="2" borderId="0" xfId="0" applyNumberFormat="1" applyFont="1" applyFill="1" applyBorder="1" applyAlignment="1">
      <alignment horizontal="center"/>
    </xf>
    <xf numFmtId="165" fontId="40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3" fontId="20" fillId="0" borderId="0" xfId="0" applyNumberFormat="1" applyFont="1" applyAlignment="1">
      <alignment horizontal="center"/>
    </xf>
    <xf numFmtId="0" fontId="38" fillId="4" borderId="48" xfId="0" applyFont="1" applyFill="1" applyBorder="1" applyAlignment="1">
      <alignment horizontal="center"/>
    </xf>
    <xf numFmtId="170" fontId="0" fillId="4" borderId="0" xfId="0" applyNumberFormat="1" applyFill="1"/>
    <xf numFmtId="165" fontId="19" fillId="4" borderId="0" xfId="0" applyNumberFormat="1" applyFont="1" applyFill="1" applyAlignment="1">
      <alignment horizontal="center"/>
    </xf>
    <xf numFmtId="3" fontId="37" fillId="4" borderId="0" xfId="0" applyNumberFormat="1" applyFont="1" applyFill="1" applyAlignment="1">
      <alignment horizontal="center"/>
    </xf>
    <xf numFmtId="0" fontId="50" fillId="2" borderId="0" xfId="0" applyFont="1" applyFill="1"/>
    <xf numFmtId="0" fontId="38" fillId="2" borderId="0" xfId="0" applyFont="1" applyFill="1" applyAlignment="1">
      <alignment horizontal="center"/>
    </xf>
    <xf numFmtId="167" fontId="19" fillId="11" borderId="18" xfId="0" applyNumberFormat="1" applyFont="1" applyFill="1" applyBorder="1" applyAlignment="1">
      <alignment horizontal="center" vertical="center" wrapText="1"/>
    </xf>
    <xf numFmtId="170" fontId="19" fillId="0" borderId="14" xfId="0" applyNumberFormat="1" applyFont="1" applyBorder="1" applyAlignment="1">
      <alignment horizontal="center"/>
    </xf>
    <xf numFmtId="165" fontId="46" fillId="0" borderId="20" xfId="0" applyNumberFormat="1" applyFont="1" applyBorder="1" applyAlignment="1">
      <alignment horizontal="center" wrapText="1"/>
    </xf>
    <xf numFmtId="165" fontId="40" fillId="0" borderId="14" xfId="0" applyNumberFormat="1" applyFont="1" applyBorder="1" applyAlignment="1">
      <alignment horizontal="center" vertical="center" wrapText="1"/>
    </xf>
    <xf numFmtId="165" fontId="21" fillId="0" borderId="48" xfId="0" applyNumberFormat="1" applyFont="1" applyBorder="1" applyAlignment="1">
      <alignment horizontal="center" wrapText="1"/>
    </xf>
    <xf numFmtId="171" fontId="19" fillId="0" borderId="48" xfId="0" applyNumberFormat="1" applyFont="1" applyBorder="1" applyAlignment="1">
      <alignment horizontal="center" wrapText="1"/>
    </xf>
    <xf numFmtId="171" fontId="19" fillId="0" borderId="49" xfId="0" applyNumberFormat="1" applyFont="1" applyBorder="1" applyAlignment="1">
      <alignment horizontal="center" wrapText="1"/>
    </xf>
    <xf numFmtId="167" fontId="19" fillId="4" borderId="20" xfId="0" applyNumberFormat="1" applyFont="1" applyFill="1" applyBorder="1" applyAlignment="1">
      <alignment horizontal="center" vertical="center" wrapText="1"/>
    </xf>
    <xf numFmtId="170" fontId="19" fillId="4" borderId="14" xfId="0" applyNumberFormat="1" applyFont="1" applyFill="1" applyBorder="1" applyAlignment="1">
      <alignment horizontal="center"/>
    </xf>
    <xf numFmtId="165" fontId="46" fillId="0" borderId="20" xfId="0" applyNumberFormat="1" applyFont="1" applyBorder="1" applyAlignment="1">
      <alignment horizontal="center"/>
    </xf>
    <xf numFmtId="174" fontId="0" fillId="0" borderId="0" xfId="0" applyNumberFormat="1" applyFill="1" applyBorder="1" applyAlignment="1">
      <alignment horizontal="center"/>
    </xf>
    <xf numFmtId="167" fontId="19" fillId="4" borderId="52" xfId="0" applyNumberFormat="1" applyFont="1" applyFill="1" applyBorder="1" applyAlignment="1">
      <alignment horizontal="center" vertical="center" wrapText="1"/>
    </xf>
    <xf numFmtId="171" fontId="19" fillId="4" borderId="13" xfId="0" applyNumberFormat="1" applyFont="1" applyFill="1" applyBorder="1" applyAlignment="1">
      <alignment horizontal="center"/>
    </xf>
    <xf numFmtId="167" fontId="19" fillId="0" borderId="60" xfId="0" applyNumberFormat="1" applyFont="1" applyFill="1" applyBorder="1" applyAlignment="1">
      <alignment horizontal="center" wrapText="1"/>
    </xf>
    <xf numFmtId="170" fontId="19" fillId="0" borderId="17" xfId="0" applyNumberFormat="1" applyFont="1" applyBorder="1" applyAlignment="1">
      <alignment horizontal="center"/>
    </xf>
    <xf numFmtId="165" fontId="46" fillId="0" borderId="0" xfId="0" applyNumberFormat="1" applyFont="1" applyBorder="1" applyAlignment="1">
      <alignment horizontal="center"/>
    </xf>
    <xf numFmtId="165" fontId="40" fillId="0" borderId="17" xfId="0" applyNumberFormat="1" applyFont="1" applyBorder="1" applyAlignment="1">
      <alignment horizontal="center"/>
    </xf>
    <xf numFmtId="165" fontId="95" fillId="0" borderId="70" xfId="0" applyNumberFormat="1" applyFont="1" applyBorder="1" applyAlignment="1">
      <alignment horizontal="center"/>
    </xf>
    <xf numFmtId="165" fontId="42" fillId="0" borderId="62" xfId="0" applyNumberFormat="1" applyFont="1" applyBorder="1" applyAlignment="1">
      <alignment horizontal="center"/>
    </xf>
    <xf numFmtId="165" fontId="43" fillId="0" borderId="62" xfId="0" applyNumberFormat="1" applyFont="1" applyBorder="1" applyAlignment="1">
      <alignment horizontal="center"/>
    </xf>
    <xf numFmtId="165" fontId="19" fillId="0" borderId="62" xfId="0" applyNumberFormat="1" applyFont="1" applyBorder="1" applyAlignment="1">
      <alignment horizontal="center"/>
    </xf>
    <xf numFmtId="3" fontId="105" fillId="0" borderId="62" xfId="0" applyNumberFormat="1" applyFont="1" applyBorder="1" applyAlignment="1">
      <alignment horizontal="center"/>
    </xf>
    <xf numFmtId="0" fontId="0" fillId="0" borderId="75" xfId="0" applyBorder="1"/>
    <xf numFmtId="164" fontId="19" fillId="0" borderId="70" xfId="0" applyNumberFormat="1" applyFont="1" applyBorder="1" applyAlignment="1">
      <alignment horizontal="center"/>
    </xf>
    <xf numFmtId="174" fontId="19" fillId="0" borderId="62" xfId="0" applyNumberFormat="1" applyFont="1" applyBorder="1" applyAlignment="1">
      <alignment horizontal="center"/>
    </xf>
    <xf numFmtId="174" fontId="19" fillId="0" borderId="34" xfId="0" applyNumberFormat="1" applyFont="1" applyBorder="1" applyAlignment="1">
      <alignment horizontal="center"/>
    </xf>
    <xf numFmtId="174" fontId="19" fillId="0" borderId="0" xfId="0" applyNumberFormat="1" applyFont="1" applyFill="1" applyBorder="1" applyAlignment="1">
      <alignment horizontal="center"/>
    </xf>
    <xf numFmtId="167" fontId="19" fillId="4" borderId="0" xfId="0" applyNumberFormat="1" applyFont="1" applyFill="1" applyAlignment="1">
      <alignment horizontal="center" wrapText="1"/>
    </xf>
    <xf numFmtId="170" fontId="19" fillId="4" borderId="67" xfId="0" applyNumberFormat="1" applyFont="1" applyFill="1" applyBorder="1" applyAlignment="1">
      <alignment horizontal="center"/>
    </xf>
    <xf numFmtId="165" fontId="46" fillId="0" borderId="21" xfId="0" applyNumberFormat="1" applyFont="1" applyBorder="1" applyAlignment="1">
      <alignment horizontal="center"/>
    </xf>
    <xf numFmtId="165" fontId="30" fillId="0" borderId="54" xfId="0" applyNumberFormat="1" applyFont="1" applyBorder="1" applyAlignment="1">
      <alignment horizontal="center"/>
    </xf>
    <xf numFmtId="174" fontId="19" fillId="0" borderId="0" xfId="0" applyNumberFormat="1" applyFont="1" applyBorder="1" applyAlignment="1">
      <alignment horizontal="center"/>
    </xf>
    <xf numFmtId="0" fontId="38" fillId="2" borderId="0" xfId="0" applyFont="1" applyFill="1" applyBorder="1" applyAlignment="1">
      <alignment horizontal="center"/>
    </xf>
    <xf numFmtId="0" fontId="19" fillId="2" borderId="0" xfId="0" applyFont="1" applyFill="1" applyBorder="1" applyAlignment="1">
      <alignment horizontal="center" wrapText="1"/>
    </xf>
    <xf numFmtId="0" fontId="38" fillId="2" borderId="61" xfId="0" applyFont="1" applyFill="1" applyBorder="1" applyAlignment="1">
      <alignment horizontal="center"/>
    </xf>
    <xf numFmtId="170" fontId="19" fillId="0" borderId="36" xfId="0" applyNumberFormat="1" applyFont="1" applyBorder="1" applyAlignment="1">
      <alignment horizontal="center"/>
    </xf>
    <xf numFmtId="174" fontId="19" fillId="0" borderId="36" xfId="0" applyNumberFormat="1" applyFont="1" applyBorder="1" applyAlignment="1">
      <alignment horizontal="center"/>
    </xf>
    <xf numFmtId="170" fontId="19" fillId="4" borderId="6" xfId="0" applyNumberFormat="1" applyFont="1" applyFill="1" applyBorder="1"/>
    <xf numFmtId="165" fontId="28" fillId="0" borderId="53" xfId="0" applyNumberFormat="1" applyFont="1" applyBorder="1" applyAlignment="1">
      <alignment horizontal="center"/>
    </xf>
    <xf numFmtId="165" fontId="49" fillId="0" borderId="66" xfId="0" applyNumberFormat="1" applyFont="1" applyBorder="1" applyAlignment="1">
      <alignment horizontal="center"/>
    </xf>
    <xf numFmtId="170" fontId="19" fillId="4" borderId="24" xfId="0" applyNumberFormat="1" applyFont="1" applyFill="1" applyBorder="1"/>
    <xf numFmtId="170" fontId="38" fillId="2" borderId="61" xfId="0" applyNumberFormat="1" applyFont="1" applyFill="1" applyBorder="1" applyAlignment="1">
      <alignment horizontal="center"/>
    </xf>
    <xf numFmtId="165" fontId="38" fillId="2" borderId="17" xfId="0" applyNumberFormat="1" applyFont="1" applyFill="1" applyBorder="1" applyAlignment="1">
      <alignment horizontal="center"/>
    </xf>
    <xf numFmtId="170" fontId="11" fillId="4" borderId="8" xfId="0" applyNumberFormat="1" applyFont="1" applyFill="1" applyBorder="1"/>
    <xf numFmtId="165" fontId="30" fillId="0" borderId="39" xfId="0" applyNumberFormat="1" applyFont="1" applyBorder="1" applyAlignment="1">
      <alignment horizontal="center"/>
    </xf>
    <xf numFmtId="171" fontId="11" fillId="4" borderId="25" xfId="0" applyNumberFormat="1" applyFont="1" applyFill="1" applyBorder="1" applyAlignment="1">
      <alignment horizontal="center"/>
    </xf>
    <xf numFmtId="170" fontId="50" fillId="2" borderId="52" xfId="0" applyNumberFormat="1" applyFont="1" applyFill="1" applyBorder="1" applyAlignment="1">
      <alignment horizontal="center"/>
    </xf>
    <xf numFmtId="164" fontId="19" fillId="0" borderId="7" xfId="0" applyNumberFormat="1" applyFont="1" applyFill="1" applyBorder="1" applyAlignment="1">
      <alignment horizontal="center"/>
    </xf>
    <xf numFmtId="174" fontId="19" fillId="0" borderId="7" xfId="0" applyNumberFormat="1" applyFont="1" applyFill="1" applyBorder="1" applyAlignment="1">
      <alignment horizontal="center"/>
    </xf>
    <xf numFmtId="174" fontId="19" fillId="0" borderId="36" xfId="0" applyNumberFormat="1" applyFont="1" applyFill="1" applyBorder="1" applyAlignment="1">
      <alignment horizontal="center"/>
    </xf>
    <xf numFmtId="170" fontId="11" fillId="4" borderId="10" xfId="0" applyNumberFormat="1" applyFont="1" applyFill="1" applyBorder="1"/>
    <xf numFmtId="165" fontId="52" fillId="0" borderId="31" xfId="0" applyNumberFormat="1" applyFont="1" applyFill="1" applyBorder="1" applyAlignment="1">
      <alignment horizontal="center"/>
    </xf>
    <xf numFmtId="165" fontId="13" fillId="0" borderId="7" xfId="0" applyNumberFormat="1" applyFont="1" applyBorder="1" applyAlignment="1">
      <alignment horizontal="center"/>
    </xf>
    <xf numFmtId="170" fontId="11" fillId="4" borderId="14" xfId="0" applyNumberFormat="1" applyFont="1" applyFill="1" applyBorder="1"/>
    <xf numFmtId="165" fontId="11" fillId="4" borderId="31" xfId="0" applyNumberFormat="1" applyFont="1" applyFill="1" applyBorder="1" applyAlignment="1">
      <alignment horizontal="center"/>
    </xf>
    <xf numFmtId="170" fontId="50" fillId="2" borderId="61" xfId="0" applyNumberFormat="1" applyFont="1" applyFill="1" applyBorder="1" applyAlignment="1">
      <alignment horizontal="center"/>
    </xf>
    <xf numFmtId="170" fontId="11" fillId="4" borderId="30" xfId="0" applyNumberFormat="1" applyFont="1" applyFill="1" applyBorder="1"/>
    <xf numFmtId="165" fontId="19" fillId="0" borderId="31" xfId="0" applyNumberFormat="1" applyFont="1" applyFill="1" applyBorder="1" applyAlignment="1">
      <alignment horizontal="center"/>
    </xf>
    <xf numFmtId="3" fontId="74" fillId="0" borderId="46" xfId="0" applyNumberFormat="1" applyFont="1" applyBorder="1" applyAlignment="1">
      <alignment horizontal="center"/>
    </xf>
    <xf numFmtId="170" fontId="11" fillId="4" borderId="43" xfId="0" applyNumberFormat="1" applyFont="1" applyFill="1" applyBorder="1"/>
    <xf numFmtId="165" fontId="52" fillId="4" borderId="47" xfId="0" applyNumberFormat="1" applyFont="1" applyFill="1" applyBorder="1" applyAlignment="1">
      <alignment horizontal="center"/>
    </xf>
    <xf numFmtId="170" fontId="11" fillId="4" borderId="55" xfId="0" applyNumberFormat="1" applyFont="1" applyFill="1" applyBorder="1"/>
    <xf numFmtId="165" fontId="11" fillId="4" borderId="47" xfId="0" applyNumberFormat="1" applyFont="1" applyFill="1" applyBorder="1" applyAlignment="1">
      <alignment horizontal="center"/>
    </xf>
    <xf numFmtId="3" fontId="37" fillId="4" borderId="47" xfId="0" applyNumberFormat="1" applyFont="1" applyFill="1" applyBorder="1" applyAlignment="1">
      <alignment horizontal="center"/>
    </xf>
    <xf numFmtId="170" fontId="50" fillId="2" borderId="51" xfId="0" applyNumberFormat="1" applyFont="1" applyFill="1" applyBorder="1" applyAlignment="1">
      <alignment horizontal="center"/>
    </xf>
    <xf numFmtId="165" fontId="75" fillId="3" borderId="52" xfId="0" applyNumberFormat="1" applyFont="1" applyFill="1" applyBorder="1" applyAlignment="1">
      <alignment horizontal="center"/>
    </xf>
    <xf numFmtId="165" fontId="48" fillId="3" borderId="14" xfId="0" applyNumberFormat="1" applyFont="1" applyFill="1" applyBorder="1" applyAlignment="1">
      <alignment horizontal="center"/>
    </xf>
    <xf numFmtId="165" fontId="95" fillId="3" borderId="14" xfId="0" applyNumberFormat="1" applyFont="1" applyFill="1" applyBorder="1" applyAlignment="1">
      <alignment horizontal="center"/>
    </xf>
    <xf numFmtId="165" fontId="42" fillId="3" borderId="14" xfId="0" applyNumberFormat="1" applyFont="1" applyFill="1" applyBorder="1" applyAlignment="1">
      <alignment horizontal="center"/>
    </xf>
    <xf numFmtId="165" fontId="43" fillId="3" borderId="14" xfId="0" applyNumberFormat="1" applyFont="1" applyFill="1" applyBorder="1" applyAlignment="1">
      <alignment horizontal="center"/>
    </xf>
    <xf numFmtId="165" fontId="19" fillId="3" borderId="14" xfId="0" applyNumberFormat="1" applyFont="1" applyFill="1" applyBorder="1" applyAlignment="1">
      <alignment horizontal="center"/>
    </xf>
    <xf numFmtId="3" fontId="60" fillId="3" borderId="14" xfId="0" applyNumberFormat="1" applyFont="1" applyFill="1" applyBorder="1" applyAlignment="1">
      <alignment horizontal="center"/>
    </xf>
    <xf numFmtId="171" fontId="19" fillId="3" borderId="5" xfId="0" applyNumberFormat="1" applyFont="1" applyFill="1" applyBorder="1" applyAlignment="1">
      <alignment horizontal="center"/>
    </xf>
    <xf numFmtId="0" fontId="19" fillId="3" borderId="14" xfId="0" applyFont="1" applyFill="1" applyBorder="1"/>
    <xf numFmtId="164" fontId="19" fillId="3" borderId="57" xfId="0" applyNumberFormat="1" applyFont="1" applyFill="1" applyBorder="1" applyAlignment="1">
      <alignment horizontal="center"/>
    </xf>
    <xf numFmtId="174" fontId="19" fillId="3" borderId="47" xfId="0" applyNumberFormat="1" applyFont="1" applyFill="1" applyBorder="1" applyAlignment="1">
      <alignment horizontal="center"/>
    </xf>
    <xf numFmtId="174" fontId="19" fillId="3" borderId="58" xfId="0" applyNumberFormat="1" applyFont="1" applyFill="1" applyBorder="1" applyAlignment="1">
      <alignment horizontal="center"/>
    </xf>
    <xf numFmtId="165" fontId="75" fillId="3" borderId="14" xfId="0" applyNumberFormat="1" applyFont="1" applyFill="1" applyBorder="1" applyAlignment="1">
      <alignment horizontal="center"/>
    </xf>
    <xf numFmtId="165" fontId="30" fillId="3" borderId="18" xfId="0" applyNumberFormat="1" applyFont="1" applyFill="1" applyBorder="1" applyAlignment="1">
      <alignment horizontal="center"/>
    </xf>
    <xf numFmtId="171" fontId="0" fillId="0" borderId="7" xfId="0" applyNumberFormat="1" applyBorder="1" applyAlignment="1">
      <alignment horizontal="center"/>
    </xf>
    <xf numFmtId="174" fontId="0" fillId="3" borderId="0" xfId="0" applyNumberFormat="1" applyFill="1" applyBorder="1" applyAlignment="1">
      <alignment horizontal="center"/>
    </xf>
    <xf numFmtId="165" fontId="19" fillId="4" borderId="14" xfId="0" applyNumberFormat="1" applyFont="1" applyFill="1" applyBorder="1" applyAlignment="1">
      <alignment horizontal="center"/>
    </xf>
    <xf numFmtId="3" fontId="22" fillId="4" borderId="14" xfId="0" applyNumberFormat="1" applyFont="1" applyFill="1" applyBorder="1" applyAlignment="1">
      <alignment horizontal="center"/>
    </xf>
    <xf numFmtId="171" fontId="0" fillId="4" borderId="25" xfId="0" applyNumberFormat="1" applyFill="1" applyBorder="1" applyAlignment="1">
      <alignment horizontal="center"/>
    </xf>
    <xf numFmtId="0" fontId="0" fillId="2" borderId="12" xfId="0" applyFill="1" applyBorder="1"/>
    <xf numFmtId="165" fontId="19" fillId="2" borderId="19" xfId="0" applyNumberFormat="1" applyFont="1" applyFill="1" applyBorder="1" applyAlignment="1">
      <alignment horizontal="center"/>
    </xf>
    <xf numFmtId="0" fontId="34" fillId="0" borderId="0" xfId="0" applyFont="1" applyFill="1" applyBorder="1" applyAlignment="1">
      <alignment horizontal="center"/>
    </xf>
    <xf numFmtId="165" fontId="75" fillId="0" borderId="0" xfId="0" applyNumberFormat="1" applyFont="1" applyFill="1" applyBorder="1" applyAlignment="1">
      <alignment horizontal="center"/>
    </xf>
    <xf numFmtId="165" fontId="42" fillId="0" borderId="0" xfId="0" applyNumberFormat="1" applyFont="1" applyFill="1" applyBorder="1" applyAlignment="1">
      <alignment horizontal="center"/>
    </xf>
    <xf numFmtId="165" fontId="43" fillId="0" borderId="0" xfId="0" applyNumberFormat="1" applyFont="1" applyFill="1" applyBorder="1" applyAlignment="1">
      <alignment horizontal="center"/>
    </xf>
    <xf numFmtId="3" fontId="72" fillId="0" borderId="0" xfId="0" applyNumberFormat="1" applyFon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0" fontId="11" fillId="4" borderId="0" xfId="0" applyFont="1" applyFill="1" applyBorder="1" applyAlignment="1">
      <alignment horizontal="center"/>
    </xf>
    <xf numFmtId="3" fontId="37" fillId="0" borderId="16" xfId="0" applyNumberFormat="1" applyFont="1" applyFill="1" applyBorder="1" applyAlignment="1">
      <alignment horizontal="center"/>
    </xf>
    <xf numFmtId="170" fontId="19" fillId="0" borderId="0" xfId="0" applyNumberFormat="1" applyFont="1" applyFill="1" applyBorder="1" applyAlignment="1">
      <alignment horizontal="center"/>
    </xf>
    <xf numFmtId="176" fontId="19" fillId="0" borderId="0" xfId="0" applyNumberFormat="1" applyFont="1" applyFill="1" applyBorder="1" applyAlignment="1">
      <alignment horizontal="center"/>
    </xf>
    <xf numFmtId="165" fontId="68" fillId="0" borderId="0" xfId="0" applyNumberFormat="1" applyFont="1" applyFill="1" applyBorder="1" applyAlignment="1">
      <alignment horizontal="center"/>
    </xf>
    <xf numFmtId="165" fontId="47" fillId="0" borderId="0" xfId="0" applyNumberFormat="1" applyFont="1" applyFill="1" applyBorder="1" applyAlignment="1">
      <alignment horizontal="center"/>
    </xf>
    <xf numFmtId="165" fontId="94" fillId="0" borderId="0" xfId="0" applyNumberFormat="1" applyFont="1" applyFill="1" applyBorder="1" applyAlignment="1">
      <alignment horizontal="center"/>
    </xf>
    <xf numFmtId="171" fontId="0" fillId="3" borderId="44" xfId="0" applyNumberFormat="1" applyFill="1" applyBorder="1" applyAlignment="1">
      <alignment horizontal="center"/>
    </xf>
    <xf numFmtId="1" fontId="68" fillId="2" borderId="0" xfId="0" applyNumberFormat="1" applyFont="1" applyFill="1" applyBorder="1" applyAlignment="1">
      <alignment horizontal="center"/>
    </xf>
    <xf numFmtId="0" fontId="88" fillId="0" borderId="0" xfId="0" applyFont="1" applyBorder="1" applyAlignment="1">
      <alignment horizontal="center"/>
    </xf>
    <xf numFmtId="170" fontId="23" fillId="0" borderId="0" xfId="0" applyNumberFormat="1" applyFont="1" applyBorder="1" applyAlignment="1">
      <alignment horizontal="center"/>
    </xf>
    <xf numFmtId="165" fontId="12" fillId="0" borderId="0" xfId="0" applyNumberFormat="1" applyFont="1" applyBorder="1" applyAlignment="1">
      <alignment horizontal="center"/>
    </xf>
    <xf numFmtId="165" fontId="106" fillId="0" borderId="0" xfId="0" applyNumberFormat="1" applyFont="1" applyBorder="1" applyAlignment="1">
      <alignment horizontal="center"/>
    </xf>
    <xf numFmtId="165" fontId="88" fillId="0" borderId="0" xfId="0" applyNumberFormat="1" applyFont="1" applyFill="1" applyBorder="1" applyAlignment="1">
      <alignment horizontal="center"/>
    </xf>
    <xf numFmtId="165" fontId="12" fillId="0" borderId="0" xfId="0" applyNumberFormat="1" applyFont="1" applyFill="1" applyBorder="1" applyAlignment="1">
      <alignment horizontal="center"/>
    </xf>
    <xf numFmtId="3" fontId="20" fillId="0" borderId="0" xfId="0" applyNumberFormat="1" applyFont="1" applyFill="1" applyBorder="1" applyAlignment="1">
      <alignment horizontal="center"/>
    </xf>
    <xf numFmtId="171" fontId="88" fillId="8" borderId="0" xfId="0" applyNumberFormat="1" applyFont="1" applyFill="1" applyBorder="1" applyAlignment="1">
      <alignment horizontal="center"/>
    </xf>
    <xf numFmtId="171" fontId="88" fillId="0" borderId="0" xfId="0" applyNumberFormat="1" applyFont="1" applyFill="1" applyBorder="1" applyAlignment="1">
      <alignment horizontal="center"/>
    </xf>
    <xf numFmtId="0" fontId="88" fillId="4" borderId="0" xfId="0" applyFont="1" applyFill="1" applyBorder="1" applyAlignment="1">
      <alignment horizontal="center"/>
    </xf>
    <xf numFmtId="170" fontId="88" fillId="4" borderId="0" xfId="0" applyNumberFormat="1" applyFont="1" applyFill="1" applyBorder="1" applyAlignment="1">
      <alignment horizontal="center"/>
    </xf>
    <xf numFmtId="165" fontId="12" fillId="4" borderId="0" xfId="0" applyNumberFormat="1" applyFont="1" applyFill="1" applyBorder="1" applyAlignment="1">
      <alignment horizontal="center"/>
    </xf>
    <xf numFmtId="3" fontId="87" fillId="4" borderId="0" xfId="0" applyNumberFormat="1" applyFont="1" applyFill="1" applyBorder="1" applyAlignment="1">
      <alignment horizontal="center"/>
    </xf>
    <xf numFmtId="171" fontId="88" fillId="4" borderId="0" xfId="0" applyNumberFormat="1" applyFont="1" applyFill="1" applyBorder="1" applyAlignment="1">
      <alignment horizontal="center"/>
    </xf>
    <xf numFmtId="165" fontId="38" fillId="0" borderId="0" xfId="0" applyNumberFormat="1" applyFont="1" applyFill="1" applyBorder="1" applyAlignment="1">
      <alignment horizontal="center"/>
    </xf>
    <xf numFmtId="0" fontId="23" fillId="0" borderId="0" xfId="0" applyFont="1" applyBorder="1"/>
    <xf numFmtId="170" fontId="39" fillId="0" borderId="0" xfId="0" applyNumberFormat="1" applyFont="1" applyBorder="1" applyAlignment="1">
      <alignment horizontal="center"/>
    </xf>
    <xf numFmtId="165" fontId="107" fillId="0" borderId="0" xfId="0" applyNumberFormat="1" applyFont="1" applyFill="1" applyBorder="1" applyAlignment="1">
      <alignment horizontal="center"/>
    </xf>
    <xf numFmtId="165" fontId="108" fillId="0" borderId="0" xfId="0" applyNumberFormat="1" applyFont="1" applyFill="1" applyBorder="1" applyAlignment="1">
      <alignment horizontal="center"/>
    </xf>
    <xf numFmtId="165" fontId="39" fillId="0" borderId="0" xfId="0" applyNumberFormat="1" applyFont="1" applyFill="1" applyBorder="1" applyAlignment="1">
      <alignment horizontal="center"/>
    </xf>
    <xf numFmtId="165" fontId="72" fillId="0" borderId="0" xfId="0" applyNumberFormat="1" applyFont="1" applyFill="1" applyBorder="1" applyAlignment="1">
      <alignment horizontal="center"/>
    </xf>
    <xf numFmtId="170" fontId="19" fillId="0" borderId="0" xfId="0" applyNumberFormat="1" applyFont="1" applyBorder="1" applyAlignment="1">
      <alignment horizontal="center"/>
    </xf>
    <xf numFmtId="165" fontId="109" fillId="0" borderId="0" xfId="0" applyNumberFormat="1" applyFont="1" applyBorder="1" applyAlignment="1">
      <alignment horizontal="center"/>
    </xf>
    <xf numFmtId="0" fontId="23" fillId="4" borderId="0" xfId="0" applyFont="1" applyFill="1"/>
    <xf numFmtId="170" fontId="19" fillId="4" borderId="0" xfId="0" applyNumberFormat="1" applyFont="1" applyFill="1" applyBorder="1" applyAlignment="1">
      <alignment horizontal="center"/>
    </xf>
    <xf numFmtId="165" fontId="39" fillId="4" borderId="0" xfId="0" applyNumberFormat="1" applyFont="1" applyFill="1" applyBorder="1" applyAlignment="1">
      <alignment horizontal="center"/>
    </xf>
    <xf numFmtId="3" fontId="110" fillId="4" borderId="0" xfId="0" applyNumberFormat="1" applyFont="1" applyFill="1" applyBorder="1" applyAlignment="1">
      <alignment horizontal="center"/>
    </xf>
    <xf numFmtId="2" fontId="19" fillId="2" borderId="60" xfId="0" applyNumberFormat="1" applyFont="1" applyFill="1" applyBorder="1" applyAlignment="1">
      <alignment horizontal="center"/>
    </xf>
    <xf numFmtId="3" fontId="111" fillId="0" borderId="0" xfId="0" applyNumberFormat="1" applyFont="1" applyBorder="1" applyAlignment="1">
      <alignment horizontal="center"/>
    </xf>
    <xf numFmtId="3" fontId="78" fillId="0" borderId="0" xfId="0" applyNumberFormat="1" applyFont="1" applyFill="1" applyBorder="1" applyAlignment="1">
      <alignment horizontal="center"/>
    </xf>
    <xf numFmtId="171" fontId="24" fillId="8" borderId="0" xfId="0" applyNumberFormat="1" applyFont="1" applyFill="1" applyBorder="1" applyAlignment="1">
      <alignment horizontal="center"/>
    </xf>
    <xf numFmtId="3" fontId="80" fillId="4" borderId="19" xfId="0" applyNumberFormat="1" applyFont="1" applyFill="1" applyBorder="1" applyAlignment="1">
      <alignment horizontal="center"/>
    </xf>
    <xf numFmtId="171" fontId="24" fillId="4" borderId="49" xfId="0" applyNumberFormat="1" applyFont="1" applyFill="1" applyBorder="1" applyAlignment="1">
      <alignment horizontal="center"/>
    </xf>
    <xf numFmtId="0" fontId="30" fillId="0" borderId="0" xfId="0" applyFont="1" applyFill="1" applyBorder="1"/>
    <xf numFmtId="0" fontId="20" fillId="0" borderId="0" xfId="0" applyFont="1" applyFill="1" applyBorder="1"/>
    <xf numFmtId="0" fontId="30" fillId="0" borderId="0" xfId="0" applyFont="1" applyFill="1"/>
    <xf numFmtId="0" fontId="11" fillId="0" borderId="0" xfId="0" applyFont="1" applyFill="1"/>
    <xf numFmtId="165" fontId="19" fillId="0" borderId="9" xfId="0" applyNumberFormat="1" applyFont="1" applyFill="1" applyBorder="1" applyAlignment="1">
      <alignment horizontal="center"/>
    </xf>
    <xf numFmtId="3" fontId="60" fillId="0" borderId="9" xfId="0" applyNumberFormat="1" applyFont="1" applyBorder="1" applyAlignment="1">
      <alignment horizontal="center"/>
    </xf>
    <xf numFmtId="171" fontId="19" fillId="0" borderId="32" xfId="0" applyNumberFormat="1" applyFont="1" applyBorder="1" applyAlignment="1">
      <alignment horizontal="center"/>
    </xf>
    <xf numFmtId="0" fontId="19" fillId="0" borderId="3" xfId="0" applyFont="1" applyFill="1" applyBorder="1" applyAlignment="1">
      <alignment horizontal="center" wrapText="1"/>
    </xf>
    <xf numFmtId="43" fontId="19" fillId="0" borderId="7" xfId="2" applyFont="1" applyBorder="1" applyAlignment="1">
      <alignment horizontal="center"/>
    </xf>
    <xf numFmtId="170" fontId="39" fillId="0" borderId="61" xfId="0" applyNumberFormat="1" applyFont="1" applyBorder="1" applyAlignment="1">
      <alignment horizontal="center"/>
    </xf>
    <xf numFmtId="165" fontId="28" fillId="0" borderId="27" xfId="0" applyNumberFormat="1" applyFont="1" applyBorder="1" applyAlignment="1">
      <alignment horizontal="center"/>
    </xf>
    <xf numFmtId="165" fontId="48" fillId="0" borderId="62" xfId="0" applyNumberFormat="1" applyFont="1" applyFill="1" applyBorder="1" applyAlignment="1">
      <alignment horizontal="center"/>
    </xf>
    <xf numFmtId="165" fontId="96" fillId="0" borderId="28" xfId="0" applyNumberFormat="1" applyFont="1" applyBorder="1" applyAlignment="1">
      <alignment horizontal="center"/>
    </xf>
    <xf numFmtId="165" fontId="43" fillId="0" borderId="29" xfId="0" applyNumberFormat="1" applyFont="1" applyBorder="1" applyAlignment="1">
      <alignment horizontal="center"/>
    </xf>
    <xf numFmtId="43" fontId="19" fillId="0" borderId="28" xfId="2" applyFont="1" applyBorder="1" applyAlignment="1">
      <alignment horizontal="center"/>
    </xf>
    <xf numFmtId="3" fontId="60" fillId="0" borderId="62" xfId="0" applyNumberFormat="1" applyFont="1" applyBorder="1" applyAlignment="1">
      <alignment horizontal="center"/>
    </xf>
    <xf numFmtId="0" fontId="19" fillId="0" borderId="75" xfId="0" applyFont="1" applyBorder="1"/>
    <xf numFmtId="174" fontId="19" fillId="0" borderId="16" xfId="0" applyNumberFormat="1" applyFont="1" applyBorder="1" applyAlignment="1">
      <alignment horizontal="center"/>
    </xf>
    <xf numFmtId="174" fontId="19" fillId="0" borderId="10" xfId="0" applyNumberFormat="1" applyFont="1" applyBorder="1" applyAlignment="1">
      <alignment horizontal="center"/>
    </xf>
    <xf numFmtId="0" fontId="19" fillId="0" borderId="44" xfId="0" applyFont="1" applyFill="1" applyBorder="1" applyAlignment="1">
      <alignment horizontal="center" wrapText="1"/>
    </xf>
    <xf numFmtId="170" fontId="19" fillId="0" borderId="26" xfId="0" applyNumberFormat="1" applyFont="1" applyBorder="1" applyAlignment="1">
      <alignment horizontal="center"/>
    </xf>
    <xf numFmtId="165" fontId="19" fillId="0" borderId="27" xfId="0" applyNumberFormat="1" applyFont="1" applyFill="1" applyBorder="1" applyAlignment="1">
      <alignment horizontal="center"/>
    </xf>
    <xf numFmtId="165" fontId="48" fillId="0" borderId="28" xfId="0" applyNumberFormat="1" applyFont="1" applyFill="1" applyBorder="1" applyAlignment="1">
      <alignment horizontal="center"/>
    </xf>
    <xf numFmtId="165" fontId="96" fillId="0" borderId="27" xfId="0" applyNumberFormat="1" applyFont="1" applyBorder="1" applyAlignment="1">
      <alignment horizontal="center"/>
    </xf>
    <xf numFmtId="165" fontId="19" fillId="0" borderId="46" xfId="0" applyNumberFormat="1" applyFont="1" applyBorder="1" applyAlignment="1">
      <alignment horizontal="center"/>
    </xf>
    <xf numFmtId="164" fontId="19" fillId="0" borderId="27" xfId="0" applyNumberFormat="1" applyFont="1" applyBorder="1" applyAlignment="1">
      <alignment horizontal="center"/>
    </xf>
    <xf numFmtId="174" fontId="19" fillId="0" borderId="28" xfId="0" applyNumberFormat="1" applyFont="1" applyBorder="1" applyAlignment="1">
      <alignment horizontal="center"/>
    </xf>
    <xf numFmtId="165" fontId="128" fillId="0" borderId="7" xfId="0" applyNumberFormat="1" applyFont="1" applyBorder="1" applyAlignment="1">
      <alignment horizontal="center"/>
    </xf>
    <xf numFmtId="165" fontId="129" fillId="0" borderId="7" xfId="0" applyNumberFormat="1" applyFont="1" applyBorder="1" applyAlignment="1">
      <alignment horizontal="center"/>
    </xf>
    <xf numFmtId="165" fontId="130" fillId="0" borderId="7" xfId="0" applyNumberFormat="1" applyFont="1" applyBorder="1" applyAlignment="1">
      <alignment horizontal="center"/>
    </xf>
    <xf numFmtId="165" fontId="131" fillId="0" borderId="7" xfId="0" applyNumberFormat="1" applyFont="1" applyBorder="1" applyAlignment="1">
      <alignment horizontal="center"/>
    </xf>
    <xf numFmtId="165" fontId="132" fillId="0" borderId="7" xfId="0" applyNumberFormat="1" applyFont="1" applyBorder="1" applyAlignment="1">
      <alignment horizontal="center"/>
    </xf>
    <xf numFmtId="165" fontId="131" fillId="0" borderId="7" xfId="0" applyNumberFormat="1" applyFont="1" applyFill="1" applyBorder="1" applyAlignment="1">
      <alignment horizontal="center"/>
    </xf>
    <xf numFmtId="171" fontId="131" fillId="0" borderId="8" xfId="0" applyNumberFormat="1" applyFont="1" applyBorder="1" applyAlignment="1">
      <alignment horizontal="center"/>
    </xf>
    <xf numFmtId="165" fontId="133" fillId="0" borderId="7" xfId="0" applyNumberFormat="1" applyFont="1" applyBorder="1" applyAlignment="1">
      <alignment horizontal="center"/>
    </xf>
    <xf numFmtId="165" fontId="134" fillId="0" borderId="7" xfId="0" applyNumberFormat="1" applyFont="1" applyBorder="1" applyAlignment="1">
      <alignment horizontal="center"/>
    </xf>
    <xf numFmtId="165" fontId="135" fillId="0" borderId="7" xfId="0" applyNumberFormat="1" applyFont="1" applyBorder="1" applyAlignment="1">
      <alignment horizontal="center"/>
    </xf>
    <xf numFmtId="3" fontId="136" fillId="0" borderId="32" xfId="0" applyNumberFormat="1" applyFont="1" applyBorder="1" applyAlignment="1">
      <alignment horizontal="center"/>
    </xf>
    <xf numFmtId="0" fontId="114" fillId="0" borderId="0" xfId="0" applyFont="1" applyBorder="1" applyAlignment="1">
      <alignment horizontal="center"/>
    </xf>
    <xf numFmtId="165" fontId="132" fillId="0" borderId="32" xfId="0" applyNumberFormat="1" applyFont="1" applyFill="1" applyBorder="1" applyAlignment="1">
      <alignment horizontal="center"/>
    </xf>
    <xf numFmtId="165" fontId="132" fillId="0" borderId="59" xfId="0" applyNumberFormat="1" applyFont="1" applyFill="1" applyBorder="1" applyAlignment="1">
      <alignment horizontal="center"/>
    </xf>
    <xf numFmtId="0" fontId="13" fillId="3" borderId="7" xfId="0" applyFont="1" applyFill="1" applyBorder="1" applyAlignment="1">
      <alignment wrapText="1"/>
    </xf>
    <xf numFmtId="165" fontId="24" fillId="3" borderId="7" xfId="0" applyNumberFormat="1" applyFont="1" applyFill="1" applyBorder="1" applyAlignment="1">
      <alignment horizontal="center"/>
    </xf>
    <xf numFmtId="165" fontId="24" fillId="3" borderId="32" xfId="0" applyNumberFormat="1" applyFont="1" applyFill="1" applyBorder="1" applyAlignment="1">
      <alignment horizontal="center"/>
    </xf>
    <xf numFmtId="0" fontId="1" fillId="13" borderId="0" xfId="0" applyFont="1" applyFill="1"/>
    <xf numFmtId="0" fontId="2" fillId="13" borderId="0" xfId="0" applyFont="1" applyFill="1"/>
    <xf numFmtId="0" fontId="9" fillId="13" borderId="2" xfId="0" applyFont="1" applyFill="1" applyBorder="1" applyAlignment="1">
      <alignment vertical="center"/>
    </xf>
    <xf numFmtId="165" fontId="137" fillId="0" borderId="0" xfId="0" applyNumberFormat="1" applyFont="1" applyFill="1" applyBorder="1" applyAlignment="1">
      <alignment horizontal="center" vertical="center"/>
    </xf>
    <xf numFmtId="165" fontId="138" fillId="0" borderId="0" xfId="0" applyNumberFormat="1" applyFont="1" applyFill="1" applyBorder="1" applyAlignment="1">
      <alignment horizontal="center" vertical="center"/>
    </xf>
    <xf numFmtId="165" fontId="137" fillId="0" borderId="0" xfId="0" applyNumberFormat="1" applyFont="1" applyBorder="1" applyAlignment="1">
      <alignment horizontal="center" vertical="center"/>
    </xf>
    <xf numFmtId="0" fontId="139" fillId="0" borderId="0" xfId="0" applyFont="1" applyAlignment="1">
      <alignment vertical="center"/>
    </xf>
    <xf numFmtId="0" fontId="140" fillId="0" borderId="0" xfId="0" applyFont="1" applyAlignment="1">
      <alignment vertical="center"/>
    </xf>
    <xf numFmtId="0" fontId="141" fillId="0" borderId="0" xfId="0" applyFont="1" applyAlignment="1">
      <alignment vertical="center"/>
    </xf>
    <xf numFmtId="0" fontId="142" fillId="0" borderId="0" xfId="0" applyFont="1" applyAlignment="1">
      <alignment vertical="center"/>
    </xf>
    <xf numFmtId="0" fontId="142" fillId="0" borderId="0" xfId="0" applyFont="1" applyFill="1" applyBorder="1" applyAlignment="1">
      <alignment vertical="center"/>
    </xf>
    <xf numFmtId="0" fontId="140" fillId="0" borderId="0" xfId="0" applyFont="1" applyFill="1" applyBorder="1" applyAlignment="1">
      <alignment horizontal="center" vertical="center"/>
    </xf>
    <xf numFmtId="0" fontId="142" fillId="0" borderId="0" xfId="0" applyFont="1" applyFill="1" applyAlignment="1">
      <alignment vertical="center"/>
    </xf>
    <xf numFmtId="0" fontId="139" fillId="0" borderId="7" xfId="0" applyFont="1" applyFill="1" applyBorder="1" applyAlignment="1">
      <alignment horizontal="center" vertical="center" wrapText="1"/>
    </xf>
    <xf numFmtId="0" fontId="140" fillId="0" borderId="0" xfId="0" applyFont="1" applyFill="1" applyBorder="1" applyAlignment="1">
      <alignment horizontal="center" vertical="center" wrapText="1"/>
    </xf>
    <xf numFmtId="0" fontId="140" fillId="0" borderId="0" xfId="0" applyFont="1" applyFill="1" applyAlignment="1">
      <alignment vertical="center"/>
    </xf>
    <xf numFmtId="0" fontId="140" fillId="0" borderId="0" xfId="0" applyFont="1" applyFill="1" applyBorder="1" applyAlignment="1">
      <alignment vertical="center"/>
    </xf>
    <xf numFmtId="4" fontId="139" fillId="0" borderId="0" xfId="0" applyNumberFormat="1" applyFont="1" applyFill="1" applyBorder="1" applyAlignment="1">
      <alignment horizontal="center" vertical="center"/>
    </xf>
    <xf numFmtId="0" fontId="139" fillId="0" borderId="0" xfId="0" applyFont="1" applyFill="1" applyBorder="1" applyAlignment="1">
      <alignment vertical="center"/>
    </xf>
    <xf numFmtId="0" fontId="143" fillId="0" borderId="0" xfId="0" applyFont="1" applyFill="1" applyAlignment="1">
      <alignment horizontal="center" vertical="center"/>
    </xf>
    <xf numFmtId="170" fontId="143" fillId="0" borderId="0" xfId="0" applyNumberFormat="1" applyFont="1" applyAlignment="1">
      <alignment vertical="center"/>
    </xf>
    <xf numFmtId="9" fontId="140" fillId="0" borderId="0" xfId="4" applyFont="1" applyAlignment="1">
      <alignment vertical="center"/>
    </xf>
    <xf numFmtId="0" fontId="143" fillId="0" borderId="0" xfId="0" applyFont="1" applyFill="1" applyBorder="1" applyAlignment="1">
      <alignment horizontal="center" vertical="center"/>
    </xf>
    <xf numFmtId="165" fontId="139" fillId="0" borderId="0" xfId="0" applyNumberFormat="1" applyFont="1" applyAlignment="1">
      <alignment horizontal="center" vertical="center"/>
    </xf>
    <xf numFmtId="3" fontId="139" fillId="0" borderId="0" xfId="0" applyNumberFormat="1" applyFont="1" applyFill="1" applyBorder="1" applyAlignment="1">
      <alignment horizontal="center" vertical="center"/>
    </xf>
    <xf numFmtId="165" fontId="139" fillId="0" borderId="0" xfId="0" applyNumberFormat="1" applyFont="1" applyFill="1" applyBorder="1" applyAlignment="1">
      <alignment horizontal="center" vertical="center"/>
    </xf>
    <xf numFmtId="165" fontId="140" fillId="0" borderId="0" xfId="0" applyNumberFormat="1" applyFont="1" applyFill="1" applyBorder="1" applyAlignment="1">
      <alignment horizontal="center" vertical="center"/>
    </xf>
    <xf numFmtId="171" fontId="139" fillId="0" borderId="0" xfId="0" applyNumberFormat="1" applyFont="1" applyFill="1" applyBorder="1" applyAlignment="1">
      <alignment horizontal="center" vertical="center"/>
    </xf>
    <xf numFmtId="164" fontId="139" fillId="0" borderId="7" xfId="0" applyNumberFormat="1" applyFont="1" applyBorder="1" applyAlignment="1">
      <alignment vertical="center"/>
    </xf>
    <xf numFmtId="3" fontId="139" fillId="0" borderId="7" xfId="0" applyNumberFormat="1" applyFont="1" applyBorder="1" applyAlignment="1">
      <alignment horizontal="center" vertical="center"/>
    </xf>
    <xf numFmtId="3" fontId="140" fillId="0" borderId="0" xfId="0" applyNumberFormat="1" applyFont="1" applyFill="1" applyBorder="1" applyAlignment="1">
      <alignment horizontal="center" vertical="center"/>
    </xf>
    <xf numFmtId="171" fontId="142" fillId="0" borderId="0" xfId="0" applyNumberFormat="1" applyFont="1" applyFill="1" applyBorder="1" applyAlignment="1">
      <alignment horizontal="center" vertical="center"/>
    </xf>
    <xf numFmtId="171" fontId="140" fillId="0" borderId="0" xfId="0" applyNumberFormat="1" applyFont="1" applyFill="1" applyBorder="1" applyAlignment="1">
      <alignment horizontal="center" vertical="center"/>
    </xf>
    <xf numFmtId="165" fontId="144" fillId="0" borderId="0" xfId="0" applyNumberFormat="1" applyFont="1" applyFill="1" applyBorder="1" applyAlignment="1">
      <alignment horizontal="center" vertical="center"/>
    </xf>
    <xf numFmtId="165" fontId="137" fillId="0" borderId="0" xfId="0" applyNumberFormat="1" applyFont="1" applyFill="1" applyBorder="1" applyAlignment="1">
      <alignment horizontal="center" vertical="center" wrapText="1"/>
    </xf>
    <xf numFmtId="165" fontId="144" fillId="0" borderId="0" xfId="0" applyNumberFormat="1" applyFont="1" applyFill="1" applyBorder="1" applyAlignment="1">
      <alignment horizontal="center" vertical="center" wrapText="1"/>
    </xf>
    <xf numFmtId="166" fontId="143" fillId="0" borderId="0" xfId="2" applyNumberFormat="1" applyFont="1" applyFill="1" applyBorder="1" applyAlignment="1">
      <alignment horizontal="center" vertical="center"/>
    </xf>
    <xf numFmtId="174" fontId="143" fillId="0" borderId="0" xfId="0" applyNumberFormat="1" applyFont="1" applyFill="1" applyBorder="1" applyAlignment="1">
      <alignment horizontal="center" vertical="center"/>
    </xf>
    <xf numFmtId="165" fontId="145" fillId="0" borderId="0" xfId="0" applyNumberFormat="1" applyFont="1" applyBorder="1" applyAlignment="1">
      <alignment horizontal="center" vertical="center"/>
    </xf>
    <xf numFmtId="165" fontId="146" fillId="0" borderId="0" xfId="0" applyNumberFormat="1" applyFont="1" applyBorder="1" applyAlignment="1">
      <alignment horizontal="center" vertical="center"/>
    </xf>
    <xf numFmtId="165" fontId="147" fillId="0" borderId="0" xfId="0" applyNumberFormat="1" applyFont="1" applyBorder="1" applyAlignment="1">
      <alignment horizontal="center" vertical="center"/>
    </xf>
    <xf numFmtId="165" fontId="148" fillId="0" borderId="0" xfId="0" applyNumberFormat="1" applyFont="1" applyBorder="1" applyAlignment="1">
      <alignment horizontal="center" vertical="center"/>
    </xf>
    <xf numFmtId="174" fontId="143" fillId="0" borderId="0" xfId="4" applyNumberFormat="1" applyFont="1" applyBorder="1" applyAlignment="1">
      <alignment horizontal="center" vertical="center"/>
    </xf>
    <xf numFmtId="171" fontId="140" fillId="0" borderId="0" xfId="0" applyNumberFormat="1" applyFont="1" applyBorder="1" applyAlignment="1">
      <alignment horizontal="center" vertical="center"/>
    </xf>
    <xf numFmtId="170" fontId="145" fillId="0" borderId="0" xfId="0" applyNumberFormat="1" applyFont="1" applyBorder="1" applyAlignment="1">
      <alignment horizontal="center" vertical="center"/>
    </xf>
    <xf numFmtId="0" fontId="139" fillId="0" borderId="0" xfId="0" applyFont="1" applyFill="1" applyBorder="1" applyAlignment="1">
      <alignment horizontal="center" vertical="center" wrapText="1"/>
    </xf>
    <xf numFmtId="174" fontId="140" fillId="0" borderId="0" xfId="0" applyNumberFormat="1" applyFont="1" applyFill="1" applyBorder="1" applyAlignment="1">
      <alignment horizontal="center" vertical="center" wrapText="1"/>
    </xf>
    <xf numFmtId="167" fontId="139" fillId="0" borderId="0" xfId="0" applyNumberFormat="1" applyFont="1" applyFill="1" applyAlignment="1">
      <alignment vertical="center"/>
    </xf>
    <xf numFmtId="170" fontId="140" fillId="0" borderId="0" xfId="0" applyNumberFormat="1" applyFont="1" applyFill="1" applyAlignment="1">
      <alignment vertical="center"/>
    </xf>
    <xf numFmtId="165" fontId="137" fillId="0" borderId="0" xfId="0" applyNumberFormat="1" applyFont="1" applyAlignment="1">
      <alignment horizontal="center" vertical="center"/>
    </xf>
    <xf numFmtId="165" fontId="140" fillId="0" borderId="0" xfId="0" applyNumberFormat="1" applyFont="1" applyAlignment="1">
      <alignment horizontal="center" vertical="center"/>
    </xf>
    <xf numFmtId="165" fontId="147" fillId="0" borderId="0" xfId="0" applyNumberFormat="1" applyFont="1" applyAlignment="1">
      <alignment horizontal="center" vertical="center"/>
    </xf>
    <xf numFmtId="165" fontId="148" fillId="0" borderId="0" xfId="0" applyNumberFormat="1" applyFont="1" applyFill="1" applyBorder="1" applyAlignment="1">
      <alignment horizontal="center" vertical="center"/>
    </xf>
    <xf numFmtId="174" fontId="139" fillId="0" borderId="0" xfId="0" applyNumberFormat="1" applyFont="1" applyBorder="1" applyAlignment="1">
      <alignment horizontal="center" vertical="center"/>
    </xf>
    <xf numFmtId="0" fontId="139" fillId="0" borderId="7" xfId="0" applyFont="1" applyBorder="1" applyAlignment="1">
      <alignment horizontal="center" vertical="center" wrapText="1"/>
    </xf>
    <xf numFmtId="170" fontId="144" fillId="0" borderId="0" xfId="0" applyNumberFormat="1" applyFont="1" applyBorder="1" applyAlignment="1">
      <alignment vertical="center"/>
    </xf>
    <xf numFmtId="165" fontId="143" fillId="0" borderId="0" xfId="0" applyNumberFormat="1" applyFont="1" applyBorder="1" applyAlignment="1">
      <alignment horizontal="center" vertical="center"/>
    </xf>
    <xf numFmtId="165" fontId="144" fillId="0" borderId="0" xfId="0" applyNumberFormat="1" applyFont="1" applyBorder="1" applyAlignment="1">
      <alignment horizontal="center" vertical="center"/>
    </xf>
    <xf numFmtId="174" fontId="143" fillId="0" borderId="0" xfId="0" applyNumberFormat="1" applyFont="1" applyBorder="1" applyAlignment="1">
      <alignment horizontal="center" vertical="center"/>
    </xf>
    <xf numFmtId="171" fontId="143" fillId="0" borderId="0" xfId="0" applyNumberFormat="1" applyFont="1" applyFill="1" applyBorder="1" applyAlignment="1">
      <alignment horizontal="center" vertical="center"/>
    </xf>
    <xf numFmtId="0" fontId="139" fillId="0" borderId="0" xfId="0" applyFont="1" applyFill="1" applyAlignment="1">
      <alignment horizontal="center" vertical="center"/>
    </xf>
    <xf numFmtId="165" fontId="137" fillId="0" borderId="0" xfId="0" applyNumberFormat="1" applyFont="1" applyFill="1" applyAlignment="1">
      <alignment horizontal="center" vertical="center"/>
    </xf>
    <xf numFmtId="165" fontId="140" fillId="0" borderId="0" xfId="0" applyNumberFormat="1" applyFont="1" applyFill="1" applyAlignment="1">
      <alignment horizontal="center" vertical="center"/>
    </xf>
    <xf numFmtId="165" fontId="139" fillId="0" borderId="0" xfId="0" applyNumberFormat="1" applyFont="1" applyFill="1" applyAlignment="1">
      <alignment horizontal="center" vertical="center"/>
    </xf>
    <xf numFmtId="174" fontId="139" fillId="0" borderId="0" xfId="0" applyNumberFormat="1" applyFont="1" applyFill="1" applyAlignment="1">
      <alignment horizontal="center" vertical="center"/>
    </xf>
    <xf numFmtId="171" fontId="139" fillId="0" borderId="0" xfId="0" applyNumberFormat="1" applyFont="1" applyFill="1" applyAlignment="1">
      <alignment horizontal="center" vertical="center"/>
    </xf>
    <xf numFmtId="3" fontId="139" fillId="0" borderId="0" xfId="0" applyNumberFormat="1" applyFont="1" applyFill="1" applyAlignment="1">
      <alignment horizontal="center" vertical="center"/>
    </xf>
    <xf numFmtId="0" fontId="139" fillId="0" borderId="0" xfId="0" applyFont="1" applyFill="1" applyBorder="1" applyAlignment="1">
      <alignment horizontal="center" vertical="center"/>
    </xf>
    <xf numFmtId="170" fontId="142" fillId="0" borderId="0" xfId="0" applyNumberFormat="1" applyFont="1" applyFill="1" applyBorder="1" applyAlignment="1">
      <alignment vertical="center"/>
    </xf>
    <xf numFmtId="0" fontId="149" fillId="0" borderId="0" xfId="1" applyFont="1" applyAlignment="1">
      <alignment vertical="center"/>
    </xf>
    <xf numFmtId="0" fontId="150" fillId="0" borderId="0" xfId="0" applyFont="1" applyAlignment="1">
      <alignment vertical="center"/>
    </xf>
    <xf numFmtId="3" fontId="143" fillId="0" borderId="0" xfId="0" applyNumberFormat="1" applyFont="1" applyFill="1" applyBorder="1" applyAlignment="1">
      <alignment horizontal="center" vertical="center"/>
    </xf>
    <xf numFmtId="164" fontId="139" fillId="0" borderId="7" xfId="0" applyNumberFormat="1" applyFont="1" applyFill="1" applyBorder="1" applyAlignment="1">
      <alignment horizontal="center" vertical="center"/>
    </xf>
    <xf numFmtId="44" fontId="139" fillId="0" borderId="7" xfId="3" applyFont="1" applyFill="1" applyBorder="1" applyAlignment="1">
      <alignment horizontal="center" vertical="center"/>
    </xf>
    <xf numFmtId="3" fontId="139" fillId="14" borderId="7" xfId="0" applyNumberFormat="1" applyFont="1" applyFill="1" applyBorder="1" applyAlignment="1">
      <alignment horizontal="center" vertical="center" wrapText="1"/>
    </xf>
    <xf numFmtId="172" fontId="139" fillId="14" borderId="7" xfId="0" applyNumberFormat="1" applyFont="1" applyFill="1" applyBorder="1" applyAlignment="1">
      <alignment horizontal="center" vertical="center" wrapText="1"/>
    </xf>
    <xf numFmtId="0" fontId="139" fillId="0" borderId="7" xfId="0" applyFont="1" applyFill="1" applyBorder="1" applyAlignment="1">
      <alignment horizontal="center" vertical="center"/>
    </xf>
    <xf numFmtId="2" fontId="139" fillId="0" borderId="7" xfId="0" applyNumberFormat="1" applyFont="1" applyFill="1" applyBorder="1" applyAlignment="1">
      <alignment horizontal="center" vertical="center"/>
    </xf>
    <xf numFmtId="3" fontId="139" fillId="0" borderId="7" xfId="0" applyNumberFormat="1" applyFont="1" applyFill="1" applyBorder="1" applyAlignment="1">
      <alignment horizontal="center" vertical="center"/>
    </xf>
    <xf numFmtId="44" fontId="139" fillId="14" borderId="7" xfId="3" applyFont="1" applyFill="1" applyBorder="1" applyAlignment="1">
      <alignment horizontal="center" vertical="center"/>
    </xf>
    <xf numFmtId="2" fontId="151" fillId="0" borderId="7" xfId="0" applyNumberFormat="1" applyFont="1" applyFill="1" applyBorder="1" applyAlignment="1">
      <alignment horizontal="center" vertical="center"/>
    </xf>
    <xf numFmtId="3" fontId="151" fillId="0" borderId="7" xfId="0" applyNumberFormat="1" applyFont="1" applyFill="1" applyBorder="1" applyAlignment="1">
      <alignment horizontal="center" vertical="center"/>
    </xf>
    <xf numFmtId="43" fontId="139" fillId="18" borderId="7" xfId="0" applyNumberFormat="1" applyFont="1" applyFill="1" applyBorder="1" applyAlignment="1">
      <alignment horizontal="center" vertical="center" wrapText="1"/>
    </xf>
    <xf numFmtId="170" fontId="139" fillId="18" borderId="7" xfId="0" applyNumberFormat="1" applyFont="1" applyFill="1" applyBorder="1" applyAlignment="1">
      <alignment horizontal="center" vertical="center" wrapText="1"/>
    </xf>
    <xf numFmtId="165" fontId="139" fillId="18" borderId="7" xfId="0" applyNumberFormat="1" applyFont="1" applyFill="1" applyBorder="1" applyAlignment="1">
      <alignment horizontal="center" vertical="center" wrapText="1"/>
    </xf>
    <xf numFmtId="0" fontId="139" fillId="18" borderId="7" xfId="0" applyFont="1" applyFill="1" applyBorder="1" applyAlignment="1">
      <alignment horizontal="center" vertical="center" wrapText="1"/>
    </xf>
    <xf numFmtId="171" fontId="139" fillId="18" borderId="7" xfId="0" applyNumberFormat="1" applyFont="1" applyFill="1" applyBorder="1" applyAlignment="1">
      <alignment horizontal="center" vertical="center" wrapText="1"/>
    </xf>
    <xf numFmtId="3" fontId="139" fillId="18" borderId="7" xfId="0" applyNumberFormat="1" applyFont="1" applyFill="1" applyBorder="1" applyAlignment="1">
      <alignment horizontal="center" vertical="center" wrapText="1"/>
    </xf>
    <xf numFmtId="44" fontId="139" fillId="18" borderId="7" xfId="3" applyFont="1" applyFill="1" applyBorder="1" applyAlignment="1">
      <alignment horizontal="center" vertical="center"/>
    </xf>
    <xf numFmtId="2" fontId="139" fillId="18" borderId="7" xfId="0" applyNumberFormat="1" applyFont="1" applyFill="1" applyBorder="1" applyAlignment="1">
      <alignment horizontal="center" vertical="center"/>
    </xf>
    <xf numFmtId="3" fontId="139" fillId="18" borderId="7" xfId="0" applyNumberFormat="1" applyFont="1" applyFill="1" applyBorder="1" applyAlignment="1">
      <alignment horizontal="center" vertical="center"/>
    </xf>
    <xf numFmtId="167" fontId="140" fillId="0" borderId="0" xfId="0" applyNumberFormat="1" applyFont="1" applyFill="1" applyBorder="1" applyAlignment="1">
      <alignment horizontal="right" vertical="center"/>
    </xf>
    <xf numFmtId="168" fontId="140" fillId="0" borderId="0" xfId="4" applyNumberFormat="1" applyFont="1" applyFill="1" applyBorder="1" applyAlignment="1">
      <alignment vertical="center"/>
    </xf>
    <xf numFmtId="169" fontId="140" fillId="0" borderId="0" xfId="4" applyNumberFormat="1" applyFont="1" applyFill="1" applyBorder="1" applyAlignment="1">
      <alignment vertical="center"/>
    </xf>
    <xf numFmtId="0" fontId="152" fillId="0" borderId="0" xfId="0" applyFont="1" applyFill="1" applyAlignment="1">
      <alignment vertical="center"/>
    </xf>
    <xf numFmtId="164" fontId="139" fillId="14" borderId="7" xfId="0" applyNumberFormat="1" applyFont="1" applyFill="1" applyBorder="1" applyAlignment="1">
      <alignment horizontal="center" vertical="center"/>
    </xf>
    <xf numFmtId="170" fontId="139" fillId="19" borderId="7" xfId="0" applyNumberFormat="1" applyFont="1" applyFill="1" applyBorder="1" applyAlignment="1">
      <alignment horizontal="center" vertical="center" wrapText="1"/>
    </xf>
    <xf numFmtId="165" fontId="139" fillId="19" borderId="7" xfId="0" applyNumberFormat="1" applyFont="1" applyFill="1" applyBorder="1" applyAlignment="1">
      <alignment horizontal="center" vertical="center" wrapText="1"/>
    </xf>
    <xf numFmtId="0" fontId="139" fillId="19" borderId="7" xfId="0" applyFont="1" applyFill="1" applyBorder="1" applyAlignment="1">
      <alignment horizontal="center" vertical="center" wrapText="1"/>
    </xf>
    <xf numFmtId="171" fontId="139" fillId="19" borderId="7" xfId="0" applyNumberFormat="1" applyFont="1" applyFill="1" applyBorder="1" applyAlignment="1">
      <alignment horizontal="center" vertical="center" wrapText="1"/>
    </xf>
    <xf numFmtId="3" fontId="139" fillId="19" borderId="7" xfId="0" applyNumberFormat="1" applyFont="1" applyFill="1" applyBorder="1" applyAlignment="1">
      <alignment horizontal="center" vertical="center" wrapText="1"/>
    </xf>
    <xf numFmtId="0" fontId="139" fillId="0" borderId="0" xfId="0" applyFont="1" applyFill="1" applyAlignment="1">
      <alignment vertical="center"/>
    </xf>
    <xf numFmtId="165" fontId="143" fillId="0" borderId="0" xfId="0" applyNumberFormat="1" applyFont="1" applyFill="1" applyBorder="1" applyAlignment="1">
      <alignment horizontal="center" vertical="center"/>
    </xf>
    <xf numFmtId="165" fontId="145" fillId="0" borderId="0" xfId="0" applyNumberFormat="1" applyFont="1" applyFill="1" applyBorder="1" applyAlignment="1">
      <alignment horizontal="center" vertical="center"/>
    </xf>
    <xf numFmtId="2" fontId="145" fillId="0" borderId="0" xfId="0" applyNumberFormat="1" applyFont="1" applyFill="1" applyBorder="1" applyAlignment="1">
      <alignment horizontal="center" vertical="center"/>
    </xf>
    <xf numFmtId="170" fontId="145" fillId="0" borderId="0" xfId="0" applyNumberFormat="1" applyFont="1" applyFill="1" applyBorder="1" applyAlignment="1">
      <alignment horizontal="center" vertical="center"/>
    </xf>
    <xf numFmtId="3" fontId="153" fillId="0" borderId="0" xfId="0" applyNumberFormat="1" applyFont="1" applyFill="1" applyBorder="1" applyAlignment="1">
      <alignment horizontal="center" vertical="center"/>
    </xf>
    <xf numFmtId="3" fontId="145" fillId="0" borderId="0" xfId="0" applyNumberFormat="1" applyFont="1" applyFill="1" applyBorder="1" applyAlignment="1">
      <alignment horizontal="center" vertical="center"/>
    </xf>
    <xf numFmtId="0" fontId="142" fillId="0" borderId="0" xfId="0" applyFont="1" applyFill="1" applyBorder="1" applyAlignment="1">
      <alignment horizontal="right" vertical="center"/>
    </xf>
    <xf numFmtId="170" fontId="139" fillId="0" borderId="0" xfId="0" applyNumberFormat="1" applyFont="1" applyFill="1" applyBorder="1" applyAlignment="1">
      <alignment horizontal="center" vertical="center"/>
    </xf>
    <xf numFmtId="173" fontId="139" fillId="0" borderId="0" xfId="0" applyNumberFormat="1" applyFont="1" applyFill="1" applyBorder="1" applyAlignment="1">
      <alignment horizontal="center" vertical="center"/>
    </xf>
    <xf numFmtId="170" fontId="140" fillId="0" borderId="0" xfId="0" applyNumberFormat="1" applyFont="1" applyFill="1" applyBorder="1" applyAlignment="1">
      <alignment horizontal="center" vertical="center"/>
    </xf>
    <xf numFmtId="173" fontId="140" fillId="0" borderId="0" xfId="0" applyNumberFormat="1" applyFont="1" applyFill="1" applyBorder="1" applyAlignment="1">
      <alignment horizontal="center" vertical="center"/>
    </xf>
    <xf numFmtId="1" fontId="140" fillId="0" borderId="0" xfId="0" applyNumberFormat="1" applyFont="1" applyFill="1" applyBorder="1" applyAlignment="1">
      <alignment horizontal="center" vertical="center"/>
    </xf>
    <xf numFmtId="170" fontId="140" fillId="0" borderId="0" xfId="0" applyNumberFormat="1" applyFont="1" applyFill="1" applyBorder="1" applyAlignment="1">
      <alignment vertical="center"/>
    </xf>
    <xf numFmtId="167" fontId="139" fillId="0" borderId="0" xfId="0" applyNumberFormat="1" applyFont="1" applyFill="1" applyBorder="1" applyAlignment="1">
      <alignment vertical="center"/>
    </xf>
    <xf numFmtId="0" fontId="139" fillId="0" borderId="0" xfId="0" applyFont="1" applyFill="1" applyBorder="1" applyAlignment="1">
      <alignment vertical="center" wrapText="1"/>
    </xf>
    <xf numFmtId="0" fontId="144" fillId="0" borderId="0" xfId="0" applyFont="1" applyFill="1" applyBorder="1" applyAlignment="1">
      <alignment vertical="center"/>
    </xf>
    <xf numFmtId="170" fontId="143" fillId="0" borderId="0" xfId="0" applyNumberFormat="1" applyFont="1" applyFill="1" applyBorder="1" applyAlignment="1">
      <alignment vertical="center"/>
    </xf>
    <xf numFmtId="165" fontId="146" fillId="0" borderId="0" xfId="0" applyNumberFormat="1" applyFont="1" applyFill="1" applyBorder="1" applyAlignment="1">
      <alignment horizontal="center" vertical="center"/>
    </xf>
    <xf numFmtId="0" fontId="141" fillId="0" borderId="0" xfId="0" applyFont="1" applyFill="1" applyBorder="1" applyAlignment="1">
      <alignment vertical="center"/>
    </xf>
    <xf numFmtId="165" fontId="151" fillId="0" borderId="0" xfId="0" applyNumberFormat="1" applyFont="1" applyFill="1" applyBorder="1" applyAlignment="1">
      <alignment horizontal="center" vertical="center"/>
    </xf>
    <xf numFmtId="165" fontId="154" fillId="0" borderId="0" xfId="0" applyNumberFormat="1" applyFont="1" applyFill="1" applyBorder="1" applyAlignment="1">
      <alignment horizontal="center" vertical="center"/>
    </xf>
    <xf numFmtId="165" fontId="155" fillId="0" borderId="0" xfId="0" applyNumberFormat="1" applyFont="1" applyFill="1" applyBorder="1" applyAlignment="1">
      <alignment horizontal="center" vertical="center"/>
    </xf>
    <xf numFmtId="44" fontId="139" fillId="19" borderId="7" xfId="3" applyFont="1" applyFill="1" applyBorder="1" applyAlignment="1">
      <alignment horizontal="center" vertical="center"/>
    </xf>
    <xf numFmtId="0" fontId="151" fillId="0" borderId="7" xfId="0" applyFont="1" applyBorder="1" applyAlignment="1">
      <alignment vertical="center"/>
    </xf>
    <xf numFmtId="0" fontId="151" fillId="19" borderId="7" xfId="0" applyFont="1" applyFill="1" applyBorder="1" applyAlignment="1">
      <alignment vertical="center"/>
    </xf>
    <xf numFmtId="0" fontId="139" fillId="0" borderId="0" xfId="0" applyFont="1" applyFill="1" applyAlignment="1">
      <alignment horizontal="left" vertical="center"/>
    </xf>
    <xf numFmtId="0" fontId="139" fillId="14" borderId="7" xfId="0" applyFont="1" applyFill="1" applyBorder="1" applyAlignment="1">
      <alignment vertical="center"/>
    </xf>
    <xf numFmtId="171" fontId="139" fillId="14" borderId="7" xfId="0" applyNumberFormat="1" applyFont="1" applyFill="1" applyBorder="1" applyAlignment="1">
      <alignment horizontal="center" vertical="center"/>
    </xf>
    <xf numFmtId="164" fontId="139" fillId="0" borderId="0" xfId="0" applyNumberFormat="1" applyFont="1" applyFill="1" applyBorder="1" applyAlignment="1">
      <alignment horizontal="center" vertical="center"/>
    </xf>
    <xf numFmtId="174" fontId="139" fillId="0" borderId="0" xfId="0" applyNumberFormat="1" applyFont="1" applyFill="1" applyBorder="1" applyAlignment="1">
      <alignment horizontal="center" vertical="center"/>
    </xf>
    <xf numFmtId="170" fontId="139" fillId="0" borderId="0" xfId="0" applyNumberFormat="1" applyFont="1" applyFill="1" applyAlignment="1">
      <alignment vertical="center"/>
    </xf>
    <xf numFmtId="16" fontId="139" fillId="0" borderId="7" xfId="0" applyNumberFormat="1" applyFont="1" applyFill="1" applyBorder="1" applyAlignment="1">
      <alignment horizontal="center" vertical="center"/>
    </xf>
    <xf numFmtId="167" fontId="139" fillId="20" borderId="7" xfId="0" applyNumberFormat="1" applyFont="1" applyFill="1" applyBorder="1" applyAlignment="1">
      <alignment horizontal="center" vertical="center" wrapText="1"/>
    </xf>
    <xf numFmtId="0" fontId="139" fillId="20" borderId="7" xfId="0" applyFont="1" applyFill="1" applyBorder="1" applyAlignment="1">
      <alignment horizontal="center" vertical="center" wrapText="1"/>
    </xf>
    <xf numFmtId="170" fontId="139" fillId="20" borderId="7" xfId="0" applyNumberFormat="1" applyFont="1" applyFill="1" applyBorder="1" applyAlignment="1">
      <alignment horizontal="center" vertical="center" wrapText="1"/>
    </xf>
    <xf numFmtId="165" fontId="139" fillId="20" borderId="7" xfId="0" applyNumberFormat="1" applyFont="1" applyFill="1" applyBorder="1" applyAlignment="1">
      <alignment horizontal="center" vertical="center" wrapText="1"/>
    </xf>
    <xf numFmtId="171" fontId="139" fillId="20" borderId="7" xfId="0" applyNumberFormat="1" applyFont="1" applyFill="1" applyBorder="1" applyAlignment="1">
      <alignment horizontal="center" vertical="center" wrapText="1"/>
    </xf>
    <xf numFmtId="3" fontId="139" fillId="20" borderId="7" xfId="0" applyNumberFormat="1" applyFont="1" applyFill="1" applyBorder="1" applyAlignment="1">
      <alignment horizontal="center" vertical="center" wrapText="1"/>
    </xf>
    <xf numFmtId="44" fontId="139" fillId="20" borderId="7" xfId="3" applyFont="1" applyFill="1" applyBorder="1" applyAlignment="1">
      <alignment horizontal="center" vertical="center"/>
    </xf>
    <xf numFmtId="3" fontId="139" fillId="20" borderId="7" xfId="0" applyNumberFormat="1" applyFont="1" applyFill="1" applyBorder="1" applyAlignment="1">
      <alignment horizontal="center" vertical="center"/>
    </xf>
    <xf numFmtId="164" fontId="139" fillId="20" borderId="7" xfId="0" applyNumberFormat="1" applyFont="1" applyFill="1" applyBorder="1" applyAlignment="1">
      <alignment horizontal="center" vertical="center"/>
    </xf>
    <xf numFmtId="167" fontId="139" fillId="21" borderId="7" xfId="0" applyNumberFormat="1" applyFont="1" applyFill="1" applyBorder="1" applyAlignment="1">
      <alignment horizontal="center" vertical="center" wrapText="1"/>
    </xf>
    <xf numFmtId="0" fontId="139" fillId="21" borderId="7" xfId="0" applyFont="1" applyFill="1" applyBorder="1" applyAlignment="1">
      <alignment horizontal="center" vertical="center" wrapText="1"/>
    </xf>
    <xf numFmtId="170" fontId="139" fillId="21" borderId="7" xfId="0" applyNumberFormat="1" applyFont="1" applyFill="1" applyBorder="1" applyAlignment="1">
      <alignment horizontal="center" vertical="center" wrapText="1"/>
    </xf>
    <xf numFmtId="165" fontId="139" fillId="21" borderId="7" xfId="0" applyNumberFormat="1" applyFont="1" applyFill="1" applyBorder="1" applyAlignment="1">
      <alignment horizontal="center" vertical="center" wrapText="1"/>
    </xf>
    <xf numFmtId="171" fontId="139" fillId="21" borderId="7" xfId="0" applyNumberFormat="1" applyFont="1" applyFill="1" applyBorder="1" applyAlignment="1">
      <alignment horizontal="center" vertical="center" wrapText="1"/>
    </xf>
    <xf numFmtId="3" fontId="139" fillId="21" borderId="7" xfId="0" applyNumberFormat="1" applyFont="1" applyFill="1" applyBorder="1" applyAlignment="1">
      <alignment horizontal="center" vertical="center" wrapText="1"/>
    </xf>
    <xf numFmtId="44" fontId="139" fillId="21" borderId="7" xfId="3" applyFont="1" applyFill="1" applyBorder="1" applyAlignment="1">
      <alignment horizontal="center" vertical="center"/>
    </xf>
    <xf numFmtId="3" fontId="139" fillId="21" borderId="7" xfId="0" applyNumberFormat="1" applyFont="1" applyFill="1" applyBorder="1" applyAlignment="1">
      <alignment horizontal="center" vertical="center"/>
    </xf>
    <xf numFmtId="164" fontId="139" fillId="21" borderId="7" xfId="0" applyNumberFormat="1" applyFont="1" applyFill="1" applyBorder="1" applyAlignment="1">
      <alignment horizontal="center" vertical="center"/>
    </xf>
    <xf numFmtId="167" fontId="139" fillId="22" borderId="7" xfId="0" applyNumberFormat="1" applyFont="1" applyFill="1" applyBorder="1" applyAlignment="1">
      <alignment horizontal="center" vertical="center" wrapText="1"/>
    </xf>
    <xf numFmtId="0" fontId="139" fillId="22" borderId="7" xfId="0" applyFont="1" applyFill="1" applyBorder="1" applyAlignment="1">
      <alignment horizontal="center" vertical="center" wrapText="1"/>
    </xf>
    <xf numFmtId="170" fontId="139" fillId="22" borderId="7" xfId="0" applyNumberFormat="1" applyFont="1" applyFill="1" applyBorder="1" applyAlignment="1">
      <alignment horizontal="center" vertical="center" wrapText="1"/>
    </xf>
    <xf numFmtId="165" fontId="139" fillId="22" borderId="7" xfId="0" applyNumberFormat="1" applyFont="1" applyFill="1" applyBorder="1" applyAlignment="1">
      <alignment horizontal="center" vertical="center" wrapText="1"/>
    </xf>
    <xf numFmtId="171" fontId="139" fillId="22" borderId="7" xfId="0" applyNumberFormat="1" applyFont="1" applyFill="1" applyBorder="1" applyAlignment="1">
      <alignment horizontal="center" vertical="center" wrapText="1"/>
    </xf>
    <xf numFmtId="3" fontId="139" fillId="22" borderId="7" xfId="0" applyNumberFormat="1" applyFont="1" applyFill="1" applyBorder="1" applyAlignment="1">
      <alignment horizontal="center" vertical="center" wrapText="1"/>
    </xf>
    <xf numFmtId="44" fontId="139" fillId="22" borderId="7" xfId="3" applyFont="1" applyFill="1" applyBorder="1" applyAlignment="1">
      <alignment horizontal="center" vertical="center"/>
    </xf>
    <xf numFmtId="3" fontId="139" fillId="22" borderId="7" xfId="0" applyNumberFormat="1" applyFont="1" applyFill="1" applyBorder="1" applyAlignment="1">
      <alignment horizontal="center" vertical="center"/>
    </xf>
    <xf numFmtId="164" fontId="139" fillId="22" borderId="7" xfId="0" applyNumberFormat="1" applyFont="1" applyFill="1" applyBorder="1" applyAlignment="1">
      <alignment horizontal="center" vertical="center"/>
    </xf>
    <xf numFmtId="175" fontId="139" fillId="0" borderId="7" xfId="0" applyNumberFormat="1" applyFont="1" applyFill="1" applyBorder="1" applyAlignment="1">
      <alignment horizontal="center" vertical="center"/>
    </xf>
    <xf numFmtId="174" fontId="139" fillId="0" borderId="7" xfId="0" applyNumberFormat="1" applyFont="1" applyFill="1" applyBorder="1" applyAlignment="1">
      <alignment horizontal="center" vertical="center"/>
    </xf>
    <xf numFmtId="177" fontId="139" fillId="0" borderId="7" xfId="0" applyNumberFormat="1" applyFont="1" applyFill="1" applyBorder="1" applyAlignment="1">
      <alignment horizontal="center" vertical="center"/>
    </xf>
    <xf numFmtId="164" fontId="139" fillId="0" borderId="7" xfId="0" applyNumberFormat="1" applyFont="1" applyBorder="1" applyAlignment="1">
      <alignment horizontal="center" vertical="center"/>
    </xf>
    <xf numFmtId="0" fontId="139" fillId="0" borderId="7" xfId="0" applyFont="1" applyBorder="1" applyAlignment="1">
      <alignment vertical="center"/>
    </xf>
    <xf numFmtId="3" fontId="139" fillId="19" borderId="7" xfId="0" applyNumberFormat="1" applyFont="1" applyFill="1" applyBorder="1" applyAlignment="1">
      <alignment horizontal="center" vertical="center"/>
    </xf>
    <xf numFmtId="164" fontId="139" fillId="0" borderId="7" xfId="0" applyNumberFormat="1" applyFont="1" applyFill="1" applyBorder="1" applyAlignment="1">
      <alignment horizontal="center" vertical="center" wrapText="1"/>
    </xf>
    <xf numFmtId="3" fontId="145" fillId="0" borderId="0" xfId="0" applyNumberFormat="1" applyFont="1" applyFill="1" applyBorder="1" applyAlignment="1">
      <alignment horizontal="center" vertical="center"/>
    </xf>
    <xf numFmtId="0" fontId="139" fillId="0" borderId="0" xfId="0" applyFont="1" applyFill="1" applyBorder="1" applyAlignment="1">
      <alignment horizontal="center" vertical="center"/>
    </xf>
    <xf numFmtId="178" fontId="139" fillId="20" borderId="7" xfId="3" applyNumberFormat="1" applyFont="1" applyFill="1" applyBorder="1" applyAlignment="1">
      <alignment horizontal="center" vertical="center"/>
    </xf>
    <xf numFmtId="179" fontId="139" fillId="0" borderId="0" xfId="0" applyNumberFormat="1" applyFont="1" applyFill="1" applyAlignment="1">
      <alignment vertical="center"/>
    </xf>
    <xf numFmtId="178" fontId="139" fillId="0" borderId="0" xfId="0" applyNumberFormat="1" applyFont="1" applyFill="1" applyAlignment="1">
      <alignment vertical="center"/>
    </xf>
    <xf numFmtId="178" fontId="139" fillId="21" borderId="7" xfId="3" applyNumberFormat="1" applyFont="1" applyFill="1" applyBorder="1" applyAlignment="1">
      <alignment horizontal="center" vertical="center"/>
    </xf>
    <xf numFmtId="178" fontId="139" fillId="22" borderId="7" xfId="3" applyNumberFormat="1" applyFont="1" applyFill="1" applyBorder="1" applyAlignment="1">
      <alignment horizontal="center" vertical="center"/>
    </xf>
    <xf numFmtId="0" fontId="139" fillId="0" borderId="0" xfId="0" applyFont="1" applyFill="1" applyBorder="1" applyAlignment="1">
      <alignment horizontal="center" vertical="center"/>
    </xf>
    <xf numFmtId="3" fontId="145" fillId="0" borderId="0" xfId="0" applyNumberFormat="1" applyFont="1" applyFill="1" applyBorder="1" applyAlignment="1">
      <alignment horizontal="center" vertical="center"/>
    </xf>
    <xf numFmtId="180" fontId="139" fillId="0" borderId="7" xfId="0" applyNumberFormat="1" applyFont="1" applyBorder="1" applyAlignment="1">
      <alignment horizontal="center" vertical="center"/>
    </xf>
    <xf numFmtId="181" fontId="156" fillId="0" borderId="7" xfId="3" applyNumberFormat="1" applyFont="1" applyFill="1" applyBorder="1" applyAlignment="1">
      <alignment horizontal="center" vertical="center"/>
    </xf>
    <xf numFmtId="0" fontId="139" fillId="0" borderId="0" xfId="0" applyFont="1" applyFill="1" applyBorder="1" applyAlignment="1">
      <alignment horizontal="center" vertical="center"/>
    </xf>
    <xf numFmtId="3" fontId="145" fillId="0" borderId="0" xfId="0" applyNumberFormat="1" applyFont="1" applyFill="1" applyBorder="1" applyAlignment="1">
      <alignment horizontal="center" vertical="center"/>
    </xf>
    <xf numFmtId="164" fontId="154" fillId="0" borderId="7" xfId="0" applyNumberFormat="1" applyFont="1" applyFill="1" applyBorder="1" applyAlignment="1">
      <alignment horizontal="center" vertical="center"/>
    </xf>
    <xf numFmtId="44" fontId="154" fillId="0" borderId="7" xfId="3" applyFont="1" applyFill="1" applyBorder="1" applyAlignment="1">
      <alignment horizontal="center" vertical="center"/>
    </xf>
    <xf numFmtId="177" fontId="154" fillId="0" borderId="7" xfId="0" applyNumberFormat="1" applyFont="1" applyFill="1" applyBorder="1" applyAlignment="1">
      <alignment horizontal="center" vertical="center"/>
    </xf>
    <xf numFmtId="3" fontId="154" fillId="0" borderId="7" xfId="0" applyNumberFormat="1" applyFont="1" applyFill="1" applyBorder="1" applyAlignment="1">
      <alignment horizontal="center" vertical="center"/>
    </xf>
    <xf numFmtId="175" fontId="154" fillId="0" borderId="7" xfId="0" applyNumberFormat="1" applyFont="1" applyFill="1" applyBorder="1" applyAlignment="1">
      <alignment horizontal="center" vertical="center"/>
    </xf>
    <xf numFmtId="174" fontId="154" fillId="0" borderId="7" xfId="0" applyNumberFormat="1" applyFont="1" applyFill="1" applyBorder="1" applyAlignment="1">
      <alignment horizontal="center" vertical="center"/>
    </xf>
    <xf numFmtId="44" fontId="139" fillId="0" borderId="32" xfId="3" applyFont="1" applyFill="1" applyBorder="1" applyAlignment="1">
      <alignment horizontal="center" vertical="center"/>
    </xf>
    <xf numFmtId="44" fontId="139" fillId="0" borderId="39" xfId="3" applyFont="1" applyFill="1" applyBorder="1" applyAlignment="1">
      <alignment horizontal="center" vertical="center"/>
    </xf>
    <xf numFmtId="3" fontId="139" fillId="0" borderId="39" xfId="0" applyNumberFormat="1" applyFont="1" applyFill="1" applyBorder="1" applyAlignment="1">
      <alignment horizontal="center" vertical="center"/>
    </xf>
    <xf numFmtId="164" fontId="139" fillId="0" borderId="39" xfId="0" applyNumberFormat="1" applyFont="1" applyFill="1" applyBorder="1" applyAlignment="1">
      <alignment horizontal="center" vertical="center"/>
    </xf>
    <xf numFmtId="175" fontId="139" fillId="0" borderId="39" xfId="0" applyNumberFormat="1" applyFont="1" applyFill="1" applyBorder="1" applyAlignment="1">
      <alignment horizontal="center" vertical="center"/>
    </xf>
    <xf numFmtId="44" fontId="139" fillId="14" borderId="39" xfId="3" applyFont="1" applyFill="1" applyBorder="1" applyAlignment="1">
      <alignment horizontal="center" vertical="center"/>
    </xf>
    <xf numFmtId="44" fontId="139" fillId="14" borderId="31" xfId="3" applyFont="1" applyFill="1" applyBorder="1" applyAlignment="1">
      <alignment horizontal="center" vertical="center"/>
    </xf>
    <xf numFmtId="181" fontId="139" fillId="0" borderId="7" xfId="3" applyNumberFormat="1" applyFont="1" applyFill="1" applyBorder="1" applyAlignment="1">
      <alignment horizontal="center" vertical="center"/>
    </xf>
    <xf numFmtId="3" fontId="139" fillId="0" borderId="0" xfId="0" applyNumberFormat="1" applyFont="1" applyFill="1" applyBorder="1" applyAlignment="1">
      <alignment horizontal="center" vertical="center" wrapText="1"/>
    </xf>
    <xf numFmtId="44" fontId="139" fillId="0" borderId="0" xfId="3" applyFont="1" applyFill="1" applyBorder="1" applyAlignment="1">
      <alignment horizontal="center" vertical="center"/>
    </xf>
    <xf numFmtId="0" fontId="139" fillId="0" borderId="0" xfId="0" applyFont="1" applyFill="1" applyBorder="1" applyAlignment="1">
      <alignment horizontal="center" vertical="center"/>
    </xf>
    <xf numFmtId="3" fontId="145" fillId="0" borderId="0" xfId="0" applyNumberFormat="1" applyFont="1" applyFill="1" applyBorder="1" applyAlignment="1">
      <alignment horizontal="center" vertical="center"/>
    </xf>
    <xf numFmtId="0" fontId="139" fillId="16" borderId="7" xfId="0" applyFont="1" applyFill="1" applyBorder="1" applyAlignment="1">
      <alignment horizontal="center" vertical="center"/>
    </xf>
    <xf numFmtId="164" fontId="139" fillId="16" borderId="7" xfId="0" applyNumberFormat="1" applyFont="1" applyFill="1" applyBorder="1" applyAlignment="1">
      <alignment horizontal="center" vertical="center"/>
    </xf>
    <xf numFmtId="44" fontId="139" fillId="16" borderId="7" xfId="3" applyFont="1" applyFill="1" applyBorder="1" applyAlignment="1">
      <alignment horizontal="center" vertical="center"/>
    </xf>
    <xf numFmtId="3" fontId="139" fillId="16" borderId="7" xfId="0" applyNumberFormat="1" applyFont="1" applyFill="1" applyBorder="1" applyAlignment="1">
      <alignment horizontal="center" vertical="center"/>
    </xf>
    <xf numFmtId="175" fontId="139" fillId="16" borderId="7" xfId="0" applyNumberFormat="1" applyFont="1" applyFill="1" applyBorder="1" applyAlignment="1">
      <alignment horizontal="center" vertical="center"/>
    </xf>
    <xf numFmtId="165" fontId="139" fillId="14" borderId="7" xfId="0" applyNumberFormat="1" applyFont="1" applyFill="1" applyBorder="1" applyAlignment="1">
      <alignment horizontal="center" vertical="center" wrapText="1"/>
    </xf>
    <xf numFmtId="3" fontId="139" fillId="14" borderId="7" xfId="0" applyNumberFormat="1" applyFont="1" applyFill="1" applyBorder="1" applyAlignment="1">
      <alignment horizontal="center" vertical="center"/>
    </xf>
    <xf numFmtId="171" fontId="139" fillId="14" borderId="7" xfId="0" applyNumberFormat="1" applyFont="1" applyFill="1" applyBorder="1" applyAlignment="1">
      <alignment horizontal="center" vertical="center" wrapText="1"/>
    </xf>
    <xf numFmtId="182" fontId="142" fillId="14" borderId="7" xfId="0" applyNumberFormat="1" applyFont="1" applyFill="1" applyBorder="1" applyAlignment="1">
      <alignment vertical="center"/>
    </xf>
    <xf numFmtId="43" fontId="139" fillId="14" borderId="7" xfId="0" applyNumberFormat="1" applyFont="1" applyFill="1" applyBorder="1" applyAlignment="1">
      <alignment horizontal="center" vertical="center" wrapText="1"/>
    </xf>
    <xf numFmtId="170" fontId="139" fillId="14" borderId="7" xfId="0" applyNumberFormat="1" applyFont="1" applyFill="1" applyBorder="1" applyAlignment="1">
      <alignment horizontal="center" vertical="center" wrapText="1"/>
    </xf>
    <xf numFmtId="0" fontId="139" fillId="14" borderId="7" xfId="0" applyFont="1" applyFill="1" applyBorder="1" applyAlignment="1">
      <alignment horizontal="center" vertical="center" wrapText="1"/>
    </xf>
    <xf numFmtId="0" fontId="139" fillId="14" borderId="7" xfId="0" applyFont="1" applyFill="1" applyBorder="1" applyAlignment="1">
      <alignment horizontal="center" vertical="center"/>
    </xf>
    <xf numFmtId="175" fontId="139" fillId="14" borderId="7" xfId="0" applyNumberFormat="1" applyFont="1" applyFill="1" applyBorder="1" applyAlignment="1">
      <alignment horizontal="center" vertical="center"/>
    </xf>
    <xf numFmtId="174" fontId="139" fillId="16" borderId="7" xfId="0" applyNumberFormat="1" applyFont="1" applyFill="1" applyBorder="1" applyAlignment="1">
      <alignment horizontal="center" vertical="center"/>
    </xf>
    <xf numFmtId="44" fontId="140" fillId="22" borderId="7" xfId="3" applyFont="1" applyFill="1" applyBorder="1" applyAlignment="1">
      <alignment horizontal="center" vertical="center"/>
    </xf>
    <xf numFmtId="178" fontId="140" fillId="22" borderId="7" xfId="3" applyNumberFormat="1" applyFont="1" applyFill="1" applyBorder="1" applyAlignment="1">
      <alignment horizontal="center" vertical="center"/>
    </xf>
    <xf numFmtId="3" fontId="140" fillId="22" borderId="7" xfId="0" applyNumberFormat="1" applyFont="1" applyFill="1" applyBorder="1" applyAlignment="1">
      <alignment horizontal="center" vertical="center"/>
    </xf>
    <xf numFmtId="164" fontId="140" fillId="22" borderId="7" xfId="0" applyNumberFormat="1" applyFont="1" applyFill="1" applyBorder="1" applyAlignment="1">
      <alignment horizontal="center" vertical="center"/>
    </xf>
    <xf numFmtId="44" fontId="140" fillId="21" borderId="7" xfId="3" applyFont="1" applyFill="1" applyBorder="1" applyAlignment="1">
      <alignment horizontal="center" vertical="center"/>
    </xf>
    <xf numFmtId="178" fontId="140" fillId="21" borderId="7" xfId="3" applyNumberFormat="1" applyFont="1" applyFill="1" applyBorder="1" applyAlignment="1">
      <alignment horizontal="center" vertical="center"/>
    </xf>
    <xf numFmtId="3" fontId="140" fillId="21" borderId="7" xfId="0" applyNumberFormat="1" applyFont="1" applyFill="1" applyBorder="1" applyAlignment="1">
      <alignment horizontal="center" vertical="center"/>
    </xf>
    <xf numFmtId="164" fontId="140" fillId="21" borderId="7" xfId="0" applyNumberFormat="1" applyFont="1" applyFill="1" applyBorder="1" applyAlignment="1">
      <alignment horizontal="center" vertical="center"/>
    </xf>
    <xf numFmtId="44" fontId="140" fillId="20" borderId="7" xfId="3" applyFont="1" applyFill="1" applyBorder="1" applyAlignment="1">
      <alignment horizontal="center" vertical="center"/>
    </xf>
    <xf numFmtId="178" fontId="140" fillId="20" borderId="7" xfId="3" applyNumberFormat="1" applyFont="1" applyFill="1" applyBorder="1" applyAlignment="1">
      <alignment horizontal="center" vertical="center"/>
    </xf>
    <xf numFmtId="3" fontId="140" fillId="20" borderId="7" xfId="0" applyNumberFormat="1" applyFont="1" applyFill="1" applyBorder="1" applyAlignment="1">
      <alignment horizontal="center" vertical="center"/>
    </xf>
    <xf numFmtId="164" fontId="140" fillId="20" borderId="7" xfId="0" applyNumberFormat="1" applyFont="1" applyFill="1" applyBorder="1" applyAlignment="1">
      <alignment horizontal="center" vertical="center"/>
    </xf>
    <xf numFmtId="44" fontId="140" fillId="18" borderId="7" xfId="3" applyFont="1" applyFill="1" applyBorder="1" applyAlignment="1">
      <alignment horizontal="center" vertical="center"/>
    </xf>
    <xf numFmtId="3" fontId="140" fillId="18" borderId="7" xfId="0" applyNumberFormat="1" applyFont="1" applyFill="1" applyBorder="1" applyAlignment="1">
      <alignment horizontal="center" vertical="center"/>
    </xf>
    <xf numFmtId="177" fontId="139" fillId="16" borderId="7" xfId="0" applyNumberFormat="1" applyFont="1" applyFill="1" applyBorder="1" applyAlignment="1">
      <alignment horizontal="center" vertical="center"/>
    </xf>
    <xf numFmtId="0" fontId="139" fillId="16" borderId="7" xfId="0" applyFont="1" applyFill="1" applyBorder="1" applyAlignment="1">
      <alignment horizontal="center" vertical="center" wrapText="1"/>
    </xf>
    <xf numFmtId="164" fontId="139" fillId="16" borderId="7" xfId="0" applyNumberFormat="1" applyFont="1" applyFill="1" applyBorder="1" applyAlignment="1">
      <alignment horizontal="center" vertical="center" wrapText="1"/>
    </xf>
    <xf numFmtId="181" fontId="139" fillId="16" borderId="7" xfId="3" applyNumberFormat="1" applyFont="1" applyFill="1" applyBorder="1" applyAlignment="1">
      <alignment horizontal="center" vertical="center"/>
    </xf>
    <xf numFmtId="16" fontId="139" fillId="16" borderId="7" xfId="0" applyNumberFormat="1" applyFont="1" applyFill="1" applyBorder="1" applyAlignment="1">
      <alignment horizontal="center" vertical="center"/>
    </xf>
    <xf numFmtId="0" fontId="139" fillId="0" borderId="0" xfId="0" applyFont="1" applyFill="1" applyBorder="1" applyAlignment="1">
      <alignment horizontal="center" vertical="center"/>
    </xf>
    <xf numFmtId="0" fontId="151" fillId="16" borderId="7" xfId="0" applyFont="1" applyFill="1" applyBorder="1" applyAlignment="1">
      <alignment horizontal="center" vertical="center" wrapText="1"/>
    </xf>
    <xf numFmtId="164" fontId="151" fillId="16" borderId="7" xfId="0" applyNumberFormat="1" applyFont="1" applyFill="1" applyBorder="1" applyAlignment="1">
      <alignment horizontal="center" vertical="center"/>
    </xf>
    <xf numFmtId="44" fontId="151" fillId="16" borderId="7" xfId="3" applyFont="1" applyFill="1" applyBorder="1" applyAlignment="1">
      <alignment horizontal="center" vertical="center"/>
    </xf>
    <xf numFmtId="3" fontId="151" fillId="16" borderId="7" xfId="0" applyNumberFormat="1" applyFont="1" applyFill="1" applyBorder="1" applyAlignment="1">
      <alignment horizontal="center" vertical="center"/>
    </xf>
    <xf numFmtId="175" fontId="151" fillId="16" borderId="7" xfId="0" applyNumberFormat="1" applyFont="1" applyFill="1" applyBorder="1" applyAlignment="1">
      <alignment horizontal="center" vertical="center"/>
    </xf>
    <xf numFmtId="0" fontId="160" fillId="0" borderId="0" xfId="0" applyFont="1" applyFill="1" applyBorder="1" applyAlignment="1">
      <alignment vertical="center"/>
    </xf>
    <xf numFmtId="0" fontId="162" fillId="0" borderId="0" xfId="0" applyFont="1" applyAlignment="1">
      <alignment vertical="center"/>
    </xf>
    <xf numFmtId="0" fontId="160" fillId="0" borderId="0" xfId="0" applyFont="1" applyAlignment="1">
      <alignment vertical="center"/>
    </xf>
    <xf numFmtId="0" fontId="159" fillId="0" borderId="0" xfId="0" applyFont="1" applyFill="1" applyAlignment="1">
      <alignment vertical="center" wrapText="1"/>
    </xf>
    <xf numFmtId="165" fontId="161" fillId="26" borderId="24" xfId="0" applyNumberFormat="1" applyFont="1" applyFill="1" applyBorder="1" applyAlignment="1">
      <alignment horizontal="center" vertical="center" wrapText="1"/>
    </xf>
    <xf numFmtId="165" fontId="161" fillId="26" borderId="4" xfId="0" applyNumberFormat="1" applyFont="1" applyFill="1" applyBorder="1" applyAlignment="1">
      <alignment horizontal="center" vertical="center" wrapText="1"/>
    </xf>
    <xf numFmtId="3" fontId="161" fillId="26" borderId="4" xfId="0" applyNumberFormat="1" applyFont="1" applyFill="1" applyBorder="1" applyAlignment="1">
      <alignment horizontal="center" vertical="center" wrapText="1"/>
    </xf>
    <xf numFmtId="3" fontId="161" fillId="26" borderId="25" xfId="0" applyNumberFormat="1" applyFont="1" applyFill="1" applyBorder="1" applyAlignment="1">
      <alignment horizontal="center" vertical="center" wrapText="1"/>
    </xf>
    <xf numFmtId="44" fontId="161" fillId="26" borderId="3" xfId="3" applyFont="1" applyFill="1" applyBorder="1" applyAlignment="1">
      <alignment horizontal="center" vertical="center"/>
    </xf>
    <xf numFmtId="44" fontId="161" fillId="26" borderId="7" xfId="3" applyFont="1" applyFill="1" applyBorder="1" applyAlignment="1">
      <alignment horizontal="center" vertical="center"/>
    </xf>
    <xf numFmtId="44" fontId="161" fillId="26" borderId="36" xfId="3" applyFont="1" applyFill="1" applyBorder="1" applyAlignment="1">
      <alignment horizontal="center" vertical="center"/>
    </xf>
    <xf numFmtId="44" fontId="160" fillId="26" borderId="55" xfId="3" applyFont="1" applyFill="1" applyBorder="1" applyAlignment="1">
      <alignment horizontal="center" vertical="center"/>
    </xf>
    <xf numFmtId="3" fontId="161" fillId="26" borderId="47" xfId="0" applyNumberFormat="1" applyFont="1" applyFill="1" applyBorder="1" applyAlignment="1">
      <alignment horizontal="center" vertical="center"/>
    </xf>
    <xf numFmtId="44" fontId="161" fillId="26" borderId="47" xfId="3" applyFont="1" applyFill="1" applyBorder="1" applyAlignment="1">
      <alignment horizontal="center" vertical="center"/>
    </xf>
    <xf numFmtId="44" fontId="161" fillId="26" borderId="58" xfId="3" applyFont="1" applyFill="1" applyBorder="1" applyAlignment="1">
      <alignment horizontal="center" vertical="center"/>
    </xf>
    <xf numFmtId="171" fontId="161" fillId="26" borderId="24" xfId="0" applyNumberFormat="1" applyFont="1" applyFill="1" applyBorder="1" applyAlignment="1">
      <alignment horizontal="center" vertical="center" wrapText="1"/>
    </xf>
    <xf numFmtId="171" fontId="161" fillId="26" borderId="25" xfId="0" applyNumberFormat="1" applyFont="1" applyFill="1" applyBorder="1" applyAlignment="1">
      <alignment horizontal="center" vertical="center" wrapText="1"/>
    </xf>
    <xf numFmtId="44" fontId="161" fillId="26" borderId="3" xfId="0" applyNumberFormat="1" applyFont="1" applyFill="1" applyBorder="1" applyAlignment="1">
      <alignment horizontal="center" vertical="center"/>
    </xf>
    <xf numFmtId="182" fontId="162" fillId="26" borderId="36" xfId="0" applyNumberFormat="1" applyFont="1" applyFill="1" applyBorder="1" applyAlignment="1">
      <alignment vertical="center"/>
    </xf>
    <xf numFmtId="44" fontId="160" fillId="26" borderId="55" xfId="0" applyNumberFormat="1" applyFont="1" applyFill="1" applyBorder="1" applyAlignment="1">
      <alignment horizontal="center" vertical="center"/>
    </xf>
    <xf numFmtId="3" fontId="161" fillId="26" borderId="58" xfId="0" applyNumberFormat="1" applyFont="1" applyFill="1" applyBorder="1" applyAlignment="1">
      <alignment horizontal="center" vertical="center"/>
    </xf>
    <xf numFmtId="44" fontId="160" fillId="0" borderId="0" xfId="3" applyFont="1" applyFill="1" applyBorder="1" applyAlignment="1">
      <alignment horizontal="center" vertical="center"/>
    </xf>
    <xf numFmtId="3" fontId="161" fillId="0" borderId="0" xfId="0" applyNumberFormat="1" applyFont="1" applyFill="1" applyBorder="1" applyAlignment="1">
      <alignment horizontal="center" vertical="center"/>
    </xf>
    <xf numFmtId="44" fontId="161" fillId="0" borderId="0" xfId="3" applyFont="1" applyFill="1" applyBorder="1" applyAlignment="1">
      <alignment horizontal="center" vertical="center"/>
    </xf>
    <xf numFmtId="0" fontId="38" fillId="16" borderId="7" xfId="0" applyFont="1" applyFill="1" applyBorder="1" applyAlignment="1">
      <alignment horizontal="center" vertical="center"/>
    </xf>
    <xf numFmtId="164" fontId="38" fillId="16" borderId="7" xfId="0" applyNumberFormat="1" applyFont="1" applyFill="1" applyBorder="1" applyAlignment="1">
      <alignment horizontal="center" vertical="center"/>
    </xf>
    <xf numFmtId="3" fontId="38" fillId="16" borderId="7" xfId="0" applyNumberFormat="1" applyFont="1" applyFill="1" applyBorder="1" applyAlignment="1">
      <alignment horizontal="center" vertical="center"/>
    </xf>
    <xf numFmtId="175" fontId="38" fillId="16" borderId="7" xfId="0" applyNumberFormat="1" applyFont="1" applyFill="1" applyBorder="1" applyAlignment="1">
      <alignment horizontal="center" vertical="center"/>
    </xf>
    <xf numFmtId="0" fontId="38" fillId="0" borderId="7" xfId="0" applyFont="1" applyFill="1" applyBorder="1" applyAlignment="1">
      <alignment horizontal="center" vertical="center"/>
    </xf>
    <xf numFmtId="164" fontId="38" fillId="0" borderId="7" xfId="0" applyNumberFormat="1" applyFont="1" applyFill="1" applyBorder="1" applyAlignment="1">
      <alignment horizontal="center" vertical="center"/>
    </xf>
    <xf numFmtId="3" fontId="38" fillId="0" borderId="7" xfId="0" applyNumberFormat="1" applyFont="1" applyFill="1" applyBorder="1" applyAlignment="1">
      <alignment horizontal="center" vertical="center"/>
    </xf>
    <xf numFmtId="175" fontId="38" fillId="0" borderId="7" xfId="0" applyNumberFormat="1" applyFont="1" applyFill="1" applyBorder="1" applyAlignment="1">
      <alignment horizontal="center" vertical="center"/>
    </xf>
    <xf numFmtId="170" fontId="50" fillId="0" borderId="7" xfId="0" applyNumberFormat="1" applyFont="1" applyFill="1" applyBorder="1" applyAlignment="1">
      <alignment horizontal="center" vertical="center" wrapText="1"/>
    </xf>
    <xf numFmtId="171" fontId="50" fillId="0" borderId="7" xfId="0" applyNumberFormat="1" applyFont="1" applyFill="1" applyBorder="1" applyAlignment="1">
      <alignment horizontal="center" vertical="center" wrapText="1"/>
    </xf>
    <xf numFmtId="3" fontId="50" fillId="0" borderId="7" xfId="0" applyNumberFormat="1" applyFont="1" applyFill="1" applyBorder="1" applyAlignment="1">
      <alignment horizontal="center" vertical="center" wrapText="1"/>
    </xf>
    <xf numFmtId="175" fontId="38" fillId="16" borderId="32" xfId="0" applyNumberFormat="1" applyFont="1" applyFill="1" applyBorder="1" applyAlignment="1">
      <alignment horizontal="center" vertical="center"/>
    </xf>
    <xf numFmtId="175" fontId="38" fillId="0" borderId="32" xfId="0" applyNumberFormat="1" applyFont="1" applyFill="1" applyBorder="1" applyAlignment="1">
      <alignment horizontal="center" vertical="center"/>
    </xf>
    <xf numFmtId="3" fontId="50" fillId="27" borderId="7" xfId="0" applyNumberFormat="1" applyFont="1" applyFill="1" applyBorder="1" applyAlignment="1">
      <alignment horizontal="center" vertical="center"/>
    </xf>
    <xf numFmtId="3" fontId="38" fillId="27" borderId="7" xfId="0" applyNumberFormat="1" applyFont="1" applyFill="1" applyBorder="1" applyAlignment="1">
      <alignment horizontal="center" vertical="center"/>
    </xf>
    <xf numFmtId="3" fontId="38" fillId="27" borderId="32" xfId="0" applyNumberFormat="1" applyFont="1" applyFill="1" applyBorder="1" applyAlignment="1">
      <alignment horizontal="center" vertical="center"/>
    </xf>
    <xf numFmtId="0" fontId="38" fillId="0" borderId="39" xfId="0" applyFont="1" applyFill="1" applyBorder="1" applyAlignment="1">
      <alignment horizontal="center" vertical="center"/>
    </xf>
    <xf numFmtId="3" fontId="50" fillId="0" borderId="39" xfId="0" applyNumberFormat="1" applyFont="1" applyFill="1" applyBorder="1" applyAlignment="1">
      <alignment horizontal="center" vertical="center"/>
    </xf>
    <xf numFmtId="3" fontId="38" fillId="0" borderId="39" xfId="0" applyNumberFormat="1" applyFont="1" applyFill="1" applyBorder="1" applyAlignment="1">
      <alignment horizontal="center" vertical="center"/>
    </xf>
    <xf numFmtId="3" fontId="50" fillId="28" borderId="7" xfId="0" applyNumberFormat="1" applyFont="1" applyFill="1" applyBorder="1" applyAlignment="1">
      <alignment horizontal="center" vertical="center"/>
    </xf>
    <xf numFmtId="3" fontId="50" fillId="28" borderId="32" xfId="0" applyNumberFormat="1" applyFont="1" applyFill="1" applyBorder="1" applyAlignment="1">
      <alignment horizontal="center" vertical="center"/>
    </xf>
    <xf numFmtId="0" fontId="166" fillId="0" borderId="0" xfId="0" applyFont="1" applyAlignment="1">
      <alignment vertical="center"/>
    </xf>
    <xf numFmtId="0" fontId="50" fillId="0" borderId="0" xfId="0" applyFont="1" applyAlignment="1">
      <alignment vertical="center"/>
    </xf>
    <xf numFmtId="43" fontId="50" fillId="0" borderId="7" xfId="0" applyNumberFormat="1" applyFont="1" applyFill="1" applyBorder="1" applyAlignment="1">
      <alignment horizontal="center" vertical="center" wrapText="1"/>
    </xf>
    <xf numFmtId="171" fontId="50" fillId="0" borderId="32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164" fillId="0" borderId="0" xfId="0" applyFont="1" applyFill="1" applyAlignment="1">
      <alignment vertical="center"/>
    </xf>
    <xf numFmtId="0" fontId="164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3" fontId="164" fillId="0" borderId="0" xfId="0" applyNumberFormat="1" applyFont="1" applyFill="1" applyBorder="1" applyAlignment="1">
      <alignment horizontal="center" vertical="center"/>
    </xf>
    <xf numFmtId="165" fontId="163" fillId="0" borderId="0" xfId="0" applyNumberFormat="1" applyFont="1" applyFill="1" applyBorder="1" applyAlignment="1">
      <alignment horizontal="center" vertical="center"/>
    </xf>
    <xf numFmtId="171" fontId="0" fillId="0" borderId="0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168" fillId="16" borderId="7" xfId="0" applyFont="1" applyFill="1" applyBorder="1" applyAlignment="1">
      <alignment horizontal="center" vertical="center"/>
    </xf>
    <xf numFmtId="164" fontId="168" fillId="16" borderId="7" xfId="0" applyNumberFormat="1" applyFont="1" applyFill="1" applyBorder="1" applyAlignment="1">
      <alignment horizontal="center" vertical="center"/>
    </xf>
    <xf numFmtId="3" fontId="168" fillId="16" borderId="7" xfId="0" applyNumberFormat="1" applyFont="1" applyFill="1" applyBorder="1" applyAlignment="1">
      <alignment horizontal="center" vertical="center"/>
    </xf>
    <xf numFmtId="175" fontId="168" fillId="16" borderId="7" xfId="0" applyNumberFormat="1" applyFont="1" applyFill="1" applyBorder="1" applyAlignment="1">
      <alignment horizontal="center" vertical="center"/>
    </xf>
    <xf numFmtId="175" fontId="168" fillId="16" borderId="32" xfId="0" applyNumberFormat="1" applyFont="1" applyFill="1" applyBorder="1" applyAlignment="1">
      <alignment horizontal="center" vertical="center"/>
    </xf>
    <xf numFmtId="43" fontId="38" fillId="16" borderId="7" xfId="3" applyNumberFormat="1" applyFont="1" applyFill="1" applyBorder="1" applyAlignment="1">
      <alignment horizontal="center" vertical="center"/>
    </xf>
    <xf numFmtId="43" fontId="38" fillId="0" borderId="7" xfId="3" applyNumberFormat="1" applyFont="1" applyFill="1" applyBorder="1" applyAlignment="1">
      <alignment horizontal="center" vertical="center"/>
    </xf>
    <xf numFmtId="43" fontId="168" fillId="16" borderId="7" xfId="3" applyNumberFormat="1" applyFont="1" applyFill="1" applyBorder="1" applyAlignment="1">
      <alignment horizontal="center" vertical="center"/>
    </xf>
    <xf numFmtId="43" fontId="50" fillId="27" borderId="7" xfId="3" applyNumberFormat="1" applyFont="1" applyFill="1" applyBorder="1" applyAlignment="1">
      <alignment horizontal="center" vertical="center"/>
    </xf>
    <xf numFmtId="43" fontId="50" fillId="0" borderId="39" xfId="3" applyNumberFormat="1" applyFont="1" applyFill="1" applyBorder="1" applyAlignment="1">
      <alignment horizontal="center" vertical="center"/>
    </xf>
    <xf numFmtId="43" fontId="50" fillId="28" borderId="7" xfId="3" applyNumberFormat="1" applyFont="1" applyFill="1" applyBorder="1" applyAlignment="1">
      <alignment horizontal="center" vertical="center"/>
    </xf>
    <xf numFmtId="43" fontId="166" fillId="0" borderId="0" xfId="0" applyNumberFormat="1" applyFont="1" applyAlignment="1">
      <alignment vertical="center"/>
    </xf>
    <xf numFmtId="43" fontId="167" fillId="0" borderId="0" xfId="0" applyNumberFormat="1" applyFont="1" applyAlignment="1">
      <alignment vertical="center"/>
    </xf>
    <xf numFmtId="43" fontId="50" fillId="0" borderId="0" xfId="0" applyNumberFormat="1" applyFont="1" applyAlignment="1">
      <alignment vertical="center"/>
    </xf>
    <xf numFmtId="0" fontId="139" fillId="0" borderId="0" xfId="0" applyFont="1" applyFill="1" applyBorder="1" applyAlignment="1">
      <alignment horizontal="center" vertical="center"/>
    </xf>
    <xf numFmtId="0" fontId="142" fillId="0" borderId="0" xfId="0" applyFont="1"/>
    <xf numFmtId="167" fontId="140" fillId="16" borderId="7" xfId="0" applyNumberFormat="1" applyFont="1" applyFill="1" applyBorder="1" applyAlignment="1">
      <alignment horizontal="center" vertical="center"/>
    </xf>
    <xf numFmtId="0" fontId="140" fillId="16" borderId="7" xfId="0" applyFont="1" applyFill="1" applyBorder="1" applyAlignment="1">
      <alignment horizontal="center" vertical="center" wrapText="1"/>
    </xf>
    <xf numFmtId="170" fontId="140" fillId="16" borderId="7" xfId="0" applyNumberFormat="1" applyFont="1" applyFill="1" applyBorder="1" applyAlignment="1">
      <alignment horizontal="center" vertical="center" wrapText="1"/>
    </xf>
    <xf numFmtId="43" fontId="140" fillId="16" borderId="7" xfId="3" applyNumberFormat="1" applyFont="1" applyFill="1" applyBorder="1" applyAlignment="1">
      <alignment horizontal="center" vertical="center" wrapText="1"/>
    </xf>
    <xf numFmtId="3" fontId="140" fillId="16" borderId="7" xfId="0" applyNumberFormat="1" applyFont="1" applyFill="1" applyBorder="1" applyAlignment="1">
      <alignment horizontal="center" vertical="center" wrapText="1"/>
    </xf>
    <xf numFmtId="171" fontId="140" fillId="16" borderId="7" xfId="0" applyNumberFormat="1" applyFont="1" applyFill="1" applyBorder="1" applyAlignment="1">
      <alignment horizontal="center" vertical="center" wrapText="1"/>
    </xf>
    <xf numFmtId="43" fontId="139" fillId="16" borderId="7" xfId="3" applyNumberFormat="1" applyFont="1" applyFill="1" applyBorder="1" applyAlignment="1">
      <alignment horizontal="center" vertical="center"/>
    </xf>
    <xf numFmtId="43" fontId="139" fillId="0" borderId="7" xfId="3" applyNumberFormat="1" applyFont="1" applyFill="1" applyBorder="1" applyAlignment="1">
      <alignment horizontal="center" vertical="center"/>
    </xf>
    <xf numFmtId="43" fontId="140" fillId="23" borderId="7" xfId="3" applyNumberFormat="1" applyFont="1" applyFill="1" applyBorder="1" applyAlignment="1">
      <alignment horizontal="center" vertical="center"/>
    </xf>
    <xf numFmtId="3" fontId="140" fillId="23" borderId="7" xfId="0" applyNumberFormat="1" applyFont="1" applyFill="1" applyBorder="1" applyAlignment="1">
      <alignment horizontal="center" vertical="center"/>
    </xf>
    <xf numFmtId="164" fontId="140" fillId="23" borderId="7" xfId="0" applyNumberFormat="1" applyFont="1" applyFill="1" applyBorder="1" applyAlignment="1">
      <alignment horizontal="center" vertical="center"/>
    </xf>
    <xf numFmtId="0" fontId="139" fillId="0" borderId="42" xfId="0" applyFont="1" applyFill="1" applyBorder="1" applyAlignment="1">
      <alignment horizontal="center" vertical="center"/>
    </xf>
    <xf numFmtId="43" fontId="140" fillId="0" borderId="42" xfId="3" applyNumberFormat="1" applyFont="1" applyFill="1" applyBorder="1" applyAlignment="1">
      <alignment horizontal="center" vertical="center"/>
    </xf>
    <xf numFmtId="3" fontId="140" fillId="0" borderId="42" xfId="0" applyNumberFormat="1" applyFont="1" applyFill="1" applyBorder="1" applyAlignment="1">
      <alignment horizontal="center" vertical="center"/>
    </xf>
    <xf numFmtId="164" fontId="140" fillId="0" borderId="42" xfId="0" applyNumberFormat="1" applyFont="1" applyFill="1" applyBorder="1" applyAlignment="1">
      <alignment horizontal="center" vertical="center"/>
    </xf>
    <xf numFmtId="175" fontId="139" fillId="0" borderId="42" xfId="0" applyNumberFormat="1" applyFont="1" applyFill="1" applyBorder="1" applyAlignment="1">
      <alignment horizontal="center" vertical="center"/>
    </xf>
    <xf numFmtId="167" fontId="140" fillId="0" borderId="7" xfId="0" applyNumberFormat="1" applyFont="1" applyFill="1" applyBorder="1" applyAlignment="1">
      <alignment horizontal="center" vertical="center" wrapText="1"/>
    </xf>
    <xf numFmtId="0" fontId="140" fillId="0" borderId="7" xfId="0" applyFont="1" applyFill="1" applyBorder="1" applyAlignment="1">
      <alignment horizontal="center" vertical="center" wrapText="1"/>
    </xf>
    <xf numFmtId="170" fontId="140" fillId="0" borderId="7" xfId="0" applyNumberFormat="1" applyFont="1" applyFill="1" applyBorder="1" applyAlignment="1">
      <alignment horizontal="center" vertical="center" wrapText="1"/>
    </xf>
    <xf numFmtId="43" fontId="140" fillId="0" borderId="7" xfId="3" applyNumberFormat="1" applyFont="1" applyFill="1" applyBorder="1" applyAlignment="1">
      <alignment horizontal="center" vertical="center" wrapText="1"/>
    </xf>
    <xf numFmtId="3" fontId="140" fillId="0" borderId="7" xfId="0" applyNumberFormat="1" applyFont="1" applyFill="1" applyBorder="1" applyAlignment="1">
      <alignment horizontal="center" vertical="center" wrapText="1"/>
    </xf>
    <xf numFmtId="171" fontId="140" fillId="0" borderId="7" xfId="0" applyNumberFormat="1" applyFont="1" applyFill="1" applyBorder="1" applyAlignment="1">
      <alignment horizontal="center" vertical="center" wrapText="1"/>
    </xf>
    <xf numFmtId="43" fontId="140" fillId="24" borderId="7" xfId="3" applyNumberFormat="1" applyFont="1" applyFill="1" applyBorder="1" applyAlignment="1">
      <alignment horizontal="center" vertical="center"/>
    </xf>
    <xf numFmtId="3" fontId="140" fillId="24" borderId="7" xfId="0" applyNumberFormat="1" applyFont="1" applyFill="1" applyBorder="1" applyAlignment="1">
      <alignment horizontal="center" vertical="center"/>
    </xf>
    <xf numFmtId="164" fontId="140" fillId="24" borderId="7" xfId="0" applyNumberFormat="1" applyFont="1" applyFill="1" applyBorder="1" applyAlignment="1">
      <alignment horizontal="center" vertical="center"/>
    </xf>
    <xf numFmtId="171" fontId="139" fillId="0" borderId="42" xfId="0" applyNumberFormat="1" applyFont="1" applyFill="1" applyBorder="1" applyAlignment="1">
      <alignment horizontal="center" vertical="center"/>
    </xf>
    <xf numFmtId="43" fontId="140" fillId="25" borderId="7" xfId="3" applyNumberFormat="1" applyFont="1" applyFill="1" applyBorder="1" applyAlignment="1">
      <alignment horizontal="center" vertical="center"/>
    </xf>
    <xf numFmtId="3" fontId="140" fillId="25" borderId="7" xfId="0" applyNumberFormat="1" applyFont="1" applyFill="1" applyBorder="1" applyAlignment="1">
      <alignment horizontal="center" vertical="center"/>
    </xf>
    <xf numFmtId="164" fontId="140" fillId="25" borderId="7" xfId="0" applyNumberFormat="1" applyFont="1" applyFill="1" applyBorder="1" applyAlignment="1">
      <alignment horizontal="center" vertical="center"/>
    </xf>
    <xf numFmtId="43" fontId="139" fillId="0" borderId="0" xfId="3" applyNumberFormat="1" applyFont="1" applyFill="1" applyBorder="1" applyAlignment="1">
      <alignment horizontal="center" vertical="center"/>
    </xf>
    <xf numFmtId="43" fontId="139" fillId="0" borderId="0" xfId="3" applyNumberFormat="1" applyFont="1" applyFill="1" applyAlignment="1">
      <alignment horizontal="center" vertical="center"/>
    </xf>
    <xf numFmtId="43" fontId="139" fillId="0" borderId="0" xfId="3" applyNumberFormat="1" applyFont="1" applyFill="1" applyBorder="1" applyAlignment="1">
      <alignment vertical="center"/>
    </xf>
    <xf numFmtId="43" fontId="139" fillId="0" borderId="0" xfId="3" applyNumberFormat="1" applyFont="1" applyFill="1" applyAlignment="1">
      <alignment vertical="center"/>
    </xf>
    <xf numFmtId="3" fontId="139" fillId="13" borderId="7" xfId="0" applyNumberFormat="1" applyFont="1" applyFill="1" applyBorder="1" applyAlignment="1">
      <alignment horizontal="center" vertical="center"/>
    </xf>
    <xf numFmtId="0" fontId="38" fillId="16" borderId="7" xfId="0" applyFont="1" applyFill="1" applyBorder="1" applyAlignment="1">
      <alignment horizontal="center" vertical="center" wrapText="1"/>
    </xf>
    <xf numFmtId="164" fontId="38" fillId="16" borderId="7" xfId="0" applyNumberFormat="1" applyFont="1" applyFill="1" applyBorder="1" applyAlignment="1">
      <alignment horizontal="center" vertical="center" wrapText="1"/>
    </xf>
    <xf numFmtId="181" fontId="38" fillId="16" borderId="7" xfId="3" applyNumberFormat="1" applyFont="1" applyFill="1" applyBorder="1" applyAlignment="1">
      <alignment horizontal="center" vertical="center"/>
    </xf>
    <xf numFmtId="43" fontId="139" fillId="0" borderId="0" xfId="0" applyNumberFormat="1" applyFont="1" applyFill="1" applyAlignment="1">
      <alignment vertical="center"/>
    </xf>
    <xf numFmtId="44" fontId="139" fillId="0" borderId="0" xfId="0" applyNumberFormat="1" applyFont="1" applyFill="1" applyAlignment="1">
      <alignment vertical="center"/>
    </xf>
    <xf numFmtId="0" fontId="139" fillId="0" borderId="0" xfId="0" applyFont="1" applyFill="1" applyBorder="1" applyAlignment="1">
      <alignment horizontal="center" vertical="center"/>
    </xf>
    <xf numFmtId="0" fontId="151" fillId="27" borderId="0" xfId="0" applyFont="1" applyFill="1" applyBorder="1" applyAlignment="1">
      <alignment horizontal="center" vertical="center"/>
    </xf>
    <xf numFmtId="3" fontId="38" fillId="0" borderId="0" xfId="0" applyNumberFormat="1" applyFont="1" applyFill="1" applyBorder="1" applyAlignment="1">
      <alignment horizontal="center" vertical="center"/>
    </xf>
    <xf numFmtId="0" fontId="165" fillId="28" borderId="0" xfId="0" applyFont="1" applyFill="1" applyBorder="1" applyAlignment="1">
      <alignment horizontal="center" vertical="center" wrapText="1"/>
    </xf>
    <xf numFmtId="0" fontId="151" fillId="16" borderId="7" xfId="0" applyFont="1" applyFill="1" applyBorder="1" applyAlignment="1">
      <alignment horizontal="center" vertical="center"/>
    </xf>
    <xf numFmtId="43" fontId="151" fillId="16" borderId="7" xfId="3" applyNumberFormat="1" applyFont="1" applyFill="1" applyBorder="1" applyAlignment="1">
      <alignment horizontal="center" vertical="center"/>
    </xf>
    <xf numFmtId="0" fontId="151" fillId="0" borderId="7" xfId="0" applyFont="1" applyFill="1" applyBorder="1" applyAlignment="1">
      <alignment horizontal="center" vertical="center"/>
    </xf>
    <xf numFmtId="43" fontId="151" fillId="0" borderId="7" xfId="3" applyNumberFormat="1" applyFont="1" applyFill="1" applyBorder="1" applyAlignment="1">
      <alignment horizontal="center" vertical="center"/>
    </xf>
    <xf numFmtId="164" fontId="151" fillId="0" borderId="7" xfId="0" applyNumberFormat="1" applyFont="1" applyFill="1" applyBorder="1" applyAlignment="1">
      <alignment horizontal="center" vertical="center"/>
    </xf>
    <xf numFmtId="174" fontId="151" fillId="0" borderId="7" xfId="0" applyNumberFormat="1" applyFont="1" applyFill="1" applyBorder="1" applyAlignment="1">
      <alignment horizontal="center" vertical="center"/>
    </xf>
    <xf numFmtId="174" fontId="151" fillId="16" borderId="7" xfId="0" applyNumberFormat="1" applyFont="1" applyFill="1" applyBorder="1" applyAlignment="1">
      <alignment horizontal="center" vertical="center"/>
    </xf>
    <xf numFmtId="177" fontId="151" fillId="16" borderId="7" xfId="0" applyNumberFormat="1" applyFont="1" applyFill="1" applyBorder="1" applyAlignment="1">
      <alignment horizontal="center" vertical="center"/>
    </xf>
    <xf numFmtId="3" fontId="151" fillId="0" borderId="0" xfId="0" applyNumberFormat="1" applyFont="1" applyFill="1" applyBorder="1" applyAlignment="1">
      <alignment horizontal="center" vertical="center"/>
    </xf>
    <xf numFmtId="175" fontId="151" fillId="0" borderId="7" xfId="0" applyNumberFormat="1" applyFont="1" applyFill="1" applyBorder="1" applyAlignment="1">
      <alignment horizontal="center" vertical="center"/>
    </xf>
    <xf numFmtId="0" fontId="139" fillId="0" borderId="0" xfId="0" applyFont="1" applyFill="1" applyBorder="1" applyAlignment="1">
      <alignment horizontal="center" vertical="center"/>
    </xf>
    <xf numFmtId="183" fontId="38" fillId="29" borderId="24" xfId="0" applyNumberFormat="1" applyFont="1" applyFill="1" applyBorder="1" applyAlignment="1">
      <alignment horizontal="center" vertical="center" wrapText="1"/>
    </xf>
    <xf numFmtId="183" fontId="38" fillId="29" borderId="4" xfId="0" applyNumberFormat="1" applyFont="1" applyFill="1" applyBorder="1" applyAlignment="1">
      <alignment horizontal="center" vertical="center" wrapText="1"/>
    </xf>
    <xf numFmtId="166" fontId="161" fillId="30" borderId="58" xfId="2" applyNumberFormat="1" applyFont="1" applyFill="1" applyBorder="1" applyAlignment="1">
      <alignment horizontal="center" vertical="center"/>
    </xf>
    <xf numFmtId="43" fontId="38" fillId="31" borderId="24" xfId="0" applyNumberFormat="1" applyFont="1" applyFill="1" applyBorder="1" applyAlignment="1">
      <alignment horizontal="center" vertical="center" wrapText="1"/>
    </xf>
    <xf numFmtId="43" fontId="38" fillId="31" borderId="25" xfId="0" applyNumberFormat="1" applyFont="1" applyFill="1" applyBorder="1" applyAlignment="1">
      <alignment horizontal="center" vertical="center" wrapText="1"/>
    </xf>
    <xf numFmtId="166" fontId="38" fillId="0" borderId="36" xfId="2" applyNumberFormat="1" applyFont="1" applyFill="1" applyBorder="1" applyAlignment="1">
      <alignment horizontal="center" vertical="center"/>
    </xf>
    <xf numFmtId="0" fontId="159" fillId="0" borderId="0" xfId="0" applyFont="1" applyFill="1" applyBorder="1" applyAlignment="1">
      <alignment vertical="center" wrapText="1"/>
    </xf>
    <xf numFmtId="0" fontId="162" fillId="0" borderId="0" xfId="0" applyFont="1" applyBorder="1" applyAlignment="1">
      <alignment vertical="center"/>
    </xf>
    <xf numFmtId="165" fontId="161" fillId="0" borderId="60" xfId="0" applyNumberFormat="1" applyFont="1" applyFill="1" applyBorder="1" applyAlignment="1">
      <alignment horizontal="center" vertical="center" wrapText="1"/>
    </xf>
    <xf numFmtId="44" fontId="161" fillId="0" borderId="60" xfId="3" applyFont="1" applyFill="1" applyBorder="1" applyAlignment="1">
      <alignment horizontal="center" vertical="center"/>
    </xf>
    <xf numFmtId="44" fontId="160" fillId="0" borderId="60" xfId="3" applyFont="1" applyFill="1" applyBorder="1" applyAlignment="1">
      <alignment horizontal="center" vertical="center"/>
    </xf>
    <xf numFmtId="0" fontId="142" fillId="0" borderId="0" xfId="0" applyFont="1" applyBorder="1"/>
    <xf numFmtId="165" fontId="161" fillId="0" borderId="0" xfId="0" applyNumberFormat="1" applyFont="1" applyFill="1" applyBorder="1" applyAlignment="1">
      <alignment horizontal="center" vertical="center" wrapText="1"/>
    </xf>
    <xf numFmtId="3" fontId="161" fillId="0" borderId="0" xfId="0" applyNumberFormat="1" applyFont="1" applyFill="1" applyBorder="1" applyAlignment="1">
      <alignment horizontal="center" vertical="center" wrapText="1"/>
    </xf>
    <xf numFmtId="171" fontId="161" fillId="0" borderId="0" xfId="0" applyNumberFormat="1" applyFont="1" applyFill="1" applyBorder="1" applyAlignment="1">
      <alignment horizontal="center" vertical="center" wrapText="1"/>
    </xf>
    <xf numFmtId="182" fontId="162" fillId="0" borderId="0" xfId="0" applyNumberFormat="1" applyFont="1" applyFill="1" applyBorder="1" applyAlignment="1">
      <alignment vertical="center"/>
    </xf>
    <xf numFmtId="44" fontId="161" fillId="0" borderId="0" xfId="0" applyNumberFormat="1" applyFont="1" applyFill="1" applyBorder="1" applyAlignment="1">
      <alignment horizontal="center" vertical="center"/>
    </xf>
    <xf numFmtId="44" fontId="169" fillId="0" borderId="0" xfId="0" applyNumberFormat="1" applyFont="1" applyFill="1" applyBorder="1" applyAlignment="1">
      <alignment horizontal="center" vertical="center"/>
    </xf>
    <xf numFmtId="44" fontId="160" fillId="0" borderId="0" xfId="0" applyNumberFormat="1" applyFont="1" applyFill="1" applyBorder="1" applyAlignment="1">
      <alignment horizontal="center" vertical="center"/>
    </xf>
    <xf numFmtId="183" fontId="38" fillId="29" borderId="25" xfId="0" applyNumberFormat="1" applyFont="1" applyFill="1" applyBorder="1" applyAlignment="1">
      <alignment horizontal="center" vertical="center" wrapText="1"/>
    </xf>
    <xf numFmtId="3" fontId="168" fillId="30" borderId="58" xfId="0" applyNumberFormat="1" applyFont="1" applyFill="1" applyBorder="1" applyAlignment="1">
      <alignment horizontal="center" vertical="center"/>
    </xf>
    <xf numFmtId="43" fontId="24" fillId="0" borderId="65" xfId="0" applyNumberFormat="1" applyFont="1" applyBorder="1" applyAlignment="1">
      <alignment horizontal="center" vertical="center" wrapText="1"/>
    </xf>
    <xf numFmtId="43" fontId="165" fillId="0" borderId="23" xfId="0" applyNumberFormat="1" applyFont="1" applyBorder="1" applyAlignment="1">
      <alignment horizontal="center" vertical="center" wrapText="1"/>
    </xf>
    <xf numFmtId="43" fontId="24" fillId="0" borderId="25" xfId="0" applyNumberFormat="1" applyFont="1" applyBorder="1" applyAlignment="1">
      <alignment horizontal="center" vertical="center" wrapText="1"/>
    </xf>
    <xf numFmtId="43" fontId="24" fillId="31" borderId="24" xfId="0" applyNumberFormat="1" applyFont="1" applyFill="1" applyBorder="1" applyAlignment="1">
      <alignment horizontal="center" vertical="center" wrapText="1"/>
    </xf>
    <xf numFmtId="43" fontId="24" fillId="31" borderId="76" xfId="0" applyNumberFormat="1" applyFont="1" applyFill="1" applyBorder="1" applyAlignment="1">
      <alignment horizontal="center" vertical="center" wrapText="1"/>
    </xf>
    <xf numFmtId="43" fontId="24" fillId="29" borderId="53" xfId="0" applyNumberFormat="1" applyFont="1" applyFill="1" applyBorder="1" applyAlignment="1">
      <alignment horizontal="center" vertical="center" wrapText="1"/>
    </xf>
    <xf numFmtId="43" fontId="24" fillId="29" borderId="4" xfId="0" applyNumberFormat="1" applyFont="1" applyFill="1" applyBorder="1" applyAlignment="1">
      <alignment horizontal="center" vertical="center" wrapText="1"/>
    </xf>
    <xf numFmtId="0" fontId="24" fillId="29" borderId="25" xfId="0" applyFont="1" applyFill="1" applyBorder="1" applyAlignment="1">
      <alignment horizontal="center" vertical="center" wrapText="1"/>
    </xf>
    <xf numFmtId="44" fontId="171" fillId="0" borderId="41" xfId="3" applyFont="1" applyBorder="1" applyAlignment="1">
      <alignment vertical="center"/>
    </xf>
    <xf numFmtId="166" fontId="171" fillId="0" borderId="58" xfId="0" applyNumberFormat="1" applyFont="1" applyBorder="1" applyAlignment="1">
      <alignment vertical="center"/>
    </xf>
    <xf numFmtId="10" fontId="171" fillId="13" borderId="44" xfId="4" applyNumberFormat="1" applyFont="1" applyFill="1" applyBorder="1" applyAlignment="1">
      <alignment horizontal="center" vertical="center"/>
    </xf>
    <xf numFmtId="10" fontId="171" fillId="13" borderId="58" xfId="4" applyNumberFormat="1" applyFont="1" applyFill="1" applyBorder="1" applyAlignment="1">
      <alignment horizontal="center" vertical="center"/>
    </xf>
    <xf numFmtId="166" fontId="171" fillId="30" borderId="58" xfId="0" applyNumberFormat="1" applyFont="1" applyFill="1" applyBorder="1" applyAlignment="1">
      <alignment vertical="center"/>
    </xf>
    <xf numFmtId="185" fontId="171" fillId="0" borderId="47" xfId="0" applyNumberFormat="1" applyFont="1" applyBorder="1" applyAlignment="1">
      <alignment vertical="center"/>
    </xf>
    <xf numFmtId="44" fontId="171" fillId="30" borderId="2" xfId="3" applyFont="1" applyFill="1" applyBorder="1" applyAlignment="1">
      <alignment vertical="center"/>
    </xf>
    <xf numFmtId="184" fontId="171" fillId="30" borderId="56" xfId="0" applyNumberFormat="1" applyFont="1" applyFill="1" applyBorder="1" applyAlignment="1">
      <alignment vertical="center"/>
    </xf>
    <xf numFmtId="184" fontId="151" fillId="16" borderId="7" xfId="3" applyNumberFormat="1" applyFont="1" applyFill="1" applyBorder="1" applyAlignment="1">
      <alignment horizontal="center" vertical="center"/>
    </xf>
    <xf numFmtId="184" fontId="139" fillId="0" borderId="7" xfId="3" applyNumberFormat="1" applyFont="1" applyFill="1" applyBorder="1" applyAlignment="1">
      <alignment horizontal="center" vertical="center"/>
    </xf>
    <xf numFmtId="184" fontId="151" fillId="0" borderId="7" xfId="3" applyNumberFormat="1" applyFont="1" applyFill="1" applyBorder="1" applyAlignment="1">
      <alignment horizontal="center" vertical="center"/>
    </xf>
    <xf numFmtId="184" fontId="139" fillId="16" borderId="7" xfId="3" applyNumberFormat="1" applyFont="1" applyFill="1" applyBorder="1" applyAlignment="1">
      <alignment horizontal="center" vertical="center"/>
    </xf>
    <xf numFmtId="184" fontId="140" fillId="24" borderId="7" xfId="3" applyNumberFormat="1" applyFont="1" applyFill="1" applyBorder="1" applyAlignment="1">
      <alignment horizontal="center" vertical="center"/>
    </xf>
    <xf numFmtId="171" fontId="140" fillId="0" borderId="32" xfId="0" applyNumberFormat="1" applyFont="1" applyFill="1" applyBorder="1" applyAlignment="1">
      <alignment horizontal="center" vertical="center" wrapText="1"/>
    </xf>
    <xf numFmtId="164" fontId="151" fillId="0" borderId="32" xfId="0" applyNumberFormat="1" applyFont="1" applyFill="1" applyBorder="1" applyAlignment="1">
      <alignment horizontal="center" vertical="center"/>
    </xf>
    <xf numFmtId="164" fontId="139" fillId="0" borderId="32" xfId="0" applyNumberFormat="1" applyFont="1" applyFill="1" applyBorder="1" applyAlignment="1">
      <alignment horizontal="center" vertical="center"/>
    </xf>
    <xf numFmtId="164" fontId="139" fillId="16" borderId="32" xfId="0" applyNumberFormat="1" applyFont="1" applyFill="1" applyBorder="1" applyAlignment="1">
      <alignment horizontal="center" vertical="center"/>
    </xf>
    <xf numFmtId="164" fontId="140" fillId="25" borderId="32" xfId="0" applyNumberFormat="1" applyFont="1" applyFill="1" applyBorder="1" applyAlignment="1">
      <alignment horizontal="center" vertical="center"/>
    </xf>
    <xf numFmtId="164" fontId="151" fillId="16" borderId="32" xfId="0" applyNumberFormat="1" applyFont="1" applyFill="1" applyBorder="1" applyAlignment="1">
      <alignment horizontal="center" vertical="center"/>
    </xf>
    <xf numFmtId="164" fontId="140" fillId="24" borderId="32" xfId="0" applyNumberFormat="1" applyFont="1" applyFill="1" applyBorder="1" applyAlignment="1">
      <alignment horizontal="center" vertical="center"/>
    </xf>
    <xf numFmtId="171" fontId="140" fillId="16" borderId="32" xfId="0" applyNumberFormat="1" applyFont="1" applyFill="1" applyBorder="1" applyAlignment="1">
      <alignment horizontal="center" vertical="center" wrapText="1"/>
    </xf>
    <xf numFmtId="164" fontId="140" fillId="23" borderId="32" xfId="0" applyNumberFormat="1" applyFont="1" applyFill="1" applyBorder="1" applyAlignment="1">
      <alignment horizontal="center" vertical="center"/>
    </xf>
    <xf numFmtId="175" fontId="139" fillId="0" borderId="0" xfId="0" applyNumberFormat="1" applyFont="1" applyFill="1" applyBorder="1" applyAlignment="1">
      <alignment horizontal="center" vertical="center"/>
    </xf>
    <xf numFmtId="44" fontId="139" fillId="0" borderId="3" xfId="3" applyFont="1" applyFill="1" applyBorder="1" applyAlignment="1">
      <alignment vertical="center"/>
    </xf>
    <xf numFmtId="44" fontId="139" fillId="30" borderId="55" xfId="0" applyNumberFormat="1" applyFont="1" applyFill="1" applyBorder="1" applyAlignment="1">
      <alignment vertical="center"/>
    </xf>
    <xf numFmtId="166" fontId="139" fillId="0" borderId="36" xfId="2" applyNumberFormat="1" applyFont="1" applyFill="1" applyBorder="1" applyAlignment="1">
      <alignment vertical="center"/>
    </xf>
    <xf numFmtId="166" fontId="139" fillId="30" borderId="58" xfId="2" applyNumberFormat="1" applyFont="1" applyFill="1" applyBorder="1" applyAlignment="1">
      <alignment vertical="center"/>
    </xf>
    <xf numFmtId="177" fontId="139" fillId="0" borderId="7" xfId="0" applyNumberFormat="1" applyFont="1" applyFill="1" applyBorder="1" applyAlignment="1">
      <alignment vertical="center"/>
    </xf>
    <xf numFmtId="184" fontId="140" fillId="23" borderId="7" xfId="3" applyNumberFormat="1" applyFont="1" applyFill="1" applyBorder="1" applyAlignment="1">
      <alignment horizontal="center" vertical="center"/>
    </xf>
    <xf numFmtId="177" fontId="139" fillId="30" borderId="47" xfId="0" applyNumberFormat="1" applyFont="1" applyFill="1" applyBorder="1" applyAlignment="1">
      <alignment vertical="center"/>
    </xf>
    <xf numFmtId="44" fontId="139" fillId="30" borderId="55" xfId="3" applyFont="1" applyFill="1" applyBorder="1" applyAlignment="1">
      <alignment vertical="center"/>
    </xf>
    <xf numFmtId="184" fontId="139" fillId="0" borderId="7" xfId="2" applyNumberFormat="1" applyFont="1" applyFill="1" applyBorder="1" applyAlignment="1">
      <alignment vertical="center"/>
    </xf>
    <xf numFmtId="184" fontId="139" fillId="30" borderId="47" xfId="2" applyNumberFormat="1" applyFont="1" applyFill="1" applyBorder="1" applyAlignment="1">
      <alignment vertical="center"/>
    </xf>
    <xf numFmtId="177" fontId="139" fillId="30" borderId="47" xfId="0" applyNumberFormat="1" applyFont="1" applyFill="1" applyBorder="1" applyAlignment="1">
      <alignment horizontal="center" vertical="center"/>
    </xf>
    <xf numFmtId="10" fontId="156" fillId="0" borderId="3" xfId="4" applyNumberFormat="1" applyFont="1" applyFill="1" applyBorder="1" applyAlignment="1">
      <alignment vertical="center"/>
    </xf>
    <xf numFmtId="10" fontId="156" fillId="0" borderId="36" xfId="4" applyNumberFormat="1" applyFont="1" applyFill="1" applyBorder="1" applyAlignment="1">
      <alignment vertical="center"/>
    </xf>
    <xf numFmtId="10" fontId="172" fillId="31" borderId="55" xfId="4" applyNumberFormat="1" applyFont="1" applyFill="1" applyBorder="1" applyAlignment="1">
      <alignment horizontal="center" vertical="center" wrapText="1"/>
    </xf>
    <xf numFmtId="10" fontId="172" fillId="31" borderId="58" xfId="4" applyNumberFormat="1" applyFont="1" applyFill="1" applyBorder="1" applyAlignment="1">
      <alignment horizontal="center" vertical="center" wrapText="1"/>
    </xf>
    <xf numFmtId="184" fontId="140" fillId="25" borderId="7" xfId="3" applyNumberFormat="1" applyFont="1" applyFill="1" applyBorder="1" applyAlignment="1">
      <alignment horizontal="center" vertical="center"/>
    </xf>
    <xf numFmtId="43" fontId="173" fillId="0" borderId="7" xfId="0" applyNumberFormat="1" applyFont="1" applyFill="1" applyBorder="1" applyAlignment="1">
      <alignment horizontal="center" vertical="center" wrapText="1"/>
    </xf>
    <xf numFmtId="170" fontId="173" fillId="0" borderId="7" xfId="0" applyNumberFormat="1" applyFont="1" applyFill="1" applyBorder="1" applyAlignment="1">
      <alignment horizontal="center" vertical="center" wrapText="1"/>
    </xf>
    <xf numFmtId="171" fontId="173" fillId="0" borderId="7" xfId="0" applyNumberFormat="1" applyFont="1" applyFill="1" applyBorder="1" applyAlignment="1">
      <alignment horizontal="center" vertical="center" wrapText="1"/>
    </xf>
    <xf numFmtId="43" fontId="173" fillId="0" borderId="31" xfId="0" applyNumberFormat="1" applyFont="1" applyFill="1" applyBorder="1" applyAlignment="1">
      <alignment horizontal="center" vertical="center" wrapText="1"/>
    </xf>
    <xf numFmtId="3" fontId="173" fillId="0" borderId="7" xfId="0" applyNumberFormat="1" applyFont="1" applyFill="1" applyBorder="1" applyAlignment="1">
      <alignment horizontal="center" vertical="center" wrapText="1"/>
    </xf>
    <xf numFmtId="171" fontId="173" fillId="0" borderId="32" xfId="0" applyNumberFormat="1" applyFont="1" applyFill="1" applyBorder="1" applyAlignment="1">
      <alignment horizontal="center" vertical="center" wrapText="1"/>
    </xf>
    <xf numFmtId="183" fontId="173" fillId="0" borderId="32" xfId="0" applyNumberFormat="1" applyFont="1" applyFill="1" applyBorder="1" applyAlignment="1">
      <alignment horizontal="center" vertical="center" wrapText="1"/>
    </xf>
    <xf numFmtId="43" fontId="173" fillId="31" borderId="24" xfId="0" applyNumberFormat="1" applyFont="1" applyFill="1" applyBorder="1" applyAlignment="1">
      <alignment horizontal="center" vertical="center" wrapText="1"/>
    </xf>
    <xf numFmtId="43" fontId="173" fillId="31" borderId="25" xfId="0" applyNumberFormat="1" applyFont="1" applyFill="1" applyBorder="1" applyAlignment="1">
      <alignment horizontal="center" vertical="center" wrapText="1"/>
    </xf>
    <xf numFmtId="183" fontId="173" fillId="29" borderId="24" xfId="0" applyNumberFormat="1" applyFont="1" applyFill="1" applyBorder="1" applyAlignment="1">
      <alignment horizontal="center" vertical="center" wrapText="1"/>
    </xf>
    <xf numFmtId="183" fontId="173" fillId="29" borderId="4" xfId="0" applyNumberFormat="1" applyFont="1" applyFill="1" applyBorder="1" applyAlignment="1">
      <alignment horizontal="center" vertical="center" wrapText="1"/>
    </xf>
    <xf numFmtId="0" fontId="174" fillId="16" borderId="7" xfId="0" applyFont="1" applyFill="1" applyBorder="1" applyAlignment="1">
      <alignment horizontal="center" vertical="center"/>
    </xf>
    <xf numFmtId="164" fontId="174" fillId="16" borderId="7" xfId="0" applyNumberFormat="1" applyFont="1" applyFill="1" applyBorder="1" applyAlignment="1">
      <alignment horizontal="center" vertical="center"/>
    </xf>
    <xf numFmtId="175" fontId="174" fillId="16" borderId="7" xfId="0" applyNumberFormat="1" applyFont="1" applyFill="1" applyBorder="1" applyAlignment="1">
      <alignment horizontal="center" vertical="center"/>
    </xf>
    <xf numFmtId="43" fontId="174" fillId="16" borderId="31" xfId="3" applyNumberFormat="1" applyFont="1" applyFill="1" applyBorder="1" applyAlignment="1">
      <alignment horizontal="center" vertical="center"/>
    </xf>
    <xf numFmtId="43" fontId="174" fillId="16" borderId="7" xfId="3" applyNumberFormat="1" applyFont="1" applyFill="1" applyBorder="1" applyAlignment="1">
      <alignment horizontal="center" vertical="center"/>
    </xf>
    <xf numFmtId="3" fontId="174" fillId="16" borderId="7" xfId="0" applyNumberFormat="1" applyFont="1" applyFill="1" applyBorder="1" applyAlignment="1">
      <alignment horizontal="center" vertical="center"/>
    </xf>
    <xf numFmtId="164" fontId="174" fillId="16" borderId="32" xfId="0" applyNumberFormat="1" applyFont="1" applyFill="1" applyBorder="1" applyAlignment="1">
      <alignment horizontal="center" vertical="center"/>
    </xf>
    <xf numFmtId="175" fontId="174" fillId="16" borderId="32" xfId="0" applyNumberFormat="1" applyFont="1" applyFill="1" applyBorder="1" applyAlignment="1">
      <alignment horizontal="center" vertical="center"/>
    </xf>
    <xf numFmtId="10" fontId="175" fillId="16" borderId="3" xfId="4" applyNumberFormat="1" applyFont="1" applyFill="1" applyBorder="1" applyAlignment="1">
      <alignment horizontal="center" vertical="center"/>
    </xf>
    <xf numFmtId="10" fontId="175" fillId="16" borderId="36" xfId="4" applyNumberFormat="1" applyFont="1" applyFill="1" applyBorder="1" applyAlignment="1">
      <alignment horizontal="center" vertical="center"/>
    </xf>
    <xf numFmtId="44" fontId="173" fillId="0" borderId="31" xfId="3" applyFont="1" applyBorder="1" applyAlignment="1">
      <alignment vertical="center"/>
    </xf>
    <xf numFmtId="177" fontId="173" fillId="0" borderId="7" xfId="0" applyNumberFormat="1" applyFont="1" applyBorder="1" applyAlignment="1">
      <alignment horizontal="center" vertical="center"/>
    </xf>
    <xf numFmtId="0" fontId="173" fillId="0" borderId="7" xfId="0" applyFont="1" applyFill="1" applyBorder="1" applyAlignment="1">
      <alignment horizontal="center" vertical="center"/>
    </xf>
    <xf numFmtId="164" fontId="173" fillId="0" borderId="7" xfId="0" applyNumberFormat="1" applyFont="1" applyFill="1" applyBorder="1" applyAlignment="1">
      <alignment horizontal="center" vertical="center"/>
    </xf>
    <xf numFmtId="175" fontId="173" fillId="0" borderId="7" xfId="0" applyNumberFormat="1" applyFont="1" applyFill="1" applyBorder="1" applyAlignment="1">
      <alignment horizontal="center" vertical="center"/>
    </xf>
    <xf numFmtId="43" fontId="173" fillId="0" borderId="31" xfId="3" applyNumberFormat="1" applyFont="1" applyFill="1" applyBorder="1" applyAlignment="1">
      <alignment horizontal="center" vertical="center"/>
    </xf>
    <xf numFmtId="43" fontId="173" fillId="0" borderId="7" xfId="3" applyNumberFormat="1" applyFont="1" applyFill="1" applyBorder="1" applyAlignment="1">
      <alignment horizontal="center" vertical="center"/>
    </xf>
    <xf numFmtId="3" fontId="173" fillId="0" borderId="7" xfId="0" applyNumberFormat="1" applyFont="1" applyFill="1" applyBorder="1" applyAlignment="1">
      <alignment horizontal="center" vertical="center"/>
    </xf>
    <xf numFmtId="164" fontId="173" fillId="0" borderId="32" xfId="0" applyNumberFormat="1" applyFont="1" applyFill="1" applyBorder="1" applyAlignment="1">
      <alignment horizontal="center" vertical="center"/>
    </xf>
    <xf numFmtId="10" fontId="175" fillId="0" borderId="3" xfId="4" applyNumberFormat="1" applyFont="1" applyFill="1" applyBorder="1" applyAlignment="1">
      <alignment horizontal="center" vertical="center"/>
    </xf>
    <xf numFmtId="10" fontId="175" fillId="0" borderId="36" xfId="4" applyNumberFormat="1" applyFont="1" applyFill="1" applyBorder="1" applyAlignment="1">
      <alignment horizontal="center" vertical="center"/>
    </xf>
    <xf numFmtId="0" fontId="173" fillId="16" borderId="7" xfId="0" applyFont="1" applyFill="1" applyBorder="1" applyAlignment="1">
      <alignment horizontal="center" vertical="center"/>
    </xf>
    <xf numFmtId="164" fontId="173" fillId="16" borderId="7" xfId="0" applyNumberFormat="1" applyFont="1" applyFill="1" applyBorder="1" applyAlignment="1">
      <alignment horizontal="center" vertical="center"/>
    </xf>
    <xf numFmtId="175" fontId="173" fillId="16" borderId="7" xfId="0" applyNumberFormat="1" applyFont="1" applyFill="1" applyBorder="1" applyAlignment="1">
      <alignment horizontal="center" vertical="center"/>
    </xf>
    <xf numFmtId="43" fontId="173" fillId="16" borderId="31" xfId="3" applyNumberFormat="1" applyFont="1" applyFill="1" applyBorder="1" applyAlignment="1">
      <alignment horizontal="center" vertical="center"/>
    </xf>
    <xf numFmtId="43" fontId="173" fillId="16" borderId="7" xfId="3" applyNumberFormat="1" applyFont="1" applyFill="1" applyBorder="1" applyAlignment="1">
      <alignment horizontal="center" vertical="center"/>
    </xf>
    <xf numFmtId="3" fontId="173" fillId="16" borderId="7" xfId="0" applyNumberFormat="1" applyFont="1" applyFill="1" applyBorder="1" applyAlignment="1">
      <alignment horizontal="center" vertical="center"/>
    </xf>
    <xf numFmtId="164" fontId="173" fillId="16" borderId="32" xfId="0" applyNumberFormat="1" applyFont="1" applyFill="1" applyBorder="1" applyAlignment="1">
      <alignment horizontal="center" vertical="center"/>
    </xf>
    <xf numFmtId="0" fontId="173" fillId="16" borderId="7" xfId="0" applyFont="1" applyFill="1" applyBorder="1" applyAlignment="1">
      <alignment horizontal="center" vertical="center" wrapText="1"/>
    </xf>
    <xf numFmtId="164" fontId="173" fillId="16" borderId="7" xfId="0" applyNumberFormat="1" applyFont="1" applyFill="1" applyBorder="1" applyAlignment="1">
      <alignment horizontal="center" vertical="center" wrapText="1"/>
    </xf>
    <xf numFmtId="181" fontId="173" fillId="16" borderId="7" xfId="3" applyNumberFormat="1" applyFont="1" applyFill="1" applyBorder="1" applyAlignment="1">
      <alignment horizontal="center" vertical="center"/>
    </xf>
    <xf numFmtId="3" fontId="173" fillId="27" borderId="7" xfId="0" applyNumberFormat="1" applyFont="1" applyFill="1" applyBorder="1" applyAlignment="1">
      <alignment horizontal="center" vertical="center"/>
    </xf>
    <xf numFmtId="3" fontId="173" fillId="27" borderId="32" xfId="0" applyNumberFormat="1" applyFont="1" applyFill="1" applyBorder="1" applyAlignment="1">
      <alignment horizontal="center" vertical="center"/>
    </xf>
    <xf numFmtId="43" fontId="173" fillId="27" borderId="7" xfId="3" applyNumberFormat="1" applyFont="1" applyFill="1" applyBorder="1" applyAlignment="1">
      <alignment horizontal="center" vertical="center"/>
    </xf>
    <xf numFmtId="174" fontId="173" fillId="27" borderId="32" xfId="0" applyNumberFormat="1" applyFont="1" applyFill="1" applyBorder="1" applyAlignment="1">
      <alignment horizontal="center" vertical="center"/>
    </xf>
    <xf numFmtId="10" fontId="175" fillId="31" borderId="55" xfId="4" applyNumberFormat="1" applyFont="1" applyFill="1" applyBorder="1" applyAlignment="1">
      <alignment horizontal="center" vertical="center" wrapText="1"/>
    </xf>
    <xf numFmtId="10" fontId="175" fillId="31" borderId="58" xfId="4" applyNumberFormat="1" applyFont="1" applyFill="1" applyBorder="1" applyAlignment="1">
      <alignment horizontal="center" vertical="center" wrapText="1"/>
    </xf>
    <xf numFmtId="44" fontId="173" fillId="30" borderId="57" xfId="3" applyFont="1" applyFill="1" applyBorder="1" applyAlignment="1">
      <alignment vertical="center"/>
    </xf>
    <xf numFmtId="177" fontId="173" fillId="30" borderId="47" xfId="0" applyNumberFormat="1" applyFont="1" applyFill="1" applyBorder="1" applyAlignment="1">
      <alignment horizontal="center" vertical="center"/>
    </xf>
    <xf numFmtId="0" fontId="173" fillId="0" borderId="39" xfId="0" applyFont="1" applyFill="1" applyBorder="1" applyAlignment="1">
      <alignment horizontal="center" vertical="center"/>
    </xf>
    <xf numFmtId="43" fontId="176" fillId="0" borderId="39" xfId="3" applyNumberFormat="1" applyFont="1" applyFill="1" applyBorder="1" applyAlignment="1">
      <alignment horizontal="center" vertical="center"/>
    </xf>
    <xf numFmtId="3" fontId="176" fillId="0" borderId="39" xfId="0" applyNumberFormat="1" applyFont="1" applyFill="1" applyBorder="1" applyAlignment="1">
      <alignment horizontal="center" vertical="center"/>
    </xf>
    <xf numFmtId="3" fontId="176" fillId="0" borderId="38" xfId="0" applyNumberFormat="1" applyFont="1" applyFill="1" applyBorder="1" applyAlignment="1">
      <alignment horizontal="center" vertical="center"/>
    </xf>
    <xf numFmtId="3" fontId="173" fillId="0" borderId="38" xfId="0" applyNumberFormat="1" applyFont="1" applyFill="1" applyBorder="1" applyAlignment="1">
      <alignment horizontal="center" vertical="center"/>
    </xf>
    <xf numFmtId="177" fontId="174" fillId="16" borderId="32" xfId="2" applyNumberFormat="1" applyFont="1" applyFill="1" applyBorder="1" applyAlignment="1">
      <alignment horizontal="center" vertical="center"/>
    </xf>
    <xf numFmtId="185" fontId="174" fillId="0" borderId="7" xfId="2" applyNumberFormat="1" applyFont="1" applyFill="1" applyBorder="1" applyAlignment="1">
      <alignment vertical="center"/>
    </xf>
    <xf numFmtId="3" fontId="176" fillId="28" borderId="7" xfId="0" applyNumberFormat="1" applyFont="1" applyFill="1" applyBorder="1" applyAlignment="1">
      <alignment horizontal="center" vertical="center"/>
    </xf>
    <xf numFmtId="43" fontId="173" fillId="28" borderId="31" xfId="3" applyNumberFormat="1" applyFont="1" applyFill="1" applyBorder="1" applyAlignment="1">
      <alignment horizontal="center" vertical="center"/>
    </xf>
    <xf numFmtId="43" fontId="173" fillId="28" borderId="7" xfId="3" applyNumberFormat="1" applyFont="1" applyFill="1" applyBorder="1" applyAlignment="1">
      <alignment horizontal="center" vertical="center"/>
    </xf>
    <xf numFmtId="3" fontId="173" fillId="28" borderId="7" xfId="0" applyNumberFormat="1" applyFont="1" applyFill="1" applyBorder="1" applyAlignment="1">
      <alignment horizontal="center" vertical="center"/>
    </xf>
    <xf numFmtId="174" fontId="173" fillId="28" borderId="32" xfId="0" applyNumberFormat="1" applyFont="1" applyFill="1" applyBorder="1" applyAlignment="1">
      <alignment horizontal="center" vertical="center"/>
    </xf>
    <xf numFmtId="185" fontId="173" fillId="30" borderId="57" xfId="2" applyNumberFormat="1" applyFont="1" applyFill="1" applyBorder="1" applyAlignment="1">
      <alignment vertical="center"/>
    </xf>
    <xf numFmtId="0" fontId="177" fillId="0" borderId="0" xfId="0" applyFont="1" applyAlignment="1">
      <alignment vertical="center"/>
    </xf>
    <xf numFmtId="43" fontId="177" fillId="0" borderId="0" xfId="0" applyNumberFormat="1" applyFont="1" applyAlignment="1">
      <alignment vertical="center"/>
    </xf>
    <xf numFmtId="43" fontId="176" fillId="0" borderId="0" xfId="0" applyNumberFormat="1" applyFont="1" applyAlignment="1">
      <alignment vertical="center"/>
    </xf>
    <xf numFmtId="43" fontId="179" fillId="0" borderId="0" xfId="0" applyNumberFormat="1" applyFont="1" applyAlignment="1">
      <alignment vertical="center"/>
    </xf>
    <xf numFmtId="43" fontId="163" fillId="0" borderId="65" xfId="0" applyNumberFormat="1" applyFont="1" applyBorder="1" applyAlignment="1">
      <alignment horizontal="center" vertical="center" wrapText="1"/>
    </xf>
    <xf numFmtId="43" fontId="159" fillId="0" borderId="23" xfId="0" applyNumberFormat="1" applyFont="1" applyBorder="1" applyAlignment="1">
      <alignment horizontal="center" vertical="center" wrapText="1"/>
    </xf>
    <xf numFmtId="43" fontId="163" fillId="0" borderId="25" xfId="0" applyNumberFormat="1" applyFont="1" applyBorder="1" applyAlignment="1">
      <alignment horizontal="center" vertical="center" wrapText="1"/>
    </xf>
    <xf numFmtId="43" fontId="163" fillId="31" borderId="24" xfId="0" applyNumberFormat="1" applyFont="1" applyFill="1" applyBorder="1" applyAlignment="1">
      <alignment horizontal="center" vertical="center" wrapText="1"/>
    </xf>
    <xf numFmtId="43" fontId="163" fillId="31" borderId="76" xfId="0" applyNumberFormat="1" applyFont="1" applyFill="1" applyBorder="1" applyAlignment="1">
      <alignment horizontal="center" vertical="center" wrapText="1"/>
    </xf>
    <xf numFmtId="43" fontId="163" fillId="29" borderId="53" xfId="0" applyNumberFormat="1" applyFont="1" applyFill="1" applyBorder="1" applyAlignment="1">
      <alignment horizontal="center" vertical="center" wrapText="1"/>
    </xf>
    <xf numFmtId="43" fontId="163" fillId="29" borderId="4" xfId="0" applyNumberFormat="1" applyFont="1" applyFill="1" applyBorder="1" applyAlignment="1">
      <alignment horizontal="center" vertical="center" wrapText="1"/>
    </xf>
    <xf numFmtId="0" fontId="163" fillId="29" borderId="25" xfId="0" applyFont="1" applyFill="1" applyBorder="1" applyAlignment="1">
      <alignment horizontal="center" vertical="center" wrapText="1"/>
    </xf>
    <xf numFmtId="44" fontId="180" fillId="0" borderId="41" xfId="3" applyFont="1" applyBorder="1" applyAlignment="1">
      <alignment vertical="center"/>
    </xf>
    <xf numFmtId="185" fontId="180" fillId="0" borderId="47" xfId="0" applyNumberFormat="1" applyFont="1" applyBorder="1" applyAlignment="1">
      <alignment vertical="center"/>
    </xf>
    <xf numFmtId="166" fontId="180" fillId="0" borderId="58" xfId="0" applyNumberFormat="1" applyFont="1" applyBorder="1" applyAlignment="1">
      <alignment vertical="center"/>
    </xf>
    <xf numFmtId="10" fontId="180" fillId="13" borderId="44" xfId="4" applyNumberFormat="1" applyFont="1" applyFill="1" applyBorder="1" applyAlignment="1">
      <alignment horizontal="center" vertical="center"/>
    </xf>
    <xf numFmtId="10" fontId="180" fillId="13" borderId="58" xfId="4" applyNumberFormat="1" applyFont="1" applyFill="1" applyBorder="1" applyAlignment="1">
      <alignment horizontal="center" vertical="center"/>
    </xf>
    <xf numFmtId="44" fontId="180" fillId="30" borderId="2" xfId="3" applyFont="1" applyFill="1" applyBorder="1" applyAlignment="1">
      <alignment vertical="center"/>
    </xf>
    <xf numFmtId="184" fontId="180" fillId="30" borderId="56" xfId="0" applyNumberFormat="1" applyFont="1" applyFill="1" applyBorder="1" applyAlignment="1">
      <alignment vertical="center"/>
    </xf>
    <xf numFmtId="166" fontId="180" fillId="30" borderId="58" xfId="0" applyNumberFormat="1" applyFont="1" applyFill="1" applyBorder="1" applyAlignment="1">
      <alignment vertical="center"/>
    </xf>
    <xf numFmtId="0" fontId="176" fillId="0" borderId="0" xfId="0" applyFont="1" applyAlignment="1">
      <alignment vertical="center"/>
    </xf>
    <xf numFmtId="43" fontId="181" fillId="0" borderId="0" xfId="0" applyNumberFormat="1" applyFont="1" applyAlignment="1">
      <alignment vertical="center"/>
    </xf>
    <xf numFmtId="0" fontId="151" fillId="27" borderId="0" xfId="0" applyFont="1" applyFill="1" applyBorder="1" applyAlignment="1">
      <alignment horizontal="center" vertical="center"/>
    </xf>
    <xf numFmtId="0" fontId="139" fillId="0" borderId="0" xfId="0" applyFont="1" applyFill="1" applyBorder="1" applyAlignment="1">
      <alignment horizontal="center" vertical="center"/>
    </xf>
    <xf numFmtId="0" fontId="182" fillId="16" borderId="7" xfId="0" applyFont="1" applyFill="1" applyBorder="1" applyAlignment="1">
      <alignment horizontal="center" vertical="center"/>
    </xf>
    <xf numFmtId="164" fontId="182" fillId="16" borderId="7" xfId="0" applyNumberFormat="1" applyFont="1" applyFill="1" applyBorder="1" applyAlignment="1">
      <alignment horizontal="center" vertical="center"/>
    </xf>
    <xf numFmtId="175" fontId="182" fillId="16" borderId="7" xfId="0" applyNumberFormat="1" applyFont="1" applyFill="1" applyBorder="1" applyAlignment="1">
      <alignment horizontal="center" vertical="center"/>
    </xf>
    <xf numFmtId="43" fontId="182" fillId="16" borderId="31" xfId="3" applyNumberFormat="1" applyFont="1" applyFill="1" applyBorder="1" applyAlignment="1">
      <alignment horizontal="center" vertical="center"/>
    </xf>
    <xf numFmtId="43" fontId="182" fillId="16" borderId="7" xfId="3" applyNumberFormat="1" applyFont="1" applyFill="1" applyBorder="1" applyAlignment="1">
      <alignment horizontal="center" vertical="center"/>
    </xf>
    <xf numFmtId="3" fontId="182" fillId="16" borderId="7" xfId="0" applyNumberFormat="1" applyFont="1" applyFill="1" applyBorder="1" applyAlignment="1">
      <alignment horizontal="center" vertical="center"/>
    </xf>
    <xf numFmtId="164" fontId="182" fillId="16" borderId="32" xfId="0" applyNumberFormat="1" applyFont="1" applyFill="1" applyBorder="1" applyAlignment="1">
      <alignment horizontal="center" vertical="center"/>
    </xf>
    <xf numFmtId="0" fontId="182" fillId="16" borderId="7" xfId="0" applyFont="1" applyFill="1" applyBorder="1" applyAlignment="1">
      <alignment horizontal="center" vertical="center" wrapText="1"/>
    </xf>
    <xf numFmtId="164" fontId="182" fillId="16" borderId="7" xfId="0" applyNumberFormat="1" applyFont="1" applyFill="1" applyBorder="1" applyAlignment="1">
      <alignment horizontal="center" vertical="center" wrapText="1"/>
    </xf>
    <xf numFmtId="181" fontId="182" fillId="16" borderId="7" xfId="3" applyNumberFormat="1" applyFont="1" applyFill="1" applyBorder="1" applyAlignment="1">
      <alignment horizontal="center" vertical="center"/>
    </xf>
    <xf numFmtId="0" fontId="183" fillId="16" borderId="7" xfId="0" applyFont="1" applyFill="1" applyBorder="1" applyAlignment="1">
      <alignment horizontal="center" vertical="center"/>
    </xf>
    <xf numFmtId="164" fontId="183" fillId="16" borderId="7" xfId="0" applyNumberFormat="1" applyFont="1" applyFill="1" applyBorder="1" applyAlignment="1">
      <alignment horizontal="center" vertical="center"/>
    </xf>
    <xf numFmtId="175" fontId="183" fillId="16" borderId="7" xfId="0" applyNumberFormat="1" applyFont="1" applyFill="1" applyBorder="1" applyAlignment="1">
      <alignment horizontal="center" vertical="center"/>
    </xf>
    <xf numFmtId="43" fontId="183" fillId="16" borderId="7" xfId="3" applyNumberFormat="1" applyFont="1" applyFill="1" applyBorder="1" applyAlignment="1">
      <alignment horizontal="center" vertical="center"/>
    </xf>
    <xf numFmtId="184" fontId="183" fillId="16" borderId="7" xfId="3" applyNumberFormat="1" applyFont="1" applyFill="1" applyBorder="1" applyAlignment="1">
      <alignment horizontal="center" vertical="center"/>
    </xf>
    <xf numFmtId="3" fontId="183" fillId="16" borderId="7" xfId="0" applyNumberFormat="1" applyFont="1" applyFill="1" applyBorder="1" applyAlignment="1">
      <alignment horizontal="center" vertical="center"/>
    </xf>
    <xf numFmtId="164" fontId="183" fillId="16" borderId="32" xfId="0" applyNumberFormat="1" applyFont="1" applyFill="1" applyBorder="1" applyAlignment="1">
      <alignment horizontal="center" vertical="center"/>
    </xf>
    <xf numFmtId="16" fontId="183" fillId="16" borderId="7" xfId="0" applyNumberFormat="1" applyFont="1" applyFill="1" applyBorder="1" applyAlignment="1">
      <alignment horizontal="center" vertical="center"/>
    </xf>
    <xf numFmtId="174" fontId="183" fillId="16" borderId="7" xfId="0" applyNumberFormat="1" applyFont="1" applyFill="1" applyBorder="1" applyAlignment="1">
      <alignment horizontal="center" vertical="center"/>
    </xf>
    <xf numFmtId="177" fontId="183" fillId="16" borderId="7" xfId="0" applyNumberFormat="1" applyFont="1" applyFill="1" applyBorder="1" applyAlignment="1">
      <alignment horizontal="center" vertical="center"/>
    </xf>
    <xf numFmtId="44" fontId="177" fillId="0" borderId="0" xfId="0" applyNumberFormat="1" applyFont="1" applyAlignment="1">
      <alignment vertical="center"/>
    </xf>
    <xf numFmtId="44" fontId="184" fillId="0" borderId="0" xfId="0" applyNumberFormat="1" applyFont="1" applyAlignment="1">
      <alignment vertical="center"/>
    </xf>
    <xf numFmtId="9" fontId="177" fillId="0" borderId="0" xfId="4" applyFont="1" applyAlignment="1">
      <alignment vertical="center"/>
    </xf>
    <xf numFmtId="166" fontId="177" fillId="0" borderId="0" xfId="0" applyNumberFormat="1" applyFont="1" applyAlignment="1">
      <alignment vertical="center"/>
    </xf>
    <xf numFmtId="9" fontId="166" fillId="0" borderId="0" xfId="4" applyFont="1" applyAlignment="1">
      <alignment vertical="center"/>
    </xf>
    <xf numFmtId="43" fontId="185" fillId="0" borderId="0" xfId="0" applyNumberFormat="1" applyFont="1" applyAlignment="1">
      <alignment vertical="center"/>
    </xf>
    <xf numFmtId="43" fontId="185" fillId="0" borderId="0" xfId="2" applyFont="1" applyAlignment="1">
      <alignment vertical="center"/>
    </xf>
    <xf numFmtId="44" fontId="185" fillId="0" borderId="0" xfId="0" applyNumberFormat="1" applyFont="1" applyAlignment="1">
      <alignment vertical="center"/>
    </xf>
    <xf numFmtId="43" fontId="35" fillId="0" borderId="0" xfId="0" applyNumberFormat="1" applyFont="1" applyAlignment="1">
      <alignment vertical="center"/>
    </xf>
    <xf numFmtId="43" fontId="11" fillId="0" borderId="0" xfId="0" applyNumberFormat="1" applyFont="1" applyAlignment="1">
      <alignment vertical="center"/>
    </xf>
    <xf numFmtId="166" fontId="185" fillId="0" borderId="0" xfId="0" applyNumberFormat="1" applyFont="1" applyAlignment="1">
      <alignment vertical="center"/>
    </xf>
    <xf numFmtId="166" fontId="186" fillId="0" borderId="0" xfId="0" applyNumberFormat="1" applyFont="1" applyAlignment="1">
      <alignment vertical="center"/>
    </xf>
    <xf numFmtId="43" fontId="186" fillId="0" borderId="0" xfId="0" applyNumberFormat="1" applyFont="1" applyAlignment="1">
      <alignment vertical="center"/>
    </xf>
    <xf numFmtId="0" fontId="151" fillId="0" borderId="0" xfId="0" applyFont="1" applyAlignment="1">
      <alignment horizontal="center"/>
    </xf>
    <xf numFmtId="0" fontId="139" fillId="0" borderId="0" xfId="0" applyFont="1" applyAlignment="1">
      <alignment horizontal="center"/>
    </xf>
    <xf numFmtId="9" fontId="187" fillId="0" borderId="0" xfId="4" applyFont="1" applyAlignment="1">
      <alignment vertical="center"/>
    </xf>
    <xf numFmtId="0" fontId="187" fillId="0" borderId="0" xfId="0" applyFont="1" applyAlignment="1">
      <alignment vertical="center"/>
    </xf>
    <xf numFmtId="0" fontId="188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43" fontId="189" fillId="0" borderId="0" xfId="0" applyNumberFormat="1" applyFont="1" applyAlignment="1">
      <alignment vertical="center"/>
    </xf>
    <xf numFmtId="43" fontId="13" fillId="0" borderId="0" xfId="0" applyNumberFormat="1" applyFont="1" applyAlignment="1">
      <alignment vertical="center"/>
    </xf>
    <xf numFmtId="43" fontId="188" fillId="0" borderId="0" xfId="0" applyNumberFormat="1" applyFont="1" applyAlignment="1">
      <alignment vertical="center"/>
    </xf>
    <xf numFmtId="0" fontId="164" fillId="0" borderId="0" xfId="0" applyFont="1" applyAlignment="1">
      <alignment vertical="center"/>
    </xf>
    <xf numFmtId="166" fontId="13" fillId="0" borderId="0" xfId="2" applyNumberFormat="1" applyFont="1" applyAlignment="1">
      <alignment vertical="center"/>
    </xf>
    <xf numFmtId="166" fontId="24" fillId="0" borderId="0" xfId="0" applyNumberFormat="1" applyFont="1" applyAlignment="1">
      <alignment vertical="center"/>
    </xf>
    <xf numFmtId="185" fontId="13" fillId="0" borderId="0" xfId="0" applyNumberFormat="1" applyFont="1" applyAlignment="1">
      <alignment vertical="center"/>
    </xf>
    <xf numFmtId="0" fontId="190" fillId="0" borderId="0" xfId="0" applyFont="1" applyAlignment="1">
      <alignment vertical="center"/>
    </xf>
    <xf numFmtId="43" fontId="24" fillId="0" borderId="0" xfId="2" applyFont="1" applyAlignment="1">
      <alignment vertical="center"/>
    </xf>
    <xf numFmtId="166" fontId="171" fillId="13" borderId="0" xfId="0" applyNumberFormat="1" applyFont="1" applyFill="1" applyAlignment="1">
      <alignment vertical="center"/>
    </xf>
    <xf numFmtId="0" fontId="50" fillId="0" borderId="0" xfId="0" applyFont="1" applyAlignment="1">
      <alignment horizontal="center" vertical="center"/>
    </xf>
    <xf numFmtId="0" fontId="184" fillId="32" borderId="0" xfId="0" applyFont="1" applyFill="1"/>
    <xf numFmtId="0" fontId="184" fillId="0" borderId="0" xfId="0" applyFont="1" applyFill="1"/>
    <xf numFmtId="43" fontId="184" fillId="32" borderId="0" xfId="2" applyFont="1" applyFill="1" applyAlignment="1">
      <alignment horizontal="right"/>
    </xf>
    <xf numFmtId="44" fontId="184" fillId="32" borderId="0" xfId="3" applyFont="1" applyFill="1"/>
    <xf numFmtId="43" fontId="191" fillId="32" borderId="0" xfId="2" applyFont="1" applyFill="1"/>
    <xf numFmtId="43" fontId="184" fillId="32" borderId="0" xfId="2" applyFont="1" applyFill="1"/>
    <xf numFmtId="44" fontId="156" fillId="32" borderId="0" xfId="3" applyFont="1" applyFill="1"/>
    <xf numFmtId="0" fontId="192" fillId="13" borderId="0" xfId="0" applyFont="1" applyFill="1"/>
    <xf numFmtId="43" fontId="184" fillId="0" borderId="0" xfId="2" applyFont="1" applyFill="1"/>
    <xf numFmtId="43" fontId="184" fillId="0" borderId="0" xfId="0" applyNumberFormat="1" applyFont="1" applyFill="1"/>
    <xf numFmtId="10" fontId="0" fillId="0" borderId="0" xfId="4" applyNumberFormat="1" applyFont="1"/>
    <xf numFmtId="0" fontId="156" fillId="0" borderId="0" xfId="0" applyFont="1" applyFill="1"/>
    <xf numFmtId="43" fontId="156" fillId="0" borderId="0" xfId="0" applyNumberFormat="1" applyFont="1" applyFill="1"/>
    <xf numFmtId="0" fontId="151" fillId="27" borderId="0" xfId="0" applyFont="1" applyFill="1" applyBorder="1" applyAlignment="1">
      <alignment horizontal="center" vertical="center"/>
    </xf>
    <xf numFmtId="0" fontId="139" fillId="0" borderId="0" xfId="0" applyFont="1" applyFill="1" applyBorder="1" applyAlignment="1">
      <alignment horizontal="center" vertical="center"/>
    </xf>
    <xf numFmtId="10" fontId="175" fillId="16" borderId="15" xfId="4" applyNumberFormat="1" applyFont="1" applyFill="1" applyBorder="1" applyAlignment="1">
      <alignment horizontal="center" vertical="center"/>
    </xf>
    <xf numFmtId="10" fontId="175" fillId="16" borderId="40" xfId="4" applyNumberFormat="1" applyFont="1" applyFill="1" applyBorder="1" applyAlignment="1">
      <alignment horizontal="center" vertical="center"/>
    </xf>
    <xf numFmtId="177" fontId="173" fillId="0" borderId="9" xfId="0" applyNumberFormat="1" applyFont="1" applyBorder="1" applyAlignment="1">
      <alignment horizontal="center" vertical="center"/>
    </xf>
    <xf numFmtId="166" fontId="181" fillId="0" borderId="0" xfId="0" applyNumberFormat="1" applyFont="1" applyAlignment="1">
      <alignment vertical="center"/>
    </xf>
    <xf numFmtId="166" fontId="167" fillId="0" borderId="0" xfId="0" applyNumberFormat="1" applyFont="1" applyAlignment="1">
      <alignment vertical="center"/>
    </xf>
    <xf numFmtId="0" fontId="151" fillId="27" borderId="38" xfId="0" applyFont="1" applyFill="1" applyBorder="1" applyAlignment="1">
      <alignment horizontal="center" vertical="center"/>
    </xf>
    <xf numFmtId="0" fontId="151" fillId="27" borderId="0" xfId="0" applyFont="1" applyFill="1" applyBorder="1" applyAlignment="1">
      <alignment horizontal="center" vertical="center"/>
    </xf>
    <xf numFmtId="0" fontId="173" fillId="27" borderId="7" xfId="0" applyFont="1" applyFill="1" applyBorder="1" applyAlignment="1">
      <alignment horizontal="center" vertical="center"/>
    </xf>
    <xf numFmtId="0" fontId="159" fillId="28" borderId="39" xfId="0" applyFont="1" applyFill="1" applyBorder="1" applyAlignment="1">
      <alignment horizontal="center" vertical="center" wrapText="1"/>
    </xf>
    <xf numFmtId="0" fontId="159" fillId="28" borderId="42" xfId="0" applyFont="1" applyFill="1" applyBorder="1" applyAlignment="1">
      <alignment horizontal="center" vertical="center" wrapText="1"/>
    </xf>
    <xf numFmtId="0" fontId="173" fillId="28" borderId="7" xfId="0" applyFont="1" applyFill="1" applyBorder="1" applyAlignment="1">
      <alignment horizontal="center" vertical="center"/>
    </xf>
    <xf numFmtId="0" fontId="178" fillId="0" borderId="0" xfId="0" applyFont="1" applyAlignment="1">
      <alignment horizontal="center" vertical="center"/>
    </xf>
    <xf numFmtId="0" fontId="151" fillId="23" borderId="38" xfId="0" applyFont="1" applyFill="1" applyBorder="1" applyAlignment="1">
      <alignment horizontal="center" vertical="center"/>
    </xf>
    <xf numFmtId="0" fontId="151" fillId="23" borderId="0" xfId="0" applyFont="1" applyFill="1" applyBorder="1" applyAlignment="1">
      <alignment horizontal="center" vertical="center"/>
    </xf>
    <xf numFmtId="0" fontId="139" fillId="23" borderId="32" xfId="0" applyFont="1" applyFill="1" applyBorder="1" applyAlignment="1">
      <alignment horizontal="center" vertical="center"/>
    </xf>
    <xf numFmtId="0" fontId="139" fillId="23" borderId="39" xfId="0" applyFont="1" applyFill="1" applyBorder="1" applyAlignment="1">
      <alignment horizontal="center" vertical="center"/>
    </xf>
    <xf numFmtId="0" fontId="139" fillId="23" borderId="31" xfId="0" applyFont="1" applyFill="1" applyBorder="1" applyAlignment="1">
      <alignment horizontal="center" vertical="center"/>
    </xf>
    <xf numFmtId="175" fontId="139" fillId="23" borderId="32" xfId="0" applyNumberFormat="1" applyFont="1" applyFill="1" applyBorder="1" applyAlignment="1">
      <alignment horizontal="center" vertical="center"/>
    </xf>
    <xf numFmtId="175" fontId="139" fillId="23" borderId="31" xfId="0" applyNumberFormat="1" applyFont="1" applyFill="1" applyBorder="1" applyAlignment="1">
      <alignment horizontal="center" vertical="center"/>
    </xf>
    <xf numFmtId="0" fontId="151" fillId="24" borderId="0" xfId="0" applyFont="1" applyFill="1" applyBorder="1" applyAlignment="1">
      <alignment horizontal="center" vertical="center"/>
    </xf>
    <xf numFmtId="0" fontId="139" fillId="24" borderId="32" xfId="0" applyFont="1" applyFill="1" applyBorder="1" applyAlignment="1">
      <alignment horizontal="center" vertical="center"/>
    </xf>
    <xf numFmtId="0" fontId="139" fillId="24" borderId="39" xfId="0" applyFont="1" applyFill="1" applyBorder="1" applyAlignment="1">
      <alignment horizontal="center" vertical="center"/>
    </xf>
    <xf numFmtId="0" fontId="139" fillId="24" borderId="31" xfId="0" applyFont="1" applyFill="1" applyBorder="1" applyAlignment="1">
      <alignment horizontal="center" vertical="center"/>
    </xf>
    <xf numFmtId="171" fontId="139" fillId="24" borderId="32" xfId="0" applyNumberFormat="1" applyFont="1" applyFill="1" applyBorder="1" applyAlignment="1">
      <alignment horizontal="center" vertical="center"/>
    </xf>
    <xf numFmtId="171" fontId="139" fillId="24" borderId="31" xfId="0" applyNumberFormat="1" applyFont="1" applyFill="1" applyBorder="1" applyAlignment="1">
      <alignment horizontal="center" vertical="center"/>
    </xf>
    <xf numFmtId="0" fontId="151" fillId="25" borderId="0" xfId="0" applyFont="1" applyFill="1" applyBorder="1" applyAlignment="1">
      <alignment horizontal="center" vertical="center"/>
    </xf>
    <xf numFmtId="0" fontId="139" fillId="25" borderId="32" xfId="0" applyFont="1" applyFill="1" applyBorder="1" applyAlignment="1">
      <alignment horizontal="center" vertical="center"/>
    </xf>
    <xf numFmtId="0" fontId="139" fillId="25" borderId="39" xfId="0" applyFont="1" applyFill="1" applyBorder="1" applyAlignment="1">
      <alignment horizontal="center" vertical="center"/>
    </xf>
    <xf numFmtId="0" fontId="139" fillId="25" borderId="31" xfId="0" applyFont="1" applyFill="1" applyBorder="1" applyAlignment="1">
      <alignment horizontal="center" vertical="center"/>
    </xf>
    <xf numFmtId="174" fontId="140" fillId="25" borderId="32" xfId="0" applyNumberFormat="1" applyFont="1" applyFill="1" applyBorder="1" applyAlignment="1">
      <alignment horizontal="center" vertical="center"/>
    </xf>
    <xf numFmtId="174" fontId="140" fillId="25" borderId="31" xfId="0" applyNumberFormat="1" applyFont="1" applyFill="1" applyBorder="1" applyAlignment="1">
      <alignment horizontal="center" vertical="center"/>
    </xf>
    <xf numFmtId="0" fontId="139" fillId="0" borderId="0" xfId="0" applyFont="1" applyFill="1" applyBorder="1" applyAlignment="1">
      <alignment horizontal="center" vertical="center"/>
    </xf>
    <xf numFmtId="0" fontId="170" fillId="0" borderId="0" xfId="0" applyFont="1" applyAlignment="1">
      <alignment horizontal="center" vertical="center"/>
    </xf>
    <xf numFmtId="0" fontId="170" fillId="0" borderId="2" xfId="0" applyFont="1" applyBorder="1" applyAlignment="1">
      <alignment horizontal="center" vertical="center"/>
    </xf>
    <xf numFmtId="166" fontId="38" fillId="0" borderId="40" xfId="2" applyNumberFormat="1" applyFont="1" applyFill="1" applyBorder="1" applyAlignment="1">
      <alignment horizontal="center" vertical="center"/>
    </xf>
    <xf numFmtId="166" fontId="38" fillId="0" borderId="34" xfId="2" applyNumberFormat="1" applyFont="1" applyFill="1" applyBorder="1" applyAlignment="1">
      <alignment horizontal="center" vertical="center"/>
    </xf>
    <xf numFmtId="10" fontId="175" fillId="16" borderId="40" xfId="4" applyNumberFormat="1" applyFont="1" applyFill="1" applyBorder="1" applyAlignment="1">
      <alignment horizontal="center" vertical="center"/>
    </xf>
    <xf numFmtId="10" fontId="175" fillId="16" borderId="34" xfId="4" applyNumberFormat="1" applyFont="1" applyFill="1" applyBorder="1" applyAlignment="1">
      <alignment horizontal="center" vertical="center"/>
    </xf>
    <xf numFmtId="10" fontId="175" fillId="16" borderId="15" xfId="4" applyNumberFormat="1" applyFont="1" applyFill="1" applyBorder="1" applyAlignment="1">
      <alignment horizontal="center" vertical="center"/>
    </xf>
    <xf numFmtId="10" fontId="175" fillId="16" borderId="33" xfId="4" applyNumberFormat="1" applyFont="1" applyFill="1" applyBorder="1" applyAlignment="1">
      <alignment horizontal="center" vertical="center"/>
    </xf>
    <xf numFmtId="44" fontId="173" fillId="0" borderId="15" xfId="3" applyFont="1" applyBorder="1" applyAlignment="1">
      <alignment horizontal="center" vertical="center"/>
    </xf>
    <xf numFmtId="44" fontId="173" fillId="0" borderId="33" xfId="3" applyFont="1" applyBorder="1" applyAlignment="1">
      <alignment horizontal="center" vertical="center"/>
    </xf>
    <xf numFmtId="177" fontId="173" fillId="0" borderId="9" xfId="0" applyNumberFormat="1" applyFont="1" applyBorder="1" applyAlignment="1">
      <alignment horizontal="center" vertical="center"/>
    </xf>
    <xf numFmtId="177" fontId="173" fillId="0" borderId="28" xfId="0" applyNumberFormat="1" applyFont="1" applyBorder="1" applyAlignment="1">
      <alignment horizontal="center" vertical="center"/>
    </xf>
    <xf numFmtId="0" fontId="165" fillId="28" borderId="39" xfId="0" applyFont="1" applyFill="1" applyBorder="1" applyAlignment="1">
      <alignment horizontal="center" vertical="center" wrapText="1"/>
    </xf>
    <xf numFmtId="0" fontId="38" fillId="27" borderId="7" xfId="0" applyFont="1" applyFill="1" applyBorder="1" applyAlignment="1">
      <alignment horizontal="center" vertical="center"/>
    </xf>
    <xf numFmtId="0" fontId="38" fillId="28" borderId="7" xfId="0" applyFont="1" applyFill="1" applyBorder="1" applyAlignment="1">
      <alignment horizontal="center" vertical="center"/>
    </xf>
    <xf numFmtId="0" fontId="151" fillId="24" borderId="42" xfId="0" applyFont="1" applyFill="1" applyBorder="1" applyAlignment="1">
      <alignment horizontal="center" vertical="center"/>
    </xf>
    <xf numFmtId="0" fontId="151" fillId="25" borderId="42" xfId="0" applyFont="1" applyFill="1" applyBorder="1" applyAlignment="1">
      <alignment horizontal="center" vertical="center"/>
    </xf>
    <xf numFmtId="0" fontId="139" fillId="18" borderId="7" xfId="0" applyFont="1" applyFill="1" applyBorder="1" applyAlignment="1">
      <alignment horizontal="center" vertical="center"/>
    </xf>
    <xf numFmtId="3" fontId="139" fillId="0" borderId="0" xfId="0" applyNumberFormat="1" applyFont="1" applyFill="1" applyBorder="1" applyAlignment="1">
      <alignment horizontal="center" vertical="center" wrapText="1"/>
    </xf>
    <xf numFmtId="0" fontId="139" fillId="14" borderId="7" xfId="0" applyFont="1" applyFill="1" applyBorder="1" applyAlignment="1">
      <alignment horizontal="center" vertical="center"/>
    </xf>
    <xf numFmtId="0" fontId="139" fillId="20" borderId="32" xfId="0" applyFont="1" applyFill="1" applyBorder="1" applyAlignment="1">
      <alignment horizontal="center" vertical="center"/>
    </xf>
    <xf numFmtId="0" fontId="139" fillId="20" borderId="39" xfId="0" applyFont="1" applyFill="1" applyBorder="1" applyAlignment="1">
      <alignment horizontal="center" vertical="center"/>
    </xf>
    <xf numFmtId="0" fontId="139" fillId="20" borderId="31" xfId="0" applyFont="1" applyFill="1" applyBorder="1" applyAlignment="1">
      <alignment horizontal="center" vertical="center"/>
    </xf>
    <xf numFmtId="175" fontId="139" fillId="20" borderId="32" xfId="0" applyNumberFormat="1" applyFont="1" applyFill="1" applyBorder="1" applyAlignment="1">
      <alignment horizontal="center" vertical="center"/>
    </xf>
    <xf numFmtId="175" fontId="139" fillId="20" borderId="31" xfId="0" applyNumberFormat="1" applyFont="1" applyFill="1" applyBorder="1" applyAlignment="1">
      <alignment horizontal="center" vertical="center"/>
    </xf>
    <xf numFmtId="0" fontId="139" fillId="21" borderId="32" xfId="0" applyFont="1" applyFill="1" applyBorder="1" applyAlignment="1">
      <alignment horizontal="center" vertical="center"/>
    </xf>
    <xf numFmtId="0" fontId="139" fillId="21" borderId="39" xfId="0" applyFont="1" applyFill="1" applyBorder="1" applyAlignment="1">
      <alignment horizontal="center" vertical="center"/>
    </xf>
    <xf numFmtId="0" fontId="139" fillId="21" borderId="31" xfId="0" applyFont="1" applyFill="1" applyBorder="1" applyAlignment="1">
      <alignment horizontal="center" vertical="center"/>
    </xf>
    <xf numFmtId="171" fontId="139" fillId="21" borderId="32" xfId="0" applyNumberFormat="1" applyFont="1" applyFill="1" applyBorder="1" applyAlignment="1">
      <alignment horizontal="center" vertical="center"/>
    </xf>
    <xf numFmtId="171" fontId="139" fillId="21" borderId="31" xfId="0" applyNumberFormat="1" applyFont="1" applyFill="1" applyBorder="1" applyAlignment="1">
      <alignment horizontal="center" vertical="center"/>
    </xf>
    <xf numFmtId="0" fontId="139" fillId="22" borderId="32" xfId="0" applyFont="1" applyFill="1" applyBorder="1" applyAlignment="1">
      <alignment horizontal="center" vertical="center"/>
    </xf>
    <xf numFmtId="0" fontId="139" fillId="22" borderId="39" xfId="0" applyFont="1" applyFill="1" applyBorder="1" applyAlignment="1">
      <alignment horizontal="center" vertical="center"/>
    </xf>
    <xf numFmtId="0" fontId="139" fillId="22" borderId="31" xfId="0" applyFont="1" applyFill="1" applyBorder="1" applyAlignment="1">
      <alignment horizontal="center" vertical="center"/>
    </xf>
    <xf numFmtId="174" fontId="140" fillId="22" borderId="32" xfId="0" applyNumberFormat="1" applyFont="1" applyFill="1" applyBorder="1" applyAlignment="1">
      <alignment horizontal="center" vertical="center"/>
    </xf>
    <xf numFmtId="174" fontId="140" fillId="22" borderId="31" xfId="0" applyNumberFormat="1" applyFont="1" applyFill="1" applyBorder="1" applyAlignment="1">
      <alignment horizontal="center" vertical="center"/>
    </xf>
    <xf numFmtId="0" fontId="139" fillId="0" borderId="32" xfId="0" applyFont="1" applyFill="1" applyBorder="1" applyAlignment="1">
      <alignment horizontal="center" vertical="center"/>
    </xf>
    <xf numFmtId="0" fontId="139" fillId="0" borderId="31" xfId="0" applyFont="1" applyFill="1" applyBorder="1" applyAlignment="1">
      <alignment horizontal="center" vertical="center"/>
    </xf>
    <xf numFmtId="174" fontId="139" fillId="22" borderId="32" xfId="0" applyNumberFormat="1" applyFont="1" applyFill="1" applyBorder="1" applyAlignment="1">
      <alignment horizontal="center" vertical="center"/>
    </xf>
    <xf numFmtId="174" fontId="139" fillId="22" borderId="31" xfId="0" applyNumberFormat="1" applyFont="1" applyFill="1" applyBorder="1" applyAlignment="1">
      <alignment horizontal="center" vertical="center"/>
    </xf>
    <xf numFmtId="3" fontId="145" fillId="0" borderId="0" xfId="0" applyNumberFormat="1" applyFont="1" applyFill="1" applyBorder="1" applyAlignment="1">
      <alignment horizontal="center" vertical="center"/>
    </xf>
    <xf numFmtId="0" fontId="145" fillId="0" borderId="0" xfId="0" applyFont="1" applyFill="1" applyBorder="1" applyAlignment="1">
      <alignment horizontal="center" vertical="center"/>
    </xf>
    <xf numFmtId="0" fontId="139" fillId="19" borderId="7" xfId="0" applyFont="1" applyFill="1" applyBorder="1" applyAlignment="1">
      <alignment horizontal="center" vertical="center"/>
    </xf>
    <xf numFmtId="0" fontId="157" fillId="0" borderId="32" xfId="0" applyFont="1" applyBorder="1" applyAlignment="1">
      <alignment horizontal="center" vertical="center" wrapText="1"/>
    </xf>
    <xf numFmtId="0" fontId="157" fillId="0" borderId="39" xfId="0" applyFont="1" applyBorder="1" applyAlignment="1">
      <alignment horizontal="center" vertical="center" wrapText="1"/>
    </xf>
    <xf numFmtId="0" fontId="157" fillId="0" borderId="31" xfId="0" applyFont="1" applyBorder="1" applyAlignment="1">
      <alignment horizontal="center" vertical="center" wrapText="1"/>
    </xf>
    <xf numFmtId="0" fontId="158" fillId="0" borderId="32" xfId="0" applyFont="1" applyFill="1" applyBorder="1" applyAlignment="1">
      <alignment horizontal="center" vertical="center"/>
    </xf>
    <xf numFmtId="0" fontId="158" fillId="0" borderId="39" xfId="0" applyFont="1" applyFill="1" applyBorder="1" applyAlignment="1">
      <alignment horizontal="center" vertical="center"/>
    </xf>
    <xf numFmtId="0" fontId="158" fillId="0" borderId="31" xfId="0" applyFont="1" applyFill="1" applyBorder="1" applyAlignment="1">
      <alignment horizontal="center" vertical="center"/>
    </xf>
    <xf numFmtId="3" fontId="68" fillId="0" borderId="0" xfId="0" applyNumberFormat="1" applyFont="1" applyBorder="1" applyAlignment="1">
      <alignment horizontal="center"/>
    </xf>
    <xf numFmtId="0" fontId="68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2" fillId="13" borderId="0" xfId="0" applyFont="1" applyFill="1" applyBorder="1" applyAlignment="1">
      <alignment horizontal="center" vertical="center"/>
    </xf>
    <xf numFmtId="3" fontId="24" fillId="0" borderId="0" xfId="0" applyNumberFormat="1" applyFont="1" applyFill="1" applyBorder="1" applyAlignment="1">
      <alignment horizontal="center" wrapText="1"/>
    </xf>
    <xf numFmtId="0" fontId="24" fillId="0" borderId="0" xfId="0" applyFont="1" applyFill="1" applyBorder="1" applyAlignment="1">
      <alignment horizontal="center"/>
    </xf>
    <xf numFmtId="0" fontId="33" fillId="4" borderId="0" xfId="0" applyFont="1" applyFill="1" applyBorder="1" applyAlignment="1">
      <alignment horizontal="center"/>
    </xf>
    <xf numFmtId="0" fontId="68" fillId="4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 vertical="center"/>
    </xf>
    <xf numFmtId="0" fontId="69" fillId="0" borderId="0" xfId="0" applyFont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33" fillId="0" borderId="18" xfId="0" applyFont="1" applyBorder="1" applyAlignment="1">
      <alignment horizontal="center"/>
    </xf>
    <xf numFmtId="0" fontId="33" fillId="0" borderId="52" xfId="0" applyFont="1" applyBorder="1" applyAlignment="1">
      <alignment horizontal="center"/>
    </xf>
    <xf numFmtId="0" fontId="11" fillId="4" borderId="18" xfId="0" applyFont="1" applyFill="1" applyBorder="1" applyAlignment="1">
      <alignment horizontal="center"/>
    </xf>
    <xf numFmtId="0" fontId="11" fillId="4" borderId="20" xfId="0" applyFont="1" applyFill="1" applyBorder="1" applyAlignment="1">
      <alignment horizontal="center"/>
    </xf>
    <xf numFmtId="0" fontId="33" fillId="4" borderId="20" xfId="0" applyFont="1" applyFill="1" applyBorder="1" applyAlignment="1">
      <alignment horizontal="center"/>
    </xf>
  </cellXfs>
  <cellStyles count="5">
    <cellStyle name="Lien hypertexte" xfId="1" builtinId="8"/>
    <cellStyle name="Milliers" xfId="2" builtinId="3"/>
    <cellStyle name="Monétaire" xfId="3" builtinId="4"/>
    <cellStyle name="Normal" xfId="0" builtinId="0"/>
    <cellStyle name="Pourcentag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Evolution</a:t>
            </a:r>
            <a:r>
              <a:rPr lang="fr-FR" baseline="0"/>
              <a:t> FONTENOY</a:t>
            </a:r>
            <a:endParaRPr lang="fr-FR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'2023 GAZ DE BORDEAUX H  '!$Q$2</c:f>
              <c:strCache>
                <c:ptCount val="1"/>
                <c:pt idx="0">
                  <c:v>CONSO KWH 2022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'2022 SAVE E1  '!$A$3:$A$14</c:f>
              <c:strCache>
                <c:ptCount val="12"/>
                <c:pt idx="0">
                  <c:v>JANVIER </c:v>
                </c:pt>
                <c:pt idx="1">
                  <c:v>FEVRIER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'2023 GAZ DE BORDEAUX H  '!$Q$3:$Q$15</c:f>
              <c:numCache>
                <c:formatCode>_-* #\ ##0\ _€_-;\-* #\ ##0\ _€_-;_-* "-"??\ _€_-;_-@_-</c:formatCode>
                <c:ptCount val="13"/>
                <c:pt idx="0">
                  <c:v>1988327</c:v>
                </c:pt>
                <c:pt idx="1">
                  <c:v>1585043</c:v>
                </c:pt>
                <c:pt idx="2">
                  <c:v>1480773</c:v>
                </c:pt>
                <c:pt idx="3">
                  <c:v>1198575</c:v>
                </c:pt>
                <c:pt idx="4">
                  <c:v>656700</c:v>
                </c:pt>
                <c:pt idx="5">
                  <c:v>419677</c:v>
                </c:pt>
                <c:pt idx="6">
                  <c:v>243666</c:v>
                </c:pt>
                <c:pt idx="7">
                  <c:v>243984</c:v>
                </c:pt>
                <c:pt idx="8">
                  <c:v>495740</c:v>
                </c:pt>
                <c:pt idx="9">
                  <c:v>684141</c:v>
                </c:pt>
                <c:pt idx="11">
                  <c:v>1208032</c:v>
                </c:pt>
                <c:pt idx="12">
                  <c:v>1948686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CC-41D1-9804-ECD3166F407D}"/>
            </c:ext>
          </c:extLst>
        </c:ser>
        <c:ser>
          <c:idx val="0"/>
          <c:order val="1"/>
          <c:tx>
            <c:strRef>
              <c:f>'2023 GAZ DE BORDEAUX H  '!$K$2</c:f>
              <c:strCache>
                <c:ptCount val="1"/>
                <c:pt idx="0">
                  <c:v>CONSO EN M3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'2022 SAVE E1  '!$A$3:$A$14</c:f>
              <c:strCache>
                <c:ptCount val="12"/>
                <c:pt idx="0">
                  <c:v>JANVIER </c:v>
                </c:pt>
                <c:pt idx="1">
                  <c:v>FEVRIER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'2023 GAZ DE BORDEAUX H  '!$J$3:$J$15</c:f>
              <c:numCache>
                <c:formatCode>#,##0</c:formatCode>
                <c:ptCount val="13"/>
                <c:pt idx="0">
                  <c:v>1833419</c:v>
                </c:pt>
                <c:pt idx="1">
                  <c:v>1639989</c:v>
                </c:pt>
                <c:pt idx="2">
                  <c:v>1524917</c:v>
                </c:pt>
                <c:pt idx="3">
                  <c:v>1096642</c:v>
                </c:pt>
                <c:pt idx="4">
                  <c:v>578552</c:v>
                </c:pt>
                <c:pt idx="5">
                  <c:v>222396</c:v>
                </c:pt>
                <c:pt idx="6">
                  <c:v>337494</c:v>
                </c:pt>
                <c:pt idx="7">
                  <c:v>277499</c:v>
                </c:pt>
                <c:pt idx="8" formatCode="#\ ##0_ ;\-#\ ##0\ ">
                  <c:v>237970</c:v>
                </c:pt>
                <c:pt idx="9">
                  <c:v>299391</c:v>
                </c:pt>
                <c:pt idx="10">
                  <c:v>379092</c:v>
                </c:pt>
                <c:pt idx="11">
                  <c:v>1237769</c:v>
                </c:pt>
                <c:pt idx="12">
                  <c:v>1356382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CC-41D1-9804-ECD3166F40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479109615"/>
        <c:axId val="479107119"/>
      </c:barChart>
      <c:lineChart>
        <c:grouping val="standard"/>
        <c:varyColors val="0"/>
        <c:ser>
          <c:idx val="2"/>
          <c:order val="2"/>
          <c:tx>
            <c:strRef>
              <c:f>'2023 GAZ DE BORDEAUX H  '!$P$2</c:f>
              <c:strCache>
                <c:ptCount val="1"/>
                <c:pt idx="0">
                  <c:v>PU KWH TTC 2022</c:v>
                </c:pt>
              </c:strCache>
            </c:strRef>
          </c:tx>
          <c:spPr>
            <a:ln w="28575" cap="rnd">
              <a:solidFill>
                <a:schemeClr val="tx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'2023 GAZ DE BORDEAUX H  '!$P$3:$P$15</c:f>
              <c:numCache>
                <c:formatCode>0.000</c:formatCode>
                <c:ptCount val="13"/>
                <c:pt idx="0">
                  <c:v>4.0349154263861028E-2</c:v>
                </c:pt>
                <c:pt idx="1">
                  <c:v>4.1041077718396282E-2</c:v>
                </c:pt>
                <c:pt idx="2">
                  <c:v>4.2086670171592802E-2</c:v>
                </c:pt>
                <c:pt idx="3">
                  <c:v>4.1341357528732033E-2</c:v>
                </c:pt>
                <c:pt idx="4">
                  <c:v>4.8589497944266785E-2</c:v>
                </c:pt>
                <c:pt idx="5">
                  <c:v>5.655519268389738E-2</c:v>
                </c:pt>
                <c:pt idx="6">
                  <c:v>0.16851249846100808</c:v>
                </c:pt>
                <c:pt idx="7">
                  <c:v>0.16966223379401926</c:v>
                </c:pt>
                <c:pt idx="8">
                  <c:v>0.15225567121878406</c:v>
                </c:pt>
                <c:pt idx="9">
                  <c:v>0.15435054243204252</c:v>
                </c:pt>
                <c:pt idx="11">
                  <c:v>0.1459325775724484</c:v>
                </c:pt>
                <c:pt idx="12">
                  <c:v>0.14257143303230999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CCC-41D1-9804-ECD3166F407D}"/>
            </c:ext>
          </c:extLst>
        </c:ser>
        <c:ser>
          <c:idx val="3"/>
          <c:order val="3"/>
          <c:tx>
            <c:strRef>
              <c:f>'2023 GAZ DE BORDEAUX H  '!$L$2</c:f>
              <c:strCache>
                <c:ptCount val="1"/>
                <c:pt idx="0">
                  <c:v>PU MWH TTC 2023</c:v>
                </c:pt>
              </c:strCache>
            </c:strRef>
          </c:tx>
          <c:spPr>
            <a:ln w="28575" cap="rnd">
              <a:solidFill>
                <a:schemeClr val="accent3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'2023 GAZ DE BORDEAUX H  '!$L$3:$L$15</c:f>
              <c:numCache>
                <c:formatCode>#\ ##0.000;[Red]#\ ##0.000</c:formatCode>
                <c:ptCount val="13"/>
                <c:pt idx="0">
                  <c:v>0.12872737522083058</c:v>
                </c:pt>
                <c:pt idx="1">
                  <c:v>0.12952486117284931</c:v>
                </c:pt>
                <c:pt idx="2">
                  <c:v>0.12998094161846185</c:v>
                </c:pt>
                <c:pt idx="3">
                  <c:v>0.13251532072453906</c:v>
                </c:pt>
                <c:pt idx="4">
                  <c:v>0.14060552958074643</c:v>
                </c:pt>
                <c:pt idx="5">
                  <c:v>0.16802965138761489</c:v>
                </c:pt>
                <c:pt idx="6">
                  <c:v>0.15336301030536839</c:v>
                </c:pt>
                <c:pt idx="7">
                  <c:v>0.16098371453590823</c:v>
                </c:pt>
                <c:pt idx="8">
                  <c:v>0.16461370676976089</c:v>
                </c:pt>
                <c:pt idx="9">
                  <c:v>0.14302634882144089</c:v>
                </c:pt>
                <c:pt idx="10">
                  <c:v>0.13553530594156563</c:v>
                </c:pt>
                <c:pt idx="11">
                  <c:v>0.13166742728247355</c:v>
                </c:pt>
                <c:pt idx="12">
                  <c:v>0.13095469255711151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CCC-41D1-9804-ECD3166F40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1543615"/>
        <c:axId val="471543199"/>
      </c:lineChart>
      <c:catAx>
        <c:axId val="4791096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79107119"/>
        <c:crosses val="autoZero"/>
        <c:auto val="1"/>
        <c:lblAlgn val="ctr"/>
        <c:lblOffset val="100"/>
        <c:noMultiLvlLbl val="0"/>
      </c:catAx>
      <c:valAx>
        <c:axId val="4791071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Conso</a:t>
                </a:r>
                <a:r>
                  <a:rPr lang="en-US" baseline="0"/>
                  <a:t> en KWH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_-* #\ ##0\ _€_-;\-* #\ ##0\ _€_-;_-* &quot;-&quot;??\ _€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79109615"/>
        <c:crosses val="autoZero"/>
        <c:crossBetween val="between"/>
      </c:valAx>
      <c:valAx>
        <c:axId val="471543199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PU</a:t>
                </a:r>
                <a:r>
                  <a:rPr lang="fr-FR" baseline="0"/>
                  <a:t> KWH</a:t>
                </a:r>
                <a:endParaRPr lang="fr-FR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71543615"/>
        <c:crosses val="max"/>
        <c:crossBetween val="between"/>
      </c:valAx>
      <c:catAx>
        <c:axId val="471543615"/>
        <c:scaling>
          <c:orientation val="minMax"/>
        </c:scaling>
        <c:delete val="1"/>
        <c:axPos val="b"/>
        <c:majorTickMark val="out"/>
        <c:minorTickMark val="none"/>
        <c:tickLblPos val="nextTo"/>
        <c:crossAx val="47154319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6640094573571657"/>
          <c:y val="0.92672089341451169"/>
          <c:w val="0.66719810852856687"/>
          <c:h val="5.964584434550249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Evolution</a:t>
            </a:r>
            <a:r>
              <a:rPr lang="fr-FR" baseline="0"/>
              <a:t> KERADENNEC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'2022 SAVE E1  '!$R$2</c:f>
              <c:strCache>
                <c:ptCount val="1"/>
                <c:pt idx="0">
                  <c:v>CONSO EN KWH 2021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'2022 SAVE E1  '!$A$3:$A$14</c:f>
              <c:strCache>
                <c:ptCount val="12"/>
                <c:pt idx="0">
                  <c:v>JANVIER </c:v>
                </c:pt>
                <c:pt idx="1">
                  <c:v>FEVRIER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'2022 SAVE E1  '!$R$3:$R$14</c:f>
              <c:numCache>
                <c:formatCode>_-* #\ ##0\ _€_-;\-* #\ ##0\ _€_-;_-* "-"??\ _€_-;_-@_-</c:formatCode>
                <c:ptCount val="12"/>
                <c:pt idx="0">
                  <c:v>98333</c:v>
                </c:pt>
                <c:pt idx="1">
                  <c:v>85763</c:v>
                </c:pt>
                <c:pt idx="2">
                  <c:v>70291</c:v>
                </c:pt>
                <c:pt idx="3">
                  <c:v>58794</c:v>
                </c:pt>
                <c:pt idx="4">
                  <c:v>51222</c:v>
                </c:pt>
                <c:pt idx="5">
                  <c:v>17531</c:v>
                </c:pt>
                <c:pt idx="6">
                  <c:v>8845</c:v>
                </c:pt>
                <c:pt idx="7">
                  <c:v>8380</c:v>
                </c:pt>
                <c:pt idx="8">
                  <c:v>7936</c:v>
                </c:pt>
                <c:pt idx="9">
                  <c:v>31865</c:v>
                </c:pt>
                <c:pt idx="10">
                  <c:v>61902</c:v>
                </c:pt>
                <c:pt idx="11">
                  <c:v>80822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C9A-4972-B47E-A2E7A262ED9D}"/>
            </c:ext>
          </c:extLst>
        </c:ser>
        <c:ser>
          <c:idx val="0"/>
          <c:order val="1"/>
          <c:tx>
            <c:strRef>
              <c:f>'2022 SAVE E1  '!$L$2</c:f>
              <c:strCache>
                <c:ptCount val="1"/>
                <c:pt idx="0">
                  <c:v>CONSO EN KWH 2022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'2022 SAVE E1  '!$A$3:$A$14</c:f>
              <c:strCache>
                <c:ptCount val="12"/>
                <c:pt idx="0">
                  <c:v>JANVIER </c:v>
                </c:pt>
                <c:pt idx="1">
                  <c:v>FEVRIER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'2022 SAVE E1  '!$L$3:$L$14</c:f>
              <c:numCache>
                <c:formatCode>#,##0</c:formatCode>
                <c:ptCount val="12"/>
                <c:pt idx="0">
                  <c:v>78658</c:v>
                </c:pt>
                <c:pt idx="1">
                  <c:v>78634</c:v>
                </c:pt>
                <c:pt idx="2">
                  <c:v>64731</c:v>
                </c:pt>
                <c:pt idx="3">
                  <c:v>49264</c:v>
                </c:pt>
                <c:pt idx="4">
                  <c:v>27521</c:v>
                </c:pt>
                <c:pt idx="5">
                  <c:v>18382</c:v>
                </c:pt>
                <c:pt idx="6">
                  <c:v>5914</c:v>
                </c:pt>
                <c:pt idx="7">
                  <c:v>7211</c:v>
                </c:pt>
                <c:pt idx="8">
                  <c:v>9797</c:v>
                </c:pt>
                <c:pt idx="9">
                  <c:v>30274</c:v>
                </c:pt>
                <c:pt idx="10">
                  <c:v>48283</c:v>
                </c:pt>
                <c:pt idx="11">
                  <c:v>91247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9A-4972-B47E-A2E7A262ED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479109615"/>
        <c:axId val="479107119"/>
      </c:barChart>
      <c:lineChart>
        <c:grouping val="standard"/>
        <c:varyColors val="0"/>
        <c:ser>
          <c:idx val="2"/>
          <c:order val="2"/>
          <c:tx>
            <c:strRef>
              <c:f>'2022 SAVE E1  '!$Q$2</c:f>
              <c:strCache>
                <c:ptCount val="1"/>
                <c:pt idx="0">
                  <c:v>PU KWH TTC 2021</c:v>
                </c:pt>
              </c:strCache>
            </c:strRef>
          </c:tx>
          <c:spPr>
            <a:ln w="28575" cap="rnd">
              <a:solidFill>
                <a:schemeClr val="tx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'2022 SAVE E1  '!$Q$3:$Q$14</c:f>
              <c:numCache>
                <c:formatCode>0.000</c:formatCode>
                <c:ptCount val="12"/>
                <c:pt idx="0">
                  <c:v>4.9136482666042931E-2</c:v>
                </c:pt>
                <c:pt idx="1">
                  <c:v>4.9730487506267268E-2</c:v>
                </c:pt>
                <c:pt idx="2">
                  <c:v>5.0214772872771762E-2</c:v>
                </c:pt>
                <c:pt idx="3">
                  <c:v>5.2025429465591723E-2</c:v>
                </c:pt>
                <c:pt idx="4">
                  <c:v>5.2859542774589034E-2</c:v>
                </c:pt>
                <c:pt idx="5">
                  <c:v>6.8363213735668241E-2</c:v>
                </c:pt>
                <c:pt idx="6">
                  <c:v>8.9584205765969468E-2</c:v>
                </c:pt>
                <c:pt idx="7">
                  <c:v>9.3443394988066808E-2</c:v>
                </c:pt>
                <c:pt idx="8">
                  <c:v>9.6174855090725792E-2</c:v>
                </c:pt>
                <c:pt idx="9">
                  <c:v>5.7611926879020864E-2</c:v>
                </c:pt>
                <c:pt idx="10">
                  <c:v>5.1858221866821742E-2</c:v>
                </c:pt>
                <c:pt idx="11">
                  <c:v>5.0183267550914352E-2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C9A-4972-B47E-A2E7A262ED9D}"/>
            </c:ext>
          </c:extLst>
        </c:ser>
        <c:ser>
          <c:idx val="3"/>
          <c:order val="3"/>
          <c:tx>
            <c:strRef>
              <c:f>'2022 SAVE E1  '!$K$2</c:f>
              <c:strCache>
                <c:ptCount val="1"/>
                <c:pt idx="0">
                  <c:v>PU KWH TTC 2022</c:v>
                </c:pt>
              </c:strCache>
            </c:strRef>
          </c:tx>
          <c:spPr>
            <a:ln w="28575" cap="rnd">
              <a:solidFill>
                <a:schemeClr val="accent3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'2022 SAVE E1  '!$K$3:$K$14</c:f>
              <c:numCache>
                <c:formatCode>_-* #\ ##0.000\ _€_-;\-* #\ ##0.000\ _€_-;_-* "-"??\ _€_-;_-@_-</c:formatCode>
                <c:ptCount val="12"/>
                <c:pt idx="0">
                  <c:v>4.7541046683109149E-2</c:v>
                </c:pt>
                <c:pt idx="1">
                  <c:v>4.6697607269120221E-2</c:v>
                </c:pt>
                <c:pt idx="2">
                  <c:v>4.7203400997976243E-2</c:v>
                </c:pt>
                <c:pt idx="3">
                  <c:v>4.8537960782721656E-2</c:v>
                </c:pt>
                <c:pt idx="4">
                  <c:v>5.4573571091166742E-2</c:v>
                </c:pt>
                <c:pt idx="5">
                  <c:v>6.7245555434664345E-2</c:v>
                </c:pt>
                <c:pt idx="6">
                  <c:v>0.19481146432194793</c:v>
                </c:pt>
                <c:pt idx="7">
                  <c:v>0.19578031479683813</c:v>
                </c:pt>
                <c:pt idx="8">
                  <c:v>0.18134967847300196</c:v>
                </c:pt>
                <c:pt idx="9">
                  <c:v>0.15848655612076368</c:v>
                </c:pt>
                <c:pt idx="10">
                  <c:v>0.15157158420147879</c:v>
                </c:pt>
                <c:pt idx="11">
                  <c:v>0.14707527918726093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C9A-4972-B47E-A2E7A262ED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1543615"/>
        <c:axId val="471543199"/>
      </c:lineChart>
      <c:catAx>
        <c:axId val="4791096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79107119"/>
        <c:crosses val="autoZero"/>
        <c:auto val="1"/>
        <c:lblAlgn val="ctr"/>
        <c:lblOffset val="100"/>
        <c:noMultiLvlLbl val="0"/>
      </c:catAx>
      <c:valAx>
        <c:axId val="4791071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Conso</a:t>
                </a:r>
                <a:r>
                  <a:rPr lang="en-US" baseline="0"/>
                  <a:t> en KWH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_-* #\ ##0\ _€_-;\-* #\ ##0\ _€_-;_-* &quot;-&quot;??\ _€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79109615"/>
        <c:crosses val="autoZero"/>
        <c:crossBetween val="between"/>
      </c:valAx>
      <c:valAx>
        <c:axId val="471543199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PU</a:t>
                </a:r>
                <a:r>
                  <a:rPr lang="fr-FR" baseline="0"/>
                  <a:t> KWH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71543615"/>
        <c:crosses val="max"/>
        <c:crossBetween val="between"/>
      </c:valAx>
      <c:catAx>
        <c:axId val="471543615"/>
        <c:scaling>
          <c:orientation val="minMax"/>
        </c:scaling>
        <c:delete val="1"/>
        <c:axPos val="b"/>
        <c:majorTickMark val="out"/>
        <c:minorTickMark val="none"/>
        <c:tickLblPos val="nextTo"/>
        <c:crossAx val="47154319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6640094573571657"/>
          <c:y val="0.92672089341451169"/>
          <c:w val="0.66719810852856687"/>
          <c:h val="5.964584434550249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Evolution</a:t>
            </a:r>
            <a:r>
              <a:rPr lang="fr-FR" baseline="0"/>
              <a:t> TY CREACH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'2022 SAVE E1  '!$R$18</c:f>
              <c:strCache>
                <c:ptCount val="1"/>
                <c:pt idx="0">
                  <c:v>CONSO EN KWH 2021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'2022 SAVE E1  '!$A$3:$A$14</c:f>
              <c:strCache>
                <c:ptCount val="12"/>
                <c:pt idx="0">
                  <c:v>JANVIER </c:v>
                </c:pt>
                <c:pt idx="1">
                  <c:v>FEVRIER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'2022 SAVE E1  '!$R$19:$R$30</c:f>
              <c:numCache>
                <c:formatCode>_-* #\ ##0\ _€_-;\-* #\ ##0\ _€_-;_-* "-"??\ _€_-;_-@_-</c:formatCode>
                <c:ptCount val="12"/>
                <c:pt idx="0">
                  <c:v>120001</c:v>
                </c:pt>
                <c:pt idx="1">
                  <c:v>105606</c:v>
                </c:pt>
                <c:pt idx="2">
                  <c:v>87849</c:v>
                </c:pt>
                <c:pt idx="3">
                  <c:v>75130</c:v>
                </c:pt>
                <c:pt idx="4">
                  <c:v>63210</c:v>
                </c:pt>
                <c:pt idx="5">
                  <c:v>22176</c:v>
                </c:pt>
                <c:pt idx="6">
                  <c:v>14952</c:v>
                </c:pt>
                <c:pt idx="7">
                  <c:v>15459</c:v>
                </c:pt>
                <c:pt idx="8">
                  <c:v>15133</c:v>
                </c:pt>
                <c:pt idx="9">
                  <c:v>46077</c:v>
                </c:pt>
                <c:pt idx="10">
                  <c:v>45302</c:v>
                </c:pt>
                <c:pt idx="11">
                  <c:v>117898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3A2-485F-87E1-33C47E1EC843}"/>
            </c:ext>
          </c:extLst>
        </c:ser>
        <c:ser>
          <c:idx val="0"/>
          <c:order val="1"/>
          <c:tx>
            <c:strRef>
              <c:f>'2022 SAVE E1  '!$L$18</c:f>
              <c:strCache>
                <c:ptCount val="1"/>
                <c:pt idx="0">
                  <c:v>CONSO EN KWH 2022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'2022 SAVE E1  '!$A$3:$A$14</c:f>
              <c:strCache>
                <c:ptCount val="12"/>
                <c:pt idx="0">
                  <c:v>JANVIER </c:v>
                </c:pt>
                <c:pt idx="1">
                  <c:v>FEVRIER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'2022 SAVE E1  '!$L$19:$L$30</c:f>
              <c:numCache>
                <c:formatCode>#,##0</c:formatCode>
                <c:ptCount val="12"/>
                <c:pt idx="0">
                  <c:v>96327</c:v>
                </c:pt>
                <c:pt idx="1">
                  <c:v>95731</c:v>
                </c:pt>
                <c:pt idx="2">
                  <c:v>80986</c:v>
                </c:pt>
                <c:pt idx="3">
                  <c:v>62729</c:v>
                </c:pt>
                <c:pt idx="4">
                  <c:v>34187</c:v>
                </c:pt>
                <c:pt idx="5">
                  <c:v>23885</c:v>
                </c:pt>
                <c:pt idx="6">
                  <c:v>9623</c:v>
                </c:pt>
                <c:pt idx="7">
                  <c:v>11918</c:v>
                </c:pt>
                <c:pt idx="8">
                  <c:v>15127</c:v>
                </c:pt>
                <c:pt idx="9">
                  <c:v>38254</c:v>
                </c:pt>
                <c:pt idx="10">
                  <c:v>58167</c:v>
                </c:pt>
                <c:pt idx="11">
                  <c:v>104763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A2-485F-87E1-33C47E1EC8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479109615"/>
        <c:axId val="479107119"/>
      </c:barChart>
      <c:lineChart>
        <c:grouping val="standard"/>
        <c:varyColors val="0"/>
        <c:ser>
          <c:idx val="3"/>
          <c:order val="2"/>
          <c:tx>
            <c:strRef>
              <c:f>'2022 SAVE E1  '!$Q$18</c:f>
              <c:strCache>
                <c:ptCount val="1"/>
                <c:pt idx="0">
                  <c:v>PU KWH TTC 2021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'2022 SAVE E1  '!$Q$19:$Q$30</c:f>
              <c:numCache>
                <c:formatCode>_-* #\ ##0.000\ _€_-;\-* #\ ##0.000\ _€_-;_-* "-"??\ _€_-;_-@_-</c:formatCode>
                <c:ptCount val="12"/>
                <c:pt idx="0">
                  <c:v>4.9518505262456151E-2</c:v>
                </c:pt>
                <c:pt idx="1">
                  <c:v>5.0122908262788105E-2</c:v>
                </c:pt>
                <c:pt idx="2">
                  <c:v>5.0623830663980234E-2</c:v>
                </c:pt>
                <c:pt idx="3">
                  <c:v>5.231198056701717E-2</c:v>
                </c:pt>
                <c:pt idx="4">
                  <c:v>5.3480566366081311E-2</c:v>
                </c:pt>
                <c:pt idx="5">
                  <c:v>6.9547966269841277E-2</c:v>
                </c:pt>
                <c:pt idx="6">
                  <c:v>8.0293699839486365E-2</c:v>
                </c:pt>
                <c:pt idx="7">
                  <c:v>7.9941254285529464E-2</c:v>
                </c:pt>
                <c:pt idx="8">
                  <c:v>8.0791901804004487E-2</c:v>
                </c:pt>
                <c:pt idx="9">
                  <c:v>5.6660614840375892E-2</c:v>
                </c:pt>
                <c:pt idx="10">
                  <c:v>7.2877734978588141E-2</c:v>
                </c:pt>
                <c:pt idx="11">
                  <c:v>4.9325347758231691E-2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3A2-485F-87E1-33C47E1EC843}"/>
            </c:ext>
          </c:extLst>
        </c:ser>
        <c:ser>
          <c:idx val="2"/>
          <c:order val="3"/>
          <c:tx>
            <c:strRef>
              <c:f>'2022 SAVE E1  '!$K$18</c:f>
              <c:strCache>
                <c:ptCount val="1"/>
                <c:pt idx="0">
                  <c:v>PU KWH TTC 2022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'2022 SAVE E1  '!$K$19:$K$30</c:f>
              <c:numCache>
                <c:formatCode>_-* #\ ##0.000\ _€_-;\-* #\ ##0.000\ _€_-;_-* "-"??\ _€_-;_-@_-</c:formatCode>
                <c:ptCount val="12"/>
                <c:pt idx="0">
                  <c:v>4.8681718002221597E-2</c:v>
                </c:pt>
                <c:pt idx="1">
                  <c:v>4.7170967084852349E-2</c:v>
                </c:pt>
                <c:pt idx="2">
                  <c:v>4.6984267651198966E-2</c:v>
                </c:pt>
                <c:pt idx="3">
                  <c:v>4.9658735991327765E-2</c:v>
                </c:pt>
                <c:pt idx="4">
                  <c:v>5.5599703103518881E-2</c:v>
                </c:pt>
                <c:pt idx="5">
                  <c:v>6.7410594515386224E-2</c:v>
                </c:pt>
                <c:pt idx="6">
                  <c:v>0.18403767016522912</c:v>
                </c:pt>
                <c:pt idx="7">
                  <c:v>0.18409606058063432</c:v>
                </c:pt>
                <c:pt idx="8">
                  <c:v>0.17495289217954652</c:v>
                </c:pt>
                <c:pt idx="9">
                  <c:v>0.15918854890991793</c:v>
                </c:pt>
                <c:pt idx="10">
                  <c:v>0.15245174067770384</c:v>
                </c:pt>
                <c:pt idx="11">
                  <c:v>0.14778781392285442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3A2-485F-87E1-33C47E1EC8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1543615"/>
        <c:axId val="471543199"/>
      </c:lineChart>
      <c:catAx>
        <c:axId val="4791096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79107119"/>
        <c:crosses val="autoZero"/>
        <c:auto val="1"/>
        <c:lblAlgn val="ctr"/>
        <c:lblOffset val="100"/>
        <c:noMultiLvlLbl val="0"/>
      </c:catAx>
      <c:valAx>
        <c:axId val="4791071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Conso</a:t>
                </a:r>
                <a:r>
                  <a:rPr lang="en-US" baseline="0"/>
                  <a:t> en KWH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_-* #\ ##0\ _€_-;\-* #\ ##0\ _€_-;_-* &quot;-&quot;??\ _€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79109615"/>
        <c:crosses val="autoZero"/>
        <c:crossBetween val="between"/>
      </c:valAx>
      <c:valAx>
        <c:axId val="471543199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PU</a:t>
                </a:r>
                <a:r>
                  <a:rPr lang="fr-FR" baseline="0"/>
                  <a:t> KWH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_-* #\ ##0.000\ _€_-;\-* #\ ##0.000\ _€_-;_-* &quot;-&quot;??\ _€_-;_-@_-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71543615"/>
        <c:crosses val="max"/>
        <c:crossBetween val="between"/>
      </c:valAx>
      <c:catAx>
        <c:axId val="471543615"/>
        <c:scaling>
          <c:orientation val="minMax"/>
        </c:scaling>
        <c:delete val="1"/>
        <c:axPos val="b"/>
        <c:majorTickMark val="out"/>
        <c:minorTickMark val="none"/>
        <c:tickLblPos val="nextTo"/>
        <c:crossAx val="47154319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6640094573571657"/>
          <c:y val="0.92672089341451169"/>
          <c:w val="0.66719810852856687"/>
          <c:h val="5.964584434550249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Evolution</a:t>
            </a:r>
            <a:r>
              <a:rPr lang="fr-FR" baseline="0"/>
              <a:t> TY GLAZIG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'2022 SAVE E1  '!$R$18</c:f>
              <c:strCache>
                <c:ptCount val="1"/>
                <c:pt idx="0">
                  <c:v>CONSO EN KWH 2021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'2022 SAVE E1  '!$A$3:$A$14</c:f>
              <c:strCache>
                <c:ptCount val="12"/>
                <c:pt idx="0">
                  <c:v>JANVIER </c:v>
                </c:pt>
                <c:pt idx="1">
                  <c:v>FEVRIER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'2022 SAVE E1  '!$R$35:$R$46</c:f>
              <c:numCache>
                <c:formatCode>_-* #\ ##0\ _€_-;\-* #\ ##0\ _€_-;_-* "-"??\ _€_-;_-@_-</c:formatCode>
                <c:ptCount val="12"/>
                <c:pt idx="0">
                  <c:v>142350</c:v>
                </c:pt>
                <c:pt idx="1">
                  <c:v>124828</c:v>
                </c:pt>
                <c:pt idx="2">
                  <c:v>95264</c:v>
                </c:pt>
                <c:pt idx="3">
                  <c:v>83697</c:v>
                </c:pt>
                <c:pt idx="4">
                  <c:v>77086</c:v>
                </c:pt>
                <c:pt idx="5">
                  <c:v>33241</c:v>
                </c:pt>
                <c:pt idx="6">
                  <c:v>27694</c:v>
                </c:pt>
                <c:pt idx="7">
                  <c:v>23605</c:v>
                </c:pt>
                <c:pt idx="8">
                  <c:v>23331</c:v>
                </c:pt>
                <c:pt idx="9">
                  <c:v>61951</c:v>
                </c:pt>
                <c:pt idx="10">
                  <c:v>99258</c:v>
                </c:pt>
                <c:pt idx="11">
                  <c:v>124562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20-4B6B-84A0-FDDF4EA7FC1D}"/>
            </c:ext>
          </c:extLst>
        </c:ser>
        <c:ser>
          <c:idx val="0"/>
          <c:order val="1"/>
          <c:tx>
            <c:strRef>
              <c:f>'2022 SAVE E1  '!$L$18</c:f>
              <c:strCache>
                <c:ptCount val="1"/>
                <c:pt idx="0">
                  <c:v>CONSO EN KWH 2022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'2022 SAVE E1  '!$A$3:$A$14</c:f>
              <c:strCache>
                <c:ptCount val="12"/>
                <c:pt idx="0">
                  <c:v>JANVIER </c:v>
                </c:pt>
                <c:pt idx="1">
                  <c:v>FEVRIER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'2022 SAVE E1  '!$L$35:$L$46</c:f>
              <c:numCache>
                <c:formatCode>#,##0</c:formatCode>
                <c:ptCount val="12"/>
                <c:pt idx="0">
                  <c:v>121034</c:v>
                </c:pt>
                <c:pt idx="1">
                  <c:v>119536</c:v>
                </c:pt>
                <c:pt idx="2">
                  <c:v>95712</c:v>
                </c:pt>
                <c:pt idx="3">
                  <c:v>76758</c:v>
                </c:pt>
                <c:pt idx="4">
                  <c:v>43878</c:v>
                </c:pt>
                <c:pt idx="5">
                  <c:v>36261</c:v>
                </c:pt>
                <c:pt idx="6">
                  <c:v>16536</c:v>
                </c:pt>
                <c:pt idx="7">
                  <c:v>20369</c:v>
                </c:pt>
                <c:pt idx="8">
                  <c:v>23849</c:v>
                </c:pt>
                <c:pt idx="9">
                  <c:v>53979</c:v>
                </c:pt>
                <c:pt idx="10">
                  <c:v>77074</c:v>
                </c:pt>
                <c:pt idx="11">
                  <c:v>132254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420-4B6B-84A0-FDDF4EA7FC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479109615"/>
        <c:axId val="479107119"/>
      </c:barChart>
      <c:lineChart>
        <c:grouping val="standard"/>
        <c:varyColors val="0"/>
        <c:ser>
          <c:idx val="3"/>
          <c:order val="2"/>
          <c:tx>
            <c:strRef>
              <c:f>'2022 SAVE E1  '!$Q$18</c:f>
              <c:strCache>
                <c:ptCount val="1"/>
                <c:pt idx="0">
                  <c:v>PU KWH TTC 2021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'2022 SAVE E1  '!$Q$35:$Q$46</c:f>
              <c:numCache>
                <c:formatCode>0.000</c:formatCode>
                <c:ptCount val="12"/>
                <c:pt idx="0">
                  <c:v>4.9166774499473133E-2</c:v>
                </c:pt>
                <c:pt idx="1">
                  <c:v>4.9739284054859487E-2</c:v>
                </c:pt>
                <c:pt idx="2">
                  <c:v>5.0597875377897214E-2</c:v>
                </c:pt>
                <c:pt idx="3">
                  <c:v>5.2218186434400272E-2</c:v>
                </c:pt>
                <c:pt idx="4">
                  <c:v>5.2655117012168226E-2</c:v>
                </c:pt>
                <c:pt idx="5">
                  <c:v>6.3090083029993069E-2</c:v>
                </c:pt>
                <c:pt idx="6">
                  <c:v>6.6065326424496279E-2</c:v>
                </c:pt>
                <c:pt idx="7">
                  <c:v>7.0423791569582714E-2</c:v>
                </c:pt>
                <c:pt idx="8">
                  <c:v>7.0738056662809135E-2</c:v>
                </c:pt>
                <c:pt idx="9">
                  <c:v>5.4611304095171988E-2</c:v>
                </c:pt>
                <c:pt idx="10">
                  <c:v>5.1315899977835533E-2</c:v>
                </c:pt>
                <c:pt idx="11">
                  <c:v>4.9955113919172782E-2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420-4B6B-84A0-FDDF4EA7FC1D}"/>
            </c:ext>
          </c:extLst>
        </c:ser>
        <c:ser>
          <c:idx val="2"/>
          <c:order val="3"/>
          <c:tx>
            <c:strRef>
              <c:f>'2022 SAVE E1  '!$K$18</c:f>
              <c:strCache>
                <c:ptCount val="1"/>
                <c:pt idx="0">
                  <c:v>PU KWH TTC 2022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'2022 SAVE E1  '!$K$35:$K$46</c:f>
              <c:numCache>
                <c:formatCode>_-* #\ ##0.000\ _€_-;\-* #\ ##0.000\ _€_-;_-* "-"??\ _€_-;_-@_-</c:formatCode>
                <c:ptCount val="12"/>
                <c:pt idx="0">
                  <c:v>4.7307414445527697E-2</c:v>
                </c:pt>
                <c:pt idx="1">
                  <c:v>4.6523638067193139E-2</c:v>
                </c:pt>
                <c:pt idx="2">
                  <c:v>4.7177303263958539E-2</c:v>
                </c:pt>
                <c:pt idx="3">
                  <c:v>4.7942419682638945E-2</c:v>
                </c:pt>
                <c:pt idx="4">
                  <c:v>5.3022364282784083E-2</c:v>
                </c:pt>
                <c:pt idx="5">
                  <c:v>5.9069821571385239E-2</c:v>
                </c:pt>
                <c:pt idx="6">
                  <c:v>0.16369755684567006</c:v>
                </c:pt>
                <c:pt idx="7">
                  <c:v>0.16663435121999115</c:v>
                </c:pt>
                <c:pt idx="8">
                  <c:v>0.16294716759612565</c:v>
                </c:pt>
                <c:pt idx="9">
                  <c:v>0.15576342188628908</c:v>
                </c:pt>
                <c:pt idx="10">
                  <c:v>0.15061918416067674</c:v>
                </c:pt>
                <c:pt idx="11">
                  <c:v>0.14700819445914681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420-4B6B-84A0-FDDF4EA7FC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1543615"/>
        <c:axId val="471543199"/>
      </c:lineChart>
      <c:catAx>
        <c:axId val="4791096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79107119"/>
        <c:crosses val="autoZero"/>
        <c:auto val="1"/>
        <c:lblAlgn val="ctr"/>
        <c:lblOffset val="100"/>
        <c:noMultiLvlLbl val="0"/>
      </c:catAx>
      <c:valAx>
        <c:axId val="4791071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Conso</a:t>
                </a:r>
                <a:r>
                  <a:rPr lang="en-US" baseline="0"/>
                  <a:t> en KWH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_-* #\ ##0\ _€_-;\-* #\ ##0\ _€_-;_-* &quot;-&quot;??\ _€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79109615"/>
        <c:crosses val="autoZero"/>
        <c:crossBetween val="between"/>
      </c:valAx>
      <c:valAx>
        <c:axId val="471543199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PU</a:t>
                </a:r>
                <a:r>
                  <a:rPr lang="fr-FR" baseline="0"/>
                  <a:t> KWH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71543615"/>
        <c:crosses val="max"/>
        <c:crossBetween val="between"/>
      </c:valAx>
      <c:catAx>
        <c:axId val="471543615"/>
        <c:scaling>
          <c:orientation val="minMax"/>
        </c:scaling>
        <c:delete val="1"/>
        <c:axPos val="b"/>
        <c:majorTickMark val="out"/>
        <c:minorTickMark val="none"/>
        <c:tickLblPos val="nextTo"/>
        <c:crossAx val="47154319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6640094573571657"/>
          <c:y val="0.92672089341451169"/>
          <c:w val="0.66719810852856687"/>
          <c:h val="5.964584434550249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Evolution</a:t>
            </a:r>
            <a:r>
              <a:rPr lang="fr-FR" baseline="0"/>
              <a:t> LE PORZOU</a:t>
            </a:r>
            <a:endParaRPr lang="fr-FR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'2023 GAZ DE BORDEAUX H  '!$Q$2</c:f>
              <c:strCache>
                <c:ptCount val="1"/>
                <c:pt idx="0">
                  <c:v>CONSO KWH 2022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'2022 SAVE E1  '!$A$3:$A$14</c:f>
              <c:strCache>
                <c:ptCount val="12"/>
                <c:pt idx="0">
                  <c:v>JANVIER </c:v>
                </c:pt>
                <c:pt idx="1">
                  <c:v>FEVRIER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'2023 GAZ DE BORDEAUX H  '!$Q$3:$Q$15</c:f>
              <c:numCache>
                <c:formatCode>_-* #\ ##0\ _€_-;\-* #\ ##0\ _€_-;_-* "-"??\ _€_-;_-@_-</c:formatCode>
                <c:ptCount val="13"/>
                <c:pt idx="0">
                  <c:v>1988327</c:v>
                </c:pt>
                <c:pt idx="1">
                  <c:v>1585043</c:v>
                </c:pt>
                <c:pt idx="2">
                  <c:v>1480773</c:v>
                </c:pt>
                <c:pt idx="3">
                  <c:v>1198575</c:v>
                </c:pt>
                <c:pt idx="4">
                  <c:v>656700</c:v>
                </c:pt>
                <c:pt idx="5">
                  <c:v>419677</c:v>
                </c:pt>
                <c:pt idx="6">
                  <c:v>243666</c:v>
                </c:pt>
                <c:pt idx="7">
                  <c:v>243984</c:v>
                </c:pt>
                <c:pt idx="8">
                  <c:v>495740</c:v>
                </c:pt>
                <c:pt idx="9">
                  <c:v>684141</c:v>
                </c:pt>
                <c:pt idx="11">
                  <c:v>1208032</c:v>
                </c:pt>
                <c:pt idx="12">
                  <c:v>1948686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66-4A8D-9725-8B9D7FCB2F9B}"/>
            </c:ext>
          </c:extLst>
        </c:ser>
        <c:ser>
          <c:idx val="0"/>
          <c:order val="1"/>
          <c:tx>
            <c:strRef>
              <c:f>'2023 GAZ DE BORDEAUX H  '!$K$2</c:f>
              <c:strCache>
                <c:ptCount val="1"/>
                <c:pt idx="0">
                  <c:v>CONSO EN M3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'2022 SAVE E1  '!$A$3:$A$14</c:f>
              <c:strCache>
                <c:ptCount val="12"/>
                <c:pt idx="0">
                  <c:v>JANVIER </c:v>
                </c:pt>
                <c:pt idx="1">
                  <c:v>FEVRIER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'2023 GAZ DE BORDEAUX H  '!$J$3:$J$15</c:f>
              <c:numCache>
                <c:formatCode>#,##0</c:formatCode>
                <c:ptCount val="13"/>
                <c:pt idx="0">
                  <c:v>1833419</c:v>
                </c:pt>
                <c:pt idx="1">
                  <c:v>1639989</c:v>
                </c:pt>
                <c:pt idx="2">
                  <c:v>1524917</c:v>
                </c:pt>
                <c:pt idx="3">
                  <c:v>1096642</c:v>
                </c:pt>
                <c:pt idx="4">
                  <c:v>578552</c:v>
                </c:pt>
                <c:pt idx="5">
                  <c:v>222396</c:v>
                </c:pt>
                <c:pt idx="6">
                  <c:v>337494</c:v>
                </c:pt>
                <c:pt idx="7">
                  <c:v>277499</c:v>
                </c:pt>
                <c:pt idx="8" formatCode="#\ ##0_ ;\-#\ ##0\ ">
                  <c:v>237970</c:v>
                </c:pt>
                <c:pt idx="9">
                  <c:v>299391</c:v>
                </c:pt>
                <c:pt idx="10">
                  <c:v>379092</c:v>
                </c:pt>
                <c:pt idx="11">
                  <c:v>1237769</c:v>
                </c:pt>
                <c:pt idx="12">
                  <c:v>1356382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A66-4A8D-9725-8B9D7FCB2F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479109615"/>
        <c:axId val="479107119"/>
      </c:barChart>
      <c:lineChart>
        <c:grouping val="standard"/>
        <c:varyColors val="0"/>
        <c:ser>
          <c:idx val="2"/>
          <c:order val="2"/>
          <c:tx>
            <c:strRef>
              <c:f>'2023 GAZ DE BORDEAUX H  '!$P$2</c:f>
              <c:strCache>
                <c:ptCount val="1"/>
                <c:pt idx="0">
                  <c:v>PU KWH TTC 2022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'2023 GAZ DE BORDEAUX H  '!$P$3:$P$15</c:f>
              <c:numCache>
                <c:formatCode>0.000</c:formatCode>
                <c:ptCount val="13"/>
                <c:pt idx="0">
                  <c:v>4.0349154263861028E-2</c:v>
                </c:pt>
                <c:pt idx="1">
                  <c:v>4.1041077718396282E-2</c:v>
                </c:pt>
                <c:pt idx="2">
                  <c:v>4.2086670171592802E-2</c:v>
                </c:pt>
                <c:pt idx="3">
                  <c:v>4.1341357528732033E-2</c:v>
                </c:pt>
                <c:pt idx="4">
                  <c:v>4.8589497944266785E-2</c:v>
                </c:pt>
                <c:pt idx="5">
                  <c:v>5.655519268389738E-2</c:v>
                </c:pt>
                <c:pt idx="6">
                  <c:v>0.16851249846100808</c:v>
                </c:pt>
                <c:pt idx="7">
                  <c:v>0.16966223379401926</c:v>
                </c:pt>
                <c:pt idx="8">
                  <c:v>0.15225567121878406</c:v>
                </c:pt>
                <c:pt idx="9">
                  <c:v>0.15435054243204252</c:v>
                </c:pt>
                <c:pt idx="11">
                  <c:v>0.1459325775724484</c:v>
                </c:pt>
                <c:pt idx="12">
                  <c:v>0.14257143303230999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A66-4A8D-9725-8B9D7FCB2F9B}"/>
            </c:ext>
          </c:extLst>
        </c:ser>
        <c:ser>
          <c:idx val="3"/>
          <c:order val="3"/>
          <c:tx>
            <c:strRef>
              <c:f>'2023 GAZ DE BORDEAUX H  '!$L$2</c:f>
              <c:strCache>
                <c:ptCount val="1"/>
                <c:pt idx="0">
                  <c:v>PU MWH TTC 2023</c:v>
                </c:pt>
              </c:strCache>
            </c:strRef>
          </c:tx>
          <c:spPr>
            <a:ln w="28575" cap="rnd">
              <a:solidFill>
                <a:schemeClr val="tx2"/>
              </a:solidFill>
              <a:round/>
            </a:ln>
            <a:effectLst/>
          </c:spPr>
          <c:marker>
            <c:symbol val="none"/>
          </c:marker>
          <c:val>
            <c:numRef>
              <c:f>'2023 GAZ DE BORDEAUX H  '!$L$3:$L$15</c:f>
              <c:numCache>
                <c:formatCode>#\ ##0.000;[Red]#\ ##0.000</c:formatCode>
                <c:ptCount val="13"/>
                <c:pt idx="0">
                  <c:v>0.12872737522083058</c:v>
                </c:pt>
                <c:pt idx="1">
                  <c:v>0.12952486117284931</c:v>
                </c:pt>
                <c:pt idx="2">
                  <c:v>0.12998094161846185</c:v>
                </c:pt>
                <c:pt idx="3">
                  <c:v>0.13251532072453906</c:v>
                </c:pt>
                <c:pt idx="4">
                  <c:v>0.14060552958074643</c:v>
                </c:pt>
                <c:pt idx="5">
                  <c:v>0.16802965138761489</c:v>
                </c:pt>
                <c:pt idx="6">
                  <c:v>0.15336301030536839</c:v>
                </c:pt>
                <c:pt idx="7">
                  <c:v>0.16098371453590823</c:v>
                </c:pt>
                <c:pt idx="8">
                  <c:v>0.16461370676976089</c:v>
                </c:pt>
                <c:pt idx="9">
                  <c:v>0.14302634882144089</c:v>
                </c:pt>
                <c:pt idx="10">
                  <c:v>0.13553530594156563</c:v>
                </c:pt>
                <c:pt idx="11">
                  <c:v>0.13166742728247355</c:v>
                </c:pt>
                <c:pt idx="12">
                  <c:v>0.13095469255711151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A66-4A8D-9725-8B9D7FCB2F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1543615"/>
        <c:axId val="471543199"/>
      </c:lineChart>
      <c:catAx>
        <c:axId val="4791096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79107119"/>
        <c:crosses val="autoZero"/>
        <c:auto val="1"/>
        <c:lblAlgn val="ctr"/>
        <c:lblOffset val="100"/>
        <c:noMultiLvlLbl val="0"/>
      </c:catAx>
      <c:valAx>
        <c:axId val="4791071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Conso</a:t>
                </a:r>
                <a:r>
                  <a:rPr lang="en-US" baseline="0"/>
                  <a:t> en KWH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_-* #\ ##0\ _€_-;\-* #\ ##0\ _€_-;_-* &quot;-&quot;??\ _€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79109615"/>
        <c:crosses val="autoZero"/>
        <c:crossBetween val="between"/>
      </c:valAx>
      <c:valAx>
        <c:axId val="471543199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PU</a:t>
                </a:r>
                <a:r>
                  <a:rPr lang="fr-FR" baseline="0"/>
                  <a:t> KWH</a:t>
                </a:r>
                <a:endParaRPr lang="fr-FR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71543615"/>
        <c:crosses val="max"/>
        <c:crossBetween val="between"/>
      </c:valAx>
      <c:catAx>
        <c:axId val="471543615"/>
        <c:scaling>
          <c:orientation val="minMax"/>
        </c:scaling>
        <c:delete val="1"/>
        <c:axPos val="b"/>
        <c:majorTickMark val="out"/>
        <c:minorTickMark val="none"/>
        <c:tickLblPos val="nextTo"/>
        <c:crossAx val="47154319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6640094573571657"/>
          <c:y val="0.92672089341451169"/>
          <c:w val="0.66719810852856687"/>
          <c:h val="5.964584434550249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Evolution</a:t>
            </a:r>
            <a:r>
              <a:rPr lang="fr-FR" baseline="0"/>
              <a:t> FONTENOY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'2023 GAZ DE BORDEAUX H  '!$Q$2</c:f>
              <c:strCache>
                <c:ptCount val="1"/>
                <c:pt idx="0">
                  <c:v>CONSO KWH 2022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'2022 SAVE E1  '!$A$3:$A$14</c:f>
              <c:strCache>
                <c:ptCount val="12"/>
                <c:pt idx="0">
                  <c:v>JANVIER </c:v>
                </c:pt>
                <c:pt idx="1">
                  <c:v>FEVRIER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'2023 GAZ DE BORDEAUX H  '!$Q$3:$Q$15</c:f>
              <c:numCache>
                <c:formatCode>_-* #\ ##0\ _€_-;\-* #\ ##0\ _€_-;_-* "-"??\ _€_-;_-@_-</c:formatCode>
                <c:ptCount val="13"/>
                <c:pt idx="0">
                  <c:v>1988327</c:v>
                </c:pt>
                <c:pt idx="1">
                  <c:v>1585043</c:v>
                </c:pt>
                <c:pt idx="2">
                  <c:v>1480773</c:v>
                </c:pt>
                <c:pt idx="3">
                  <c:v>1198575</c:v>
                </c:pt>
                <c:pt idx="4">
                  <c:v>656700</c:v>
                </c:pt>
                <c:pt idx="5">
                  <c:v>419677</c:v>
                </c:pt>
                <c:pt idx="6">
                  <c:v>243666</c:v>
                </c:pt>
                <c:pt idx="7">
                  <c:v>243984</c:v>
                </c:pt>
                <c:pt idx="8">
                  <c:v>495740</c:v>
                </c:pt>
                <c:pt idx="9">
                  <c:v>684141</c:v>
                </c:pt>
                <c:pt idx="11">
                  <c:v>1208032</c:v>
                </c:pt>
                <c:pt idx="12">
                  <c:v>1948686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5A-4BAE-AB46-534634E5163F}"/>
            </c:ext>
          </c:extLst>
        </c:ser>
        <c:ser>
          <c:idx val="0"/>
          <c:order val="1"/>
          <c:tx>
            <c:strRef>
              <c:f>'2023 GAZ DE BORDEAUX H  '!$K$2</c:f>
              <c:strCache>
                <c:ptCount val="1"/>
                <c:pt idx="0">
                  <c:v>CONSO EN M3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'2022 SAVE E1  '!$A$3:$A$14</c:f>
              <c:strCache>
                <c:ptCount val="12"/>
                <c:pt idx="0">
                  <c:v>JANVIER </c:v>
                </c:pt>
                <c:pt idx="1">
                  <c:v>FEVRIER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'2023 GAZ DE BORDEAUX H  '!$J$3:$J$15</c:f>
              <c:numCache>
                <c:formatCode>#,##0</c:formatCode>
                <c:ptCount val="13"/>
                <c:pt idx="0">
                  <c:v>1833419</c:v>
                </c:pt>
                <c:pt idx="1">
                  <c:v>1639989</c:v>
                </c:pt>
                <c:pt idx="2">
                  <c:v>1524917</c:v>
                </c:pt>
                <c:pt idx="3">
                  <c:v>1096642</c:v>
                </c:pt>
                <c:pt idx="4">
                  <c:v>578552</c:v>
                </c:pt>
                <c:pt idx="5">
                  <c:v>222396</c:v>
                </c:pt>
                <c:pt idx="6">
                  <c:v>337494</c:v>
                </c:pt>
                <c:pt idx="7">
                  <c:v>277499</c:v>
                </c:pt>
                <c:pt idx="8" formatCode="#\ ##0_ ;\-#\ ##0\ ">
                  <c:v>237970</c:v>
                </c:pt>
                <c:pt idx="9">
                  <c:v>299391</c:v>
                </c:pt>
                <c:pt idx="10">
                  <c:v>379092</c:v>
                </c:pt>
                <c:pt idx="11">
                  <c:v>1237769</c:v>
                </c:pt>
                <c:pt idx="12">
                  <c:v>1356382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05A-4BAE-AB46-534634E516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479109615"/>
        <c:axId val="479107119"/>
      </c:barChart>
      <c:lineChart>
        <c:grouping val="standard"/>
        <c:varyColors val="0"/>
        <c:ser>
          <c:idx val="2"/>
          <c:order val="2"/>
          <c:tx>
            <c:strRef>
              <c:f>'2023 GAZ DE BORDEAUX H  '!$P$2</c:f>
              <c:strCache>
                <c:ptCount val="1"/>
                <c:pt idx="0">
                  <c:v>PU KWH TTC 2022</c:v>
                </c:pt>
              </c:strCache>
            </c:strRef>
          </c:tx>
          <c:spPr>
            <a:ln w="28575" cap="rnd">
              <a:solidFill>
                <a:schemeClr val="tx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'2023 GAZ DE BORDEAUX H  '!$P$3:$P$15</c:f>
              <c:numCache>
                <c:formatCode>0.000</c:formatCode>
                <c:ptCount val="13"/>
                <c:pt idx="0">
                  <c:v>4.0349154263861028E-2</c:v>
                </c:pt>
                <c:pt idx="1">
                  <c:v>4.1041077718396282E-2</c:v>
                </c:pt>
                <c:pt idx="2">
                  <c:v>4.2086670171592802E-2</c:v>
                </c:pt>
                <c:pt idx="3">
                  <c:v>4.1341357528732033E-2</c:v>
                </c:pt>
                <c:pt idx="4">
                  <c:v>4.8589497944266785E-2</c:v>
                </c:pt>
                <c:pt idx="5">
                  <c:v>5.655519268389738E-2</c:v>
                </c:pt>
                <c:pt idx="6">
                  <c:v>0.16851249846100808</c:v>
                </c:pt>
                <c:pt idx="7">
                  <c:v>0.16966223379401926</c:v>
                </c:pt>
                <c:pt idx="8">
                  <c:v>0.15225567121878406</c:v>
                </c:pt>
                <c:pt idx="9">
                  <c:v>0.15435054243204252</c:v>
                </c:pt>
                <c:pt idx="11">
                  <c:v>0.1459325775724484</c:v>
                </c:pt>
                <c:pt idx="12">
                  <c:v>0.14257143303230999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05A-4BAE-AB46-534634E5163F}"/>
            </c:ext>
          </c:extLst>
        </c:ser>
        <c:ser>
          <c:idx val="3"/>
          <c:order val="3"/>
          <c:tx>
            <c:strRef>
              <c:f>'2023 GAZ DE BORDEAUX H  '!$L$2</c:f>
              <c:strCache>
                <c:ptCount val="1"/>
                <c:pt idx="0">
                  <c:v>PU MWH TTC 2023</c:v>
                </c:pt>
              </c:strCache>
            </c:strRef>
          </c:tx>
          <c:spPr>
            <a:ln w="28575" cap="rnd">
              <a:solidFill>
                <a:schemeClr val="accent3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'2023 GAZ DE BORDEAUX H  '!$L$3:$L$15</c:f>
              <c:numCache>
                <c:formatCode>#\ ##0.000;[Red]#\ ##0.000</c:formatCode>
                <c:ptCount val="13"/>
                <c:pt idx="0">
                  <c:v>0.12872737522083058</c:v>
                </c:pt>
                <c:pt idx="1">
                  <c:v>0.12952486117284931</c:v>
                </c:pt>
                <c:pt idx="2">
                  <c:v>0.12998094161846185</c:v>
                </c:pt>
                <c:pt idx="3">
                  <c:v>0.13251532072453906</c:v>
                </c:pt>
                <c:pt idx="4">
                  <c:v>0.14060552958074643</c:v>
                </c:pt>
                <c:pt idx="5">
                  <c:v>0.16802965138761489</c:v>
                </c:pt>
                <c:pt idx="6">
                  <c:v>0.15336301030536839</c:v>
                </c:pt>
                <c:pt idx="7">
                  <c:v>0.16098371453590823</c:v>
                </c:pt>
                <c:pt idx="8">
                  <c:v>0.16461370676976089</c:v>
                </c:pt>
                <c:pt idx="9">
                  <c:v>0.14302634882144089</c:v>
                </c:pt>
                <c:pt idx="10">
                  <c:v>0.13553530594156563</c:v>
                </c:pt>
                <c:pt idx="11">
                  <c:v>0.13166742728247355</c:v>
                </c:pt>
                <c:pt idx="12">
                  <c:v>0.13095469255711151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05A-4BAE-AB46-534634E516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1543615"/>
        <c:axId val="471543199"/>
      </c:lineChart>
      <c:catAx>
        <c:axId val="4791096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79107119"/>
        <c:crosses val="autoZero"/>
        <c:auto val="1"/>
        <c:lblAlgn val="ctr"/>
        <c:lblOffset val="100"/>
        <c:noMultiLvlLbl val="0"/>
      </c:catAx>
      <c:valAx>
        <c:axId val="4791071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Conso</a:t>
                </a:r>
                <a:r>
                  <a:rPr lang="en-US" baseline="0"/>
                  <a:t> en KWH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_-* #\ ##0\ _€_-;\-* #\ ##0\ _€_-;_-* &quot;-&quot;??\ _€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79109615"/>
        <c:crosses val="autoZero"/>
        <c:crossBetween val="between"/>
      </c:valAx>
      <c:valAx>
        <c:axId val="471543199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PU</a:t>
                </a:r>
                <a:r>
                  <a:rPr lang="fr-FR" baseline="0"/>
                  <a:t> KWH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71543615"/>
        <c:crosses val="max"/>
        <c:crossBetween val="between"/>
      </c:valAx>
      <c:catAx>
        <c:axId val="471543615"/>
        <c:scaling>
          <c:orientation val="minMax"/>
        </c:scaling>
        <c:delete val="1"/>
        <c:axPos val="b"/>
        <c:majorTickMark val="out"/>
        <c:minorTickMark val="none"/>
        <c:tickLblPos val="nextTo"/>
        <c:crossAx val="47154319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6640094573571657"/>
          <c:y val="0.92672089341451169"/>
          <c:w val="0.66719810852856687"/>
          <c:h val="5.964584434550249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Evolution</a:t>
            </a:r>
            <a:r>
              <a:rPr lang="fr-FR" baseline="0"/>
              <a:t> LE PORZOU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'2023 GAZ DE BORDEAUX H  '!$Q$2</c:f>
              <c:strCache>
                <c:ptCount val="1"/>
                <c:pt idx="0">
                  <c:v>CONSO KWH 2022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'2022 SAVE E1  '!$A$3:$A$14</c:f>
              <c:strCache>
                <c:ptCount val="12"/>
                <c:pt idx="0">
                  <c:v>JANVIER </c:v>
                </c:pt>
                <c:pt idx="1">
                  <c:v>FEVRIER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'2023 GAZ DE BORDEAUX H  '!$Q$3:$Q$15</c:f>
              <c:numCache>
                <c:formatCode>_-* #\ ##0\ _€_-;\-* #\ ##0\ _€_-;_-* "-"??\ _€_-;_-@_-</c:formatCode>
                <c:ptCount val="13"/>
                <c:pt idx="0">
                  <c:v>1988327</c:v>
                </c:pt>
                <c:pt idx="1">
                  <c:v>1585043</c:v>
                </c:pt>
                <c:pt idx="2">
                  <c:v>1480773</c:v>
                </c:pt>
                <c:pt idx="3">
                  <c:v>1198575</c:v>
                </c:pt>
                <c:pt idx="4">
                  <c:v>656700</c:v>
                </c:pt>
                <c:pt idx="5">
                  <c:v>419677</c:v>
                </c:pt>
                <c:pt idx="6">
                  <c:v>243666</c:v>
                </c:pt>
                <c:pt idx="7">
                  <c:v>243984</c:v>
                </c:pt>
                <c:pt idx="8">
                  <c:v>495740</c:v>
                </c:pt>
                <c:pt idx="9">
                  <c:v>684141</c:v>
                </c:pt>
                <c:pt idx="11">
                  <c:v>1208032</c:v>
                </c:pt>
                <c:pt idx="12">
                  <c:v>1948686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BF-482D-BC1A-4CFE432361A3}"/>
            </c:ext>
          </c:extLst>
        </c:ser>
        <c:ser>
          <c:idx val="0"/>
          <c:order val="1"/>
          <c:tx>
            <c:strRef>
              <c:f>'2023 GAZ DE BORDEAUX H  '!$K$2</c:f>
              <c:strCache>
                <c:ptCount val="1"/>
                <c:pt idx="0">
                  <c:v>CONSO EN M3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'2022 SAVE E1  '!$A$3:$A$14</c:f>
              <c:strCache>
                <c:ptCount val="12"/>
                <c:pt idx="0">
                  <c:v>JANVIER </c:v>
                </c:pt>
                <c:pt idx="1">
                  <c:v>FEVRIER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'2023 GAZ DE BORDEAUX H  '!$J$3:$J$15</c:f>
              <c:numCache>
                <c:formatCode>#,##0</c:formatCode>
                <c:ptCount val="13"/>
                <c:pt idx="0">
                  <c:v>1833419</c:v>
                </c:pt>
                <c:pt idx="1">
                  <c:v>1639989</c:v>
                </c:pt>
                <c:pt idx="2">
                  <c:v>1524917</c:v>
                </c:pt>
                <c:pt idx="3">
                  <c:v>1096642</c:v>
                </c:pt>
                <c:pt idx="4">
                  <c:v>578552</c:v>
                </c:pt>
                <c:pt idx="5">
                  <c:v>222396</c:v>
                </c:pt>
                <c:pt idx="6">
                  <c:v>337494</c:v>
                </c:pt>
                <c:pt idx="7">
                  <c:v>277499</c:v>
                </c:pt>
                <c:pt idx="8" formatCode="#\ ##0_ ;\-#\ ##0\ ">
                  <c:v>237970</c:v>
                </c:pt>
                <c:pt idx="9">
                  <c:v>299391</c:v>
                </c:pt>
                <c:pt idx="10">
                  <c:v>379092</c:v>
                </c:pt>
                <c:pt idx="11">
                  <c:v>1237769</c:v>
                </c:pt>
                <c:pt idx="12">
                  <c:v>1356382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5BF-482D-BC1A-4CFE432361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479109615"/>
        <c:axId val="479107119"/>
      </c:barChart>
      <c:lineChart>
        <c:grouping val="standard"/>
        <c:varyColors val="0"/>
        <c:ser>
          <c:idx val="2"/>
          <c:order val="2"/>
          <c:tx>
            <c:strRef>
              <c:f>'2023 GAZ DE BORDEAUX H  '!$P$2</c:f>
              <c:strCache>
                <c:ptCount val="1"/>
                <c:pt idx="0">
                  <c:v>PU KWH TTC 2022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'2023 GAZ DE BORDEAUX H  '!$P$3:$P$15</c:f>
              <c:numCache>
                <c:formatCode>0.000</c:formatCode>
                <c:ptCount val="13"/>
                <c:pt idx="0">
                  <c:v>4.0349154263861028E-2</c:v>
                </c:pt>
                <c:pt idx="1">
                  <c:v>4.1041077718396282E-2</c:v>
                </c:pt>
                <c:pt idx="2">
                  <c:v>4.2086670171592802E-2</c:v>
                </c:pt>
                <c:pt idx="3">
                  <c:v>4.1341357528732033E-2</c:v>
                </c:pt>
                <c:pt idx="4">
                  <c:v>4.8589497944266785E-2</c:v>
                </c:pt>
                <c:pt idx="5">
                  <c:v>5.655519268389738E-2</c:v>
                </c:pt>
                <c:pt idx="6">
                  <c:v>0.16851249846100808</c:v>
                </c:pt>
                <c:pt idx="7">
                  <c:v>0.16966223379401926</c:v>
                </c:pt>
                <c:pt idx="8">
                  <c:v>0.15225567121878406</c:v>
                </c:pt>
                <c:pt idx="9">
                  <c:v>0.15435054243204252</c:v>
                </c:pt>
                <c:pt idx="11">
                  <c:v>0.1459325775724484</c:v>
                </c:pt>
                <c:pt idx="12">
                  <c:v>0.14257143303230999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5BF-482D-BC1A-4CFE432361A3}"/>
            </c:ext>
          </c:extLst>
        </c:ser>
        <c:ser>
          <c:idx val="3"/>
          <c:order val="3"/>
          <c:tx>
            <c:strRef>
              <c:f>'2023 GAZ DE BORDEAUX H  '!$L$2</c:f>
              <c:strCache>
                <c:ptCount val="1"/>
                <c:pt idx="0">
                  <c:v>PU MWH TTC 2023</c:v>
                </c:pt>
              </c:strCache>
            </c:strRef>
          </c:tx>
          <c:spPr>
            <a:ln w="28575" cap="rnd">
              <a:solidFill>
                <a:schemeClr val="tx2"/>
              </a:solidFill>
              <a:round/>
            </a:ln>
            <a:effectLst/>
          </c:spPr>
          <c:marker>
            <c:symbol val="none"/>
          </c:marker>
          <c:val>
            <c:numRef>
              <c:f>'2023 GAZ DE BORDEAUX H  '!$L$3:$L$15</c:f>
              <c:numCache>
                <c:formatCode>#\ ##0.000;[Red]#\ ##0.000</c:formatCode>
                <c:ptCount val="13"/>
                <c:pt idx="0">
                  <c:v>0.12872737522083058</c:v>
                </c:pt>
                <c:pt idx="1">
                  <c:v>0.12952486117284931</c:v>
                </c:pt>
                <c:pt idx="2">
                  <c:v>0.12998094161846185</c:v>
                </c:pt>
                <c:pt idx="3">
                  <c:v>0.13251532072453906</c:v>
                </c:pt>
                <c:pt idx="4">
                  <c:v>0.14060552958074643</c:v>
                </c:pt>
                <c:pt idx="5">
                  <c:v>0.16802965138761489</c:v>
                </c:pt>
                <c:pt idx="6">
                  <c:v>0.15336301030536839</c:v>
                </c:pt>
                <c:pt idx="7">
                  <c:v>0.16098371453590823</c:v>
                </c:pt>
                <c:pt idx="8">
                  <c:v>0.16461370676976089</c:v>
                </c:pt>
                <c:pt idx="9">
                  <c:v>0.14302634882144089</c:v>
                </c:pt>
                <c:pt idx="10">
                  <c:v>0.13553530594156563</c:v>
                </c:pt>
                <c:pt idx="11">
                  <c:v>0.13166742728247355</c:v>
                </c:pt>
                <c:pt idx="12">
                  <c:v>0.13095469255711151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5BF-482D-BC1A-4CFE432361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1543615"/>
        <c:axId val="471543199"/>
      </c:lineChart>
      <c:catAx>
        <c:axId val="4791096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79107119"/>
        <c:crosses val="autoZero"/>
        <c:auto val="1"/>
        <c:lblAlgn val="ctr"/>
        <c:lblOffset val="100"/>
        <c:noMultiLvlLbl val="0"/>
      </c:catAx>
      <c:valAx>
        <c:axId val="4791071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Conso</a:t>
                </a:r>
                <a:r>
                  <a:rPr lang="en-US" baseline="0"/>
                  <a:t> en KWH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_-* #\ ##0\ _€_-;\-* #\ ##0\ _€_-;_-* &quot;-&quot;??\ _€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79109615"/>
        <c:crosses val="autoZero"/>
        <c:crossBetween val="between"/>
      </c:valAx>
      <c:valAx>
        <c:axId val="471543199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PU</a:t>
                </a:r>
                <a:r>
                  <a:rPr lang="fr-FR" baseline="0"/>
                  <a:t> KWH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71543615"/>
        <c:crosses val="max"/>
        <c:crossBetween val="between"/>
      </c:valAx>
      <c:catAx>
        <c:axId val="471543615"/>
        <c:scaling>
          <c:orientation val="minMax"/>
        </c:scaling>
        <c:delete val="1"/>
        <c:axPos val="b"/>
        <c:majorTickMark val="out"/>
        <c:minorTickMark val="none"/>
        <c:tickLblPos val="nextTo"/>
        <c:crossAx val="47154319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6640094573571657"/>
          <c:y val="0.92672089341451169"/>
          <c:w val="0.66719810852856687"/>
          <c:h val="5.964584434550249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Evolution</a:t>
            </a:r>
            <a:r>
              <a:rPr lang="fr-FR" baseline="0"/>
              <a:t> KERADENNEC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'2023 GAZ DE BORDEAUX E1   '!$R$2</c:f>
              <c:strCache>
                <c:ptCount val="1"/>
                <c:pt idx="0">
                  <c:v>CONSO EN KWH 2022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'2023 GAZ DE BORDEAUX E1   '!$A$3:$A$14</c:f>
              <c:strCache>
                <c:ptCount val="12"/>
                <c:pt idx="0">
                  <c:v>JANVIER </c:v>
                </c:pt>
                <c:pt idx="1">
                  <c:v>FEVRIER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'2023 GAZ DE BORDEAUX E1   '!$R$3:$R$14</c:f>
              <c:numCache>
                <c:formatCode>_-* #\ ##0\ _€_-;\-* #\ ##0\ _€_-;_-* "-"??\ _€_-;_-@_-</c:formatCode>
                <c:ptCount val="12"/>
                <c:pt idx="0">
                  <c:v>78658</c:v>
                </c:pt>
                <c:pt idx="1">
                  <c:v>78634</c:v>
                </c:pt>
                <c:pt idx="2">
                  <c:v>64731</c:v>
                </c:pt>
                <c:pt idx="3">
                  <c:v>49264</c:v>
                </c:pt>
                <c:pt idx="4">
                  <c:v>27521</c:v>
                </c:pt>
                <c:pt idx="5">
                  <c:v>18382</c:v>
                </c:pt>
                <c:pt idx="6">
                  <c:v>5914</c:v>
                </c:pt>
                <c:pt idx="7">
                  <c:v>7211</c:v>
                </c:pt>
                <c:pt idx="8">
                  <c:v>9797</c:v>
                </c:pt>
                <c:pt idx="9">
                  <c:v>30274</c:v>
                </c:pt>
                <c:pt idx="10">
                  <c:v>48283</c:v>
                </c:pt>
                <c:pt idx="11">
                  <c:v>91247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44-4560-9FA4-3CE1B37862BE}"/>
            </c:ext>
          </c:extLst>
        </c:ser>
        <c:ser>
          <c:idx val="0"/>
          <c:order val="1"/>
          <c:tx>
            <c:strRef>
              <c:f>'2023 GAZ DE BORDEAUX E1   '!$L$2</c:f>
              <c:strCache>
                <c:ptCount val="1"/>
                <c:pt idx="0">
                  <c:v>CONSO EN KWH 2023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'2023 GAZ DE BORDEAUX E1   '!$A$3:$A$14</c:f>
              <c:strCache>
                <c:ptCount val="12"/>
                <c:pt idx="0">
                  <c:v>JANVIER </c:v>
                </c:pt>
                <c:pt idx="1">
                  <c:v>FEVRIER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'2023 GAZ DE BORDEAUX E1   '!$L$3:$L$14</c:f>
              <c:numCache>
                <c:formatCode>#,##0</c:formatCode>
                <c:ptCount val="12"/>
                <c:pt idx="0">
                  <c:v>86511</c:v>
                </c:pt>
                <c:pt idx="1">
                  <c:v>86804</c:v>
                </c:pt>
                <c:pt idx="2">
                  <c:v>86787</c:v>
                </c:pt>
                <c:pt idx="3">
                  <c:v>52109</c:v>
                </c:pt>
                <c:pt idx="4">
                  <c:v>29106</c:v>
                </c:pt>
                <c:pt idx="5">
                  <c:v>8626</c:v>
                </c:pt>
                <c:pt idx="6">
                  <c:v>8856</c:v>
                </c:pt>
                <c:pt idx="7">
                  <c:v>8715</c:v>
                </c:pt>
                <c:pt idx="8">
                  <c:v>8106</c:v>
                </c:pt>
                <c:pt idx="9">
                  <c:v>27485</c:v>
                </c:pt>
                <c:pt idx="10">
                  <c:v>60140</c:v>
                </c:pt>
                <c:pt idx="11">
                  <c:v>73004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D44-4560-9FA4-3CE1B37862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479109615"/>
        <c:axId val="479107119"/>
      </c:barChart>
      <c:lineChart>
        <c:grouping val="standard"/>
        <c:varyColors val="0"/>
        <c:ser>
          <c:idx val="2"/>
          <c:order val="2"/>
          <c:tx>
            <c:strRef>
              <c:f>'2023 GAZ DE BORDEAUX E1   '!$Q$2</c:f>
              <c:strCache>
                <c:ptCount val="1"/>
                <c:pt idx="0">
                  <c:v>PU KWH TTC 2022</c:v>
                </c:pt>
              </c:strCache>
            </c:strRef>
          </c:tx>
          <c:spPr>
            <a:ln w="28575" cap="rnd">
              <a:solidFill>
                <a:schemeClr val="tx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'2023 GAZ DE BORDEAUX E1   '!$Q$3:$Q$14</c:f>
              <c:numCache>
                <c:formatCode>0.000</c:formatCode>
                <c:ptCount val="12"/>
                <c:pt idx="0">
                  <c:v>4.7541046683109149E-2</c:v>
                </c:pt>
                <c:pt idx="1">
                  <c:v>4.6697607269120221E-2</c:v>
                </c:pt>
                <c:pt idx="2">
                  <c:v>4.7203400997976243E-2</c:v>
                </c:pt>
                <c:pt idx="3">
                  <c:v>4.8537960782721656E-2</c:v>
                </c:pt>
                <c:pt idx="4">
                  <c:v>5.4573571091166742E-2</c:v>
                </c:pt>
                <c:pt idx="5">
                  <c:v>6.7245555434664345E-2</c:v>
                </c:pt>
                <c:pt idx="6">
                  <c:v>0.19481146432194793</c:v>
                </c:pt>
                <c:pt idx="7">
                  <c:v>0.19578031479683813</c:v>
                </c:pt>
                <c:pt idx="8">
                  <c:v>0.18134967847300196</c:v>
                </c:pt>
                <c:pt idx="9">
                  <c:v>0.15848655612076368</c:v>
                </c:pt>
                <c:pt idx="10">
                  <c:v>0.15157158420147879</c:v>
                </c:pt>
                <c:pt idx="11">
                  <c:v>0.14707527918726093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D44-4560-9FA4-3CE1B37862BE}"/>
            </c:ext>
          </c:extLst>
        </c:ser>
        <c:ser>
          <c:idx val="3"/>
          <c:order val="3"/>
          <c:tx>
            <c:strRef>
              <c:f>'2023 GAZ DE BORDEAUX E1   '!$K$2</c:f>
              <c:strCache>
                <c:ptCount val="1"/>
                <c:pt idx="0">
                  <c:v>PU KWH TTC 2023</c:v>
                </c:pt>
              </c:strCache>
            </c:strRef>
          </c:tx>
          <c:spPr>
            <a:ln w="28575" cap="rnd">
              <a:solidFill>
                <a:schemeClr val="accent3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'2023 GAZ DE BORDEAUX E1   '!$K$3:$K$14</c:f>
              <c:numCache>
                <c:formatCode>_-* #\ ##0.000\ _€_-;\-* #\ ##0.000\ _€_-;_-* "-"??\ _€_-;_-@_-</c:formatCode>
                <c:ptCount val="12"/>
                <c:pt idx="0">
                  <c:v>0.13604156523447883</c:v>
                </c:pt>
                <c:pt idx="1">
                  <c:v>0.13384057186304776</c:v>
                </c:pt>
                <c:pt idx="2">
                  <c:v>0.13395697454687913</c:v>
                </c:pt>
                <c:pt idx="3">
                  <c:v>0.13643019919783531</c:v>
                </c:pt>
                <c:pt idx="4">
                  <c:v>0.14267151961794819</c:v>
                </c:pt>
                <c:pt idx="5">
                  <c:v>0.17466186529098074</c:v>
                </c:pt>
                <c:pt idx="6">
                  <c:v>0.17745503048780487</c:v>
                </c:pt>
                <c:pt idx="7">
                  <c:v>0.17667857142857141</c:v>
                </c:pt>
                <c:pt idx="8">
                  <c:v>0.17850157290895632</c:v>
                </c:pt>
                <c:pt idx="9">
                  <c:v>0.14454217755139168</c:v>
                </c:pt>
                <c:pt idx="10">
                  <c:v>0.13578692633854339</c:v>
                </c:pt>
                <c:pt idx="11">
                  <c:v>0.1345658559804942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D44-4560-9FA4-3CE1B37862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1543615"/>
        <c:axId val="471543199"/>
      </c:lineChart>
      <c:catAx>
        <c:axId val="4791096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79107119"/>
        <c:crosses val="autoZero"/>
        <c:auto val="1"/>
        <c:lblAlgn val="ctr"/>
        <c:lblOffset val="100"/>
        <c:noMultiLvlLbl val="0"/>
      </c:catAx>
      <c:valAx>
        <c:axId val="4791071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Conso</a:t>
                </a:r>
                <a:r>
                  <a:rPr lang="en-US" baseline="0"/>
                  <a:t> en KWH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_-* #\ ##0\ _€_-;\-* #\ ##0\ _€_-;_-* &quot;-&quot;??\ _€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79109615"/>
        <c:crosses val="autoZero"/>
        <c:crossBetween val="between"/>
      </c:valAx>
      <c:valAx>
        <c:axId val="471543199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PU</a:t>
                </a:r>
                <a:r>
                  <a:rPr lang="fr-FR" baseline="0"/>
                  <a:t> KWH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71543615"/>
        <c:crosses val="max"/>
        <c:crossBetween val="between"/>
      </c:valAx>
      <c:catAx>
        <c:axId val="471543615"/>
        <c:scaling>
          <c:orientation val="minMax"/>
        </c:scaling>
        <c:delete val="1"/>
        <c:axPos val="b"/>
        <c:majorTickMark val="out"/>
        <c:minorTickMark val="none"/>
        <c:tickLblPos val="nextTo"/>
        <c:crossAx val="47154319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6640094573571657"/>
          <c:y val="0.92672089341451169"/>
          <c:w val="0.66719810852856687"/>
          <c:h val="5.964584434550249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Evolution</a:t>
            </a:r>
            <a:r>
              <a:rPr lang="fr-FR" baseline="0"/>
              <a:t> TY CREACH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'2023 GAZ DE BORDEAUX E1   '!$R$18</c:f>
              <c:strCache>
                <c:ptCount val="1"/>
                <c:pt idx="0">
                  <c:v>CONSO EN KWH 2022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'2023 GAZ DE BORDEAUX E1   '!$A$3:$A$14</c:f>
              <c:strCache>
                <c:ptCount val="12"/>
                <c:pt idx="0">
                  <c:v>JANVIER </c:v>
                </c:pt>
                <c:pt idx="1">
                  <c:v>FEVRIER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'2023 GAZ DE BORDEAUX E1   '!$R$19:$R$30</c:f>
              <c:numCache>
                <c:formatCode>_-* #\ ##0\ _€_-;\-* #\ ##0\ _€_-;_-* "-"??\ _€_-;_-@_-</c:formatCode>
                <c:ptCount val="12"/>
                <c:pt idx="0">
                  <c:v>96327</c:v>
                </c:pt>
                <c:pt idx="1">
                  <c:v>95731</c:v>
                </c:pt>
                <c:pt idx="2">
                  <c:v>80986</c:v>
                </c:pt>
                <c:pt idx="3">
                  <c:v>62729</c:v>
                </c:pt>
                <c:pt idx="4">
                  <c:v>34187</c:v>
                </c:pt>
                <c:pt idx="5">
                  <c:v>23885</c:v>
                </c:pt>
                <c:pt idx="6">
                  <c:v>9623</c:v>
                </c:pt>
                <c:pt idx="7">
                  <c:v>11918</c:v>
                </c:pt>
                <c:pt idx="8">
                  <c:v>15127</c:v>
                </c:pt>
                <c:pt idx="9">
                  <c:v>38254</c:v>
                </c:pt>
                <c:pt idx="10">
                  <c:v>58167</c:v>
                </c:pt>
                <c:pt idx="11">
                  <c:v>104763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36-40A4-BDC4-08879822EDAE}"/>
            </c:ext>
          </c:extLst>
        </c:ser>
        <c:ser>
          <c:idx val="0"/>
          <c:order val="1"/>
          <c:tx>
            <c:strRef>
              <c:f>'2023 GAZ DE BORDEAUX E1   '!$L$18</c:f>
              <c:strCache>
                <c:ptCount val="1"/>
                <c:pt idx="0">
                  <c:v>CONSO EN KWH 2023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'2023 GAZ DE BORDEAUX E1   '!$A$3:$A$14</c:f>
              <c:strCache>
                <c:ptCount val="12"/>
                <c:pt idx="0">
                  <c:v>JANVIER </c:v>
                </c:pt>
                <c:pt idx="1">
                  <c:v>FEVRIER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'2023 GAZ DE BORDEAUX E1   '!$L$19:$L$30</c:f>
              <c:numCache>
                <c:formatCode>#,##0</c:formatCode>
                <c:ptCount val="12"/>
                <c:pt idx="0">
                  <c:v>97478</c:v>
                </c:pt>
                <c:pt idx="1">
                  <c:v>99956</c:v>
                </c:pt>
                <c:pt idx="2">
                  <c:v>97319</c:v>
                </c:pt>
                <c:pt idx="3">
                  <c:v>61856</c:v>
                </c:pt>
                <c:pt idx="4">
                  <c:v>28755</c:v>
                </c:pt>
                <c:pt idx="5">
                  <c:v>17998</c:v>
                </c:pt>
                <c:pt idx="6">
                  <c:v>15028</c:v>
                </c:pt>
                <c:pt idx="7">
                  <c:v>15125</c:v>
                </c:pt>
                <c:pt idx="8">
                  <c:v>14682</c:v>
                </c:pt>
                <c:pt idx="9">
                  <c:v>29993</c:v>
                </c:pt>
                <c:pt idx="10">
                  <c:v>60777</c:v>
                </c:pt>
                <c:pt idx="11">
                  <c:v>78776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E36-40A4-BDC4-08879822ED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479109615"/>
        <c:axId val="479107119"/>
      </c:barChart>
      <c:lineChart>
        <c:grouping val="standard"/>
        <c:varyColors val="0"/>
        <c:ser>
          <c:idx val="3"/>
          <c:order val="2"/>
          <c:tx>
            <c:strRef>
              <c:f>'2023 GAZ DE BORDEAUX E1   '!$Q$18</c:f>
              <c:strCache>
                <c:ptCount val="1"/>
                <c:pt idx="0">
                  <c:v>PU KWH TTC 2022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'2023 GAZ DE BORDEAUX E1   '!$Q$19:$Q$30</c:f>
              <c:numCache>
                <c:formatCode>_-* #\ ##0.000\ _€_-;\-* #\ ##0.000\ _€_-;_-* "-"??\ _€_-;_-@_-</c:formatCode>
                <c:ptCount val="12"/>
                <c:pt idx="0">
                  <c:v>4.8681718002221597E-2</c:v>
                </c:pt>
                <c:pt idx="1">
                  <c:v>4.7170967084852349E-2</c:v>
                </c:pt>
                <c:pt idx="2">
                  <c:v>4.6984267651198966E-2</c:v>
                </c:pt>
                <c:pt idx="3">
                  <c:v>4.9658735991327765E-2</c:v>
                </c:pt>
                <c:pt idx="4">
                  <c:v>5.5599703103518881E-2</c:v>
                </c:pt>
                <c:pt idx="5">
                  <c:v>6.7410594515386224E-2</c:v>
                </c:pt>
                <c:pt idx="6">
                  <c:v>0.18403767016522912</c:v>
                </c:pt>
                <c:pt idx="7">
                  <c:v>0.18409606058063432</c:v>
                </c:pt>
                <c:pt idx="8">
                  <c:v>0.17495289217954652</c:v>
                </c:pt>
                <c:pt idx="9">
                  <c:v>0.15918854890991793</c:v>
                </c:pt>
                <c:pt idx="10">
                  <c:v>0.15245174067770384</c:v>
                </c:pt>
                <c:pt idx="11">
                  <c:v>0.14778781392285442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E36-40A4-BDC4-08879822EDAE}"/>
            </c:ext>
          </c:extLst>
        </c:ser>
        <c:ser>
          <c:idx val="2"/>
          <c:order val="3"/>
          <c:tx>
            <c:strRef>
              <c:f>'2023 GAZ DE BORDEAUX E1   '!$K$18</c:f>
              <c:strCache>
                <c:ptCount val="1"/>
                <c:pt idx="0">
                  <c:v>PU KWH TTC 2023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'2023 GAZ DE BORDEAUX E1   '!$K$19:$K$30</c:f>
              <c:numCache>
                <c:formatCode>_-* #\ ##0.000\ _€_-;\-* #\ ##0.000\ _€_-;_-* "-"??\ _€_-;_-@_-</c:formatCode>
                <c:ptCount val="12"/>
                <c:pt idx="0">
                  <c:v>0.13690708518845279</c:v>
                </c:pt>
                <c:pt idx="1">
                  <c:v>0.134597066209132</c:v>
                </c:pt>
                <c:pt idx="2">
                  <c:v>0.13494254102487696</c:v>
                </c:pt>
                <c:pt idx="3">
                  <c:v>0.13731349828634246</c:v>
                </c:pt>
                <c:pt idx="4">
                  <c:v>0.14437588593288123</c:v>
                </c:pt>
                <c:pt idx="5">
                  <c:v>0.15915354206022891</c:v>
                </c:pt>
                <c:pt idx="6">
                  <c:v>0.17083818538727708</c:v>
                </c:pt>
                <c:pt idx="7">
                  <c:v>0.16530752066115703</c:v>
                </c:pt>
                <c:pt idx="8">
                  <c:v>0.16149109453752894</c:v>
                </c:pt>
                <c:pt idx="9">
                  <c:v>0.14964505884706433</c:v>
                </c:pt>
                <c:pt idx="10">
                  <c:v>0.13792790447044112</c:v>
                </c:pt>
                <c:pt idx="11">
                  <c:v>0.13585539060119833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E36-40A4-BDC4-08879822ED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1543615"/>
        <c:axId val="471543199"/>
      </c:lineChart>
      <c:catAx>
        <c:axId val="4791096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79107119"/>
        <c:crosses val="autoZero"/>
        <c:auto val="1"/>
        <c:lblAlgn val="ctr"/>
        <c:lblOffset val="100"/>
        <c:noMultiLvlLbl val="0"/>
      </c:catAx>
      <c:valAx>
        <c:axId val="4791071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Conso</a:t>
                </a:r>
                <a:r>
                  <a:rPr lang="en-US" baseline="0"/>
                  <a:t> en KWH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_-* #\ ##0\ _€_-;\-* #\ ##0\ _€_-;_-* &quot;-&quot;??\ _€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79109615"/>
        <c:crosses val="autoZero"/>
        <c:crossBetween val="between"/>
      </c:valAx>
      <c:valAx>
        <c:axId val="471543199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PU</a:t>
                </a:r>
                <a:r>
                  <a:rPr lang="fr-FR" baseline="0"/>
                  <a:t> KWH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_-* #\ ##0.000\ _€_-;\-* #\ ##0.000\ _€_-;_-* &quot;-&quot;??\ _€_-;_-@_-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71543615"/>
        <c:crosses val="max"/>
        <c:crossBetween val="between"/>
      </c:valAx>
      <c:catAx>
        <c:axId val="471543615"/>
        <c:scaling>
          <c:orientation val="minMax"/>
        </c:scaling>
        <c:delete val="1"/>
        <c:axPos val="b"/>
        <c:majorTickMark val="out"/>
        <c:minorTickMark val="none"/>
        <c:tickLblPos val="nextTo"/>
        <c:crossAx val="47154319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6640094573571657"/>
          <c:y val="0.92672089341451169"/>
          <c:w val="0.66719810852856687"/>
          <c:h val="5.964584434550249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Evolution</a:t>
            </a:r>
            <a:r>
              <a:rPr lang="fr-FR" baseline="0"/>
              <a:t> TY GLAZIG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'2023 GAZ DE BORDEAUX E1   '!$R$18</c:f>
              <c:strCache>
                <c:ptCount val="1"/>
                <c:pt idx="0">
                  <c:v>CONSO EN KWH 2022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'2023 GAZ DE BORDEAUX E1   '!$A$3:$A$14</c:f>
              <c:strCache>
                <c:ptCount val="12"/>
                <c:pt idx="0">
                  <c:v>JANVIER </c:v>
                </c:pt>
                <c:pt idx="1">
                  <c:v>FEVRIER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'2023 GAZ DE BORDEAUX E1   '!$R$35:$R$46</c:f>
              <c:numCache>
                <c:formatCode>_-* #\ ##0\ _€_-;\-* #\ ##0\ _€_-;_-* "-"??\ _€_-;_-@_-</c:formatCode>
                <c:ptCount val="12"/>
                <c:pt idx="0">
                  <c:v>121034</c:v>
                </c:pt>
                <c:pt idx="1">
                  <c:v>119536</c:v>
                </c:pt>
                <c:pt idx="2">
                  <c:v>95712</c:v>
                </c:pt>
                <c:pt idx="3">
                  <c:v>76758</c:v>
                </c:pt>
                <c:pt idx="4">
                  <c:v>43878</c:v>
                </c:pt>
                <c:pt idx="5">
                  <c:v>36261</c:v>
                </c:pt>
                <c:pt idx="6">
                  <c:v>16536</c:v>
                </c:pt>
                <c:pt idx="7">
                  <c:v>20369</c:v>
                </c:pt>
                <c:pt idx="8">
                  <c:v>23849</c:v>
                </c:pt>
                <c:pt idx="9">
                  <c:v>53979</c:v>
                </c:pt>
                <c:pt idx="10">
                  <c:v>77074</c:v>
                </c:pt>
                <c:pt idx="11">
                  <c:v>132254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53-4A28-B70E-21B9D514F502}"/>
            </c:ext>
          </c:extLst>
        </c:ser>
        <c:ser>
          <c:idx val="0"/>
          <c:order val="1"/>
          <c:tx>
            <c:strRef>
              <c:f>'2023 GAZ DE BORDEAUX E1   '!$L$18</c:f>
              <c:strCache>
                <c:ptCount val="1"/>
                <c:pt idx="0">
                  <c:v>CONSO EN KWH 2023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'2023 GAZ DE BORDEAUX E1   '!$A$3:$A$14</c:f>
              <c:strCache>
                <c:ptCount val="12"/>
                <c:pt idx="0">
                  <c:v>JANVIER </c:v>
                </c:pt>
                <c:pt idx="1">
                  <c:v>FEVRIER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'2023 GAZ DE BORDEAUX E1   '!$L$35:$L$46</c:f>
              <c:numCache>
                <c:formatCode>#,##0</c:formatCode>
                <c:ptCount val="12"/>
                <c:pt idx="0">
                  <c:v>121764</c:v>
                </c:pt>
                <c:pt idx="1">
                  <c:v>119591</c:v>
                </c:pt>
                <c:pt idx="2">
                  <c:v>120384</c:v>
                </c:pt>
                <c:pt idx="3">
                  <c:v>72755</c:v>
                </c:pt>
                <c:pt idx="4">
                  <c:v>41060</c:v>
                </c:pt>
                <c:pt idx="5">
                  <c:v>20039</c:v>
                </c:pt>
                <c:pt idx="6">
                  <c:v>21499</c:v>
                </c:pt>
                <c:pt idx="7">
                  <c:v>21534</c:v>
                </c:pt>
                <c:pt idx="8">
                  <c:v>20884</c:v>
                </c:pt>
                <c:pt idx="9">
                  <c:v>40929</c:v>
                </c:pt>
                <c:pt idx="10">
                  <c:v>76446</c:v>
                </c:pt>
                <c:pt idx="11">
                  <c:v>91048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53-4A28-B70E-21B9D514F5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479109615"/>
        <c:axId val="479107119"/>
      </c:barChart>
      <c:lineChart>
        <c:grouping val="standard"/>
        <c:varyColors val="0"/>
        <c:ser>
          <c:idx val="3"/>
          <c:order val="2"/>
          <c:tx>
            <c:strRef>
              <c:f>'2023 GAZ DE BORDEAUX E1   '!$Q$18</c:f>
              <c:strCache>
                <c:ptCount val="1"/>
                <c:pt idx="0">
                  <c:v>PU KWH TTC 2022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'2023 GAZ DE BORDEAUX E1   '!$Q$35:$Q$46</c:f>
              <c:numCache>
                <c:formatCode>0.000</c:formatCode>
                <c:ptCount val="12"/>
                <c:pt idx="0">
                  <c:v>4.7307414445527697E-2</c:v>
                </c:pt>
                <c:pt idx="1">
                  <c:v>4.6523638067193139E-2</c:v>
                </c:pt>
                <c:pt idx="2">
                  <c:v>4.7177303263958539E-2</c:v>
                </c:pt>
                <c:pt idx="3">
                  <c:v>4.7942419682638945E-2</c:v>
                </c:pt>
                <c:pt idx="4">
                  <c:v>5.3022364282784083E-2</c:v>
                </c:pt>
                <c:pt idx="5">
                  <c:v>5.9069821571385239E-2</c:v>
                </c:pt>
                <c:pt idx="6">
                  <c:v>0.16369755684567006</c:v>
                </c:pt>
                <c:pt idx="7">
                  <c:v>0.16663435121999115</c:v>
                </c:pt>
                <c:pt idx="8">
                  <c:v>0.16294716759612565</c:v>
                </c:pt>
                <c:pt idx="9">
                  <c:v>0.15576342188628908</c:v>
                </c:pt>
                <c:pt idx="10">
                  <c:v>0.15061918416067674</c:v>
                </c:pt>
                <c:pt idx="11">
                  <c:v>0.14700819445914681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753-4A28-B70E-21B9D514F502}"/>
            </c:ext>
          </c:extLst>
        </c:ser>
        <c:ser>
          <c:idx val="2"/>
          <c:order val="3"/>
          <c:tx>
            <c:strRef>
              <c:f>'2023 GAZ DE BORDEAUX E1   '!$K$18</c:f>
              <c:strCache>
                <c:ptCount val="1"/>
                <c:pt idx="0">
                  <c:v>PU KWH TTC 2023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'2023 GAZ DE BORDEAUX E1   '!$K$35:$K$46</c:f>
              <c:numCache>
                <c:formatCode>_-* #\ ##0.000\ _€_-;\-* #\ ##0.000\ _€_-;_-* "-"??\ _€_-;_-@_-</c:formatCode>
                <c:ptCount val="12"/>
                <c:pt idx="0">
                  <c:v>0.13611322804769882</c:v>
                </c:pt>
                <c:pt idx="1">
                  <c:v>0.13403443319313327</c:v>
                </c:pt>
                <c:pt idx="2">
                  <c:v>0.13411665752923976</c:v>
                </c:pt>
                <c:pt idx="3">
                  <c:v>0.13678457837949279</c:v>
                </c:pt>
                <c:pt idx="4">
                  <c:v>0.14315406721870433</c:v>
                </c:pt>
                <c:pt idx="5">
                  <c:v>0.15753151354858028</c:v>
                </c:pt>
                <c:pt idx="6">
                  <c:v>0.15793602028001305</c:v>
                </c:pt>
                <c:pt idx="7">
                  <c:v>0.15699445063620321</c:v>
                </c:pt>
                <c:pt idx="8">
                  <c:v>0.15689898965715379</c:v>
                </c:pt>
                <c:pt idx="9">
                  <c:v>0.14415642942656795</c:v>
                </c:pt>
                <c:pt idx="10">
                  <c:v>0.13678291212097426</c:v>
                </c:pt>
                <c:pt idx="11">
                  <c:v>0.13551171360161673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753-4A28-B70E-21B9D514F5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1543615"/>
        <c:axId val="471543199"/>
      </c:lineChart>
      <c:catAx>
        <c:axId val="4791096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79107119"/>
        <c:crosses val="autoZero"/>
        <c:auto val="1"/>
        <c:lblAlgn val="ctr"/>
        <c:lblOffset val="100"/>
        <c:noMultiLvlLbl val="0"/>
      </c:catAx>
      <c:valAx>
        <c:axId val="4791071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Conso</a:t>
                </a:r>
                <a:r>
                  <a:rPr lang="en-US" baseline="0"/>
                  <a:t> en KWH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_-* #\ ##0\ _€_-;\-* #\ ##0\ _€_-;_-* &quot;-&quot;??\ _€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79109615"/>
        <c:crosses val="autoZero"/>
        <c:crossBetween val="between"/>
      </c:valAx>
      <c:valAx>
        <c:axId val="471543199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PU</a:t>
                </a:r>
                <a:r>
                  <a:rPr lang="fr-FR" baseline="0"/>
                  <a:t> KWH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71543615"/>
        <c:crosses val="max"/>
        <c:crossBetween val="between"/>
      </c:valAx>
      <c:catAx>
        <c:axId val="471543615"/>
        <c:scaling>
          <c:orientation val="minMax"/>
        </c:scaling>
        <c:delete val="1"/>
        <c:axPos val="b"/>
        <c:majorTickMark val="out"/>
        <c:minorTickMark val="none"/>
        <c:tickLblPos val="nextTo"/>
        <c:crossAx val="47154319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6640094573571657"/>
          <c:y val="0.92672089341451169"/>
          <c:w val="0.66719810852856687"/>
          <c:h val="5.964584434550249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Evolution</a:t>
            </a:r>
            <a:r>
              <a:rPr lang="fr-FR" baseline="0"/>
              <a:t> FONTENOY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'2022 SAVE H '!$Q$2</c:f>
              <c:strCache>
                <c:ptCount val="1"/>
                <c:pt idx="0">
                  <c:v>CONSO KWH 2021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'2022 SAVE E1  '!$A$3:$A$14</c:f>
              <c:strCache>
                <c:ptCount val="12"/>
                <c:pt idx="0">
                  <c:v>JANVIER </c:v>
                </c:pt>
                <c:pt idx="1">
                  <c:v>FEVRIER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'2022 SAVE H '!$Q$3:$Q$14</c:f>
              <c:numCache>
                <c:formatCode>_-* #\ ##0\ _€_-;\-* #\ ##0\ _€_-;_-* "-"??\ _€_-;_-@_-</c:formatCode>
                <c:ptCount val="12"/>
                <c:pt idx="0">
                  <c:v>2027713</c:v>
                </c:pt>
                <c:pt idx="1">
                  <c:v>1731475</c:v>
                </c:pt>
                <c:pt idx="2">
                  <c:v>1638686</c:v>
                </c:pt>
                <c:pt idx="3">
                  <c:v>1409181</c:v>
                </c:pt>
                <c:pt idx="4">
                  <c:v>1190066</c:v>
                </c:pt>
                <c:pt idx="5">
                  <c:v>540532</c:v>
                </c:pt>
                <c:pt idx="6">
                  <c:v>450994</c:v>
                </c:pt>
                <c:pt idx="7">
                  <c:v>464154</c:v>
                </c:pt>
                <c:pt idx="8">
                  <c:v>469046</c:v>
                </c:pt>
                <c:pt idx="9">
                  <c:v>996362</c:v>
                </c:pt>
                <c:pt idx="10">
                  <c:v>1638079</c:v>
                </c:pt>
                <c:pt idx="11">
                  <c:v>1802514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D8-434E-BD6F-55B745F192E3}"/>
            </c:ext>
          </c:extLst>
        </c:ser>
        <c:ser>
          <c:idx val="0"/>
          <c:order val="1"/>
          <c:tx>
            <c:strRef>
              <c:f>'2022 SAVE H '!$K$2</c:f>
              <c:strCache>
                <c:ptCount val="1"/>
                <c:pt idx="0">
                  <c:v>CONSO EN M3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'2022 SAVE E1  '!$A$3:$A$14</c:f>
              <c:strCache>
                <c:ptCount val="12"/>
                <c:pt idx="0">
                  <c:v>JANVIER </c:v>
                </c:pt>
                <c:pt idx="1">
                  <c:v>FEVRIER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'2022 SAVE H '!$J$3:$J$14</c:f>
              <c:numCache>
                <c:formatCode>#,##0</c:formatCode>
                <c:ptCount val="12"/>
                <c:pt idx="0">
                  <c:v>1988327</c:v>
                </c:pt>
                <c:pt idx="1">
                  <c:v>1585043</c:v>
                </c:pt>
                <c:pt idx="2">
                  <c:v>1480773</c:v>
                </c:pt>
                <c:pt idx="3">
                  <c:v>1198575</c:v>
                </c:pt>
                <c:pt idx="4">
                  <c:v>656700</c:v>
                </c:pt>
                <c:pt idx="5">
                  <c:v>419677</c:v>
                </c:pt>
                <c:pt idx="6">
                  <c:v>243666</c:v>
                </c:pt>
                <c:pt idx="7">
                  <c:v>243984</c:v>
                </c:pt>
                <c:pt idx="8" formatCode="#\ ##0_ ;\-#\ ##0\ ">
                  <c:v>495740</c:v>
                </c:pt>
                <c:pt idx="9">
                  <c:v>684141</c:v>
                </c:pt>
                <c:pt idx="10">
                  <c:v>1208032</c:v>
                </c:pt>
                <c:pt idx="11">
                  <c:v>1948686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7D8-434E-BD6F-55B745F192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479109615"/>
        <c:axId val="479107119"/>
      </c:barChart>
      <c:lineChart>
        <c:grouping val="standard"/>
        <c:varyColors val="0"/>
        <c:ser>
          <c:idx val="2"/>
          <c:order val="2"/>
          <c:tx>
            <c:strRef>
              <c:f>'2022 SAVE H '!$P$2</c:f>
              <c:strCache>
                <c:ptCount val="1"/>
                <c:pt idx="0">
                  <c:v>PU KWH TTC 2021</c:v>
                </c:pt>
              </c:strCache>
            </c:strRef>
          </c:tx>
          <c:spPr>
            <a:ln w="28575" cap="rnd">
              <a:solidFill>
                <a:schemeClr val="tx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'2022 SAVE H '!$P$3:$P$14</c:f>
              <c:numCache>
                <c:formatCode>0.000</c:formatCode>
                <c:ptCount val="12"/>
                <c:pt idx="0">
                  <c:v>4.4260122512406831E-2</c:v>
                </c:pt>
                <c:pt idx="1">
                  <c:v>4.4255359072467117E-2</c:v>
                </c:pt>
                <c:pt idx="2">
                  <c:v>4.5500333681986666E-2</c:v>
                </c:pt>
                <c:pt idx="3">
                  <c:v>4.6177083532917343E-2</c:v>
                </c:pt>
                <c:pt idx="4">
                  <c:v>4.7765574178238852E-2</c:v>
                </c:pt>
                <c:pt idx="5">
                  <c:v>5.7652972904471883E-2</c:v>
                </c:pt>
                <c:pt idx="6">
                  <c:v>6.1420393286828648E-2</c:v>
                </c:pt>
                <c:pt idx="7">
                  <c:v>6.078642185567721E-2</c:v>
                </c:pt>
                <c:pt idx="8">
                  <c:v>5.9875177274723579E-2</c:v>
                </c:pt>
                <c:pt idx="9">
                  <c:v>4.9175926871960186E-2</c:v>
                </c:pt>
                <c:pt idx="10">
                  <c:v>4.5020202566542877E-2</c:v>
                </c:pt>
                <c:pt idx="11">
                  <c:v>4.4651705811993694E-2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7D8-434E-BD6F-55B745F192E3}"/>
            </c:ext>
          </c:extLst>
        </c:ser>
        <c:ser>
          <c:idx val="3"/>
          <c:order val="3"/>
          <c:tx>
            <c:strRef>
              <c:f>'2022 SAVE H '!$L$2</c:f>
              <c:strCache>
                <c:ptCount val="1"/>
                <c:pt idx="0">
                  <c:v>PU MWH TTC 2022</c:v>
                </c:pt>
              </c:strCache>
            </c:strRef>
          </c:tx>
          <c:spPr>
            <a:ln w="28575" cap="rnd">
              <a:solidFill>
                <a:schemeClr val="accent3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'2022 SAVE H '!$L$3:$L$14</c:f>
              <c:numCache>
                <c:formatCode>#\ ##0.000;[Red]#\ ##0.000</c:formatCode>
                <c:ptCount val="12"/>
                <c:pt idx="0">
                  <c:v>4.0349154263861028E-2</c:v>
                </c:pt>
                <c:pt idx="1">
                  <c:v>4.1041077718396282E-2</c:v>
                </c:pt>
                <c:pt idx="2">
                  <c:v>4.2086670171592802E-2</c:v>
                </c:pt>
                <c:pt idx="3">
                  <c:v>4.1341357528732033E-2</c:v>
                </c:pt>
                <c:pt idx="4">
                  <c:v>4.8589497944266785E-2</c:v>
                </c:pt>
                <c:pt idx="5">
                  <c:v>5.655519268389738E-2</c:v>
                </c:pt>
                <c:pt idx="6">
                  <c:v>0.16851249846100808</c:v>
                </c:pt>
                <c:pt idx="7">
                  <c:v>0.16966223379401926</c:v>
                </c:pt>
                <c:pt idx="8">
                  <c:v>0.15225567121878406</c:v>
                </c:pt>
                <c:pt idx="9">
                  <c:v>0.15435054243204252</c:v>
                </c:pt>
                <c:pt idx="10">
                  <c:v>0.1459325775724484</c:v>
                </c:pt>
                <c:pt idx="11">
                  <c:v>0.14257143303230999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7D8-434E-BD6F-55B745F192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1543615"/>
        <c:axId val="471543199"/>
      </c:lineChart>
      <c:catAx>
        <c:axId val="4791096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79107119"/>
        <c:crosses val="autoZero"/>
        <c:auto val="1"/>
        <c:lblAlgn val="ctr"/>
        <c:lblOffset val="100"/>
        <c:noMultiLvlLbl val="0"/>
      </c:catAx>
      <c:valAx>
        <c:axId val="4791071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Conso</a:t>
                </a:r>
                <a:r>
                  <a:rPr lang="en-US" baseline="0"/>
                  <a:t> en KWH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_-* #\ ##0\ _€_-;\-* #\ ##0\ _€_-;_-* &quot;-&quot;??\ _€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79109615"/>
        <c:crosses val="autoZero"/>
        <c:crossBetween val="between"/>
      </c:valAx>
      <c:valAx>
        <c:axId val="471543199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PU</a:t>
                </a:r>
                <a:r>
                  <a:rPr lang="fr-FR" baseline="0"/>
                  <a:t> KWH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71543615"/>
        <c:crosses val="max"/>
        <c:crossBetween val="between"/>
      </c:valAx>
      <c:catAx>
        <c:axId val="471543615"/>
        <c:scaling>
          <c:orientation val="minMax"/>
        </c:scaling>
        <c:delete val="1"/>
        <c:axPos val="b"/>
        <c:majorTickMark val="out"/>
        <c:minorTickMark val="none"/>
        <c:tickLblPos val="nextTo"/>
        <c:crossAx val="47154319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6640094573571657"/>
          <c:y val="0.92672089341451169"/>
          <c:w val="0.66719810852856687"/>
          <c:h val="5.964584434550249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Evolution</a:t>
            </a:r>
            <a:r>
              <a:rPr lang="fr-FR" baseline="0"/>
              <a:t> LE PORZOU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'2022 SAVE H '!$Q$2</c:f>
              <c:strCache>
                <c:ptCount val="1"/>
                <c:pt idx="0">
                  <c:v>CONSO KWH 2021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'2022 SAVE E1  '!$A$3:$A$14</c:f>
              <c:strCache>
                <c:ptCount val="12"/>
                <c:pt idx="0">
                  <c:v>JANVIER </c:v>
                </c:pt>
                <c:pt idx="1">
                  <c:v>FEVRIER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'2022 SAVE H '!$Q$3:$Q$14</c:f>
              <c:numCache>
                <c:formatCode>_-* #\ ##0\ _€_-;\-* #\ ##0\ _€_-;_-* "-"??\ _€_-;_-@_-</c:formatCode>
                <c:ptCount val="12"/>
                <c:pt idx="0">
                  <c:v>2027713</c:v>
                </c:pt>
                <c:pt idx="1">
                  <c:v>1731475</c:v>
                </c:pt>
                <c:pt idx="2">
                  <c:v>1638686</c:v>
                </c:pt>
                <c:pt idx="3">
                  <c:v>1409181</c:v>
                </c:pt>
                <c:pt idx="4">
                  <c:v>1190066</c:v>
                </c:pt>
                <c:pt idx="5">
                  <c:v>540532</c:v>
                </c:pt>
                <c:pt idx="6">
                  <c:v>450994</c:v>
                </c:pt>
                <c:pt idx="7">
                  <c:v>464154</c:v>
                </c:pt>
                <c:pt idx="8">
                  <c:v>469046</c:v>
                </c:pt>
                <c:pt idx="9">
                  <c:v>996362</c:v>
                </c:pt>
                <c:pt idx="10">
                  <c:v>1638079</c:v>
                </c:pt>
                <c:pt idx="11">
                  <c:v>1802514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33-4307-A616-BF1A431134FB}"/>
            </c:ext>
          </c:extLst>
        </c:ser>
        <c:ser>
          <c:idx val="0"/>
          <c:order val="1"/>
          <c:tx>
            <c:strRef>
              <c:f>'2022 SAVE H '!$K$2</c:f>
              <c:strCache>
                <c:ptCount val="1"/>
                <c:pt idx="0">
                  <c:v>CONSO EN M3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'2022 SAVE E1  '!$A$3:$A$14</c:f>
              <c:strCache>
                <c:ptCount val="12"/>
                <c:pt idx="0">
                  <c:v>JANVIER </c:v>
                </c:pt>
                <c:pt idx="1">
                  <c:v>FEVRIER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'2022 SAVE H '!$J$3:$J$14</c:f>
              <c:numCache>
                <c:formatCode>#,##0</c:formatCode>
                <c:ptCount val="12"/>
                <c:pt idx="0">
                  <c:v>1988327</c:v>
                </c:pt>
                <c:pt idx="1">
                  <c:v>1585043</c:v>
                </c:pt>
                <c:pt idx="2">
                  <c:v>1480773</c:v>
                </c:pt>
                <c:pt idx="3">
                  <c:v>1198575</c:v>
                </c:pt>
                <c:pt idx="4">
                  <c:v>656700</c:v>
                </c:pt>
                <c:pt idx="5">
                  <c:v>419677</c:v>
                </c:pt>
                <c:pt idx="6">
                  <c:v>243666</c:v>
                </c:pt>
                <c:pt idx="7">
                  <c:v>243984</c:v>
                </c:pt>
                <c:pt idx="8" formatCode="#\ ##0_ ;\-#\ ##0\ ">
                  <c:v>495740</c:v>
                </c:pt>
                <c:pt idx="9">
                  <c:v>684141</c:v>
                </c:pt>
                <c:pt idx="10">
                  <c:v>1208032</c:v>
                </c:pt>
                <c:pt idx="11">
                  <c:v>1948686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33-4307-A616-BF1A431134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479109615"/>
        <c:axId val="479107119"/>
      </c:barChart>
      <c:lineChart>
        <c:grouping val="standard"/>
        <c:varyColors val="0"/>
        <c:ser>
          <c:idx val="2"/>
          <c:order val="2"/>
          <c:tx>
            <c:strRef>
              <c:f>'2022 SAVE H '!$P$2</c:f>
              <c:strCache>
                <c:ptCount val="1"/>
                <c:pt idx="0">
                  <c:v>PU KWH TTC 2021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'2022 SAVE H '!$P$3:$P$14</c:f>
              <c:numCache>
                <c:formatCode>0.000</c:formatCode>
                <c:ptCount val="12"/>
                <c:pt idx="0">
                  <c:v>4.4260122512406831E-2</c:v>
                </c:pt>
                <c:pt idx="1">
                  <c:v>4.4255359072467117E-2</c:v>
                </c:pt>
                <c:pt idx="2">
                  <c:v>4.5500333681986666E-2</c:v>
                </c:pt>
                <c:pt idx="3">
                  <c:v>4.6177083532917343E-2</c:v>
                </c:pt>
                <c:pt idx="4">
                  <c:v>4.7765574178238852E-2</c:v>
                </c:pt>
                <c:pt idx="5">
                  <c:v>5.7652972904471883E-2</c:v>
                </c:pt>
                <c:pt idx="6">
                  <c:v>6.1420393286828648E-2</c:v>
                </c:pt>
                <c:pt idx="7">
                  <c:v>6.078642185567721E-2</c:v>
                </c:pt>
                <c:pt idx="8">
                  <c:v>5.9875177274723579E-2</c:v>
                </c:pt>
                <c:pt idx="9">
                  <c:v>4.9175926871960186E-2</c:v>
                </c:pt>
                <c:pt idx="10">
                  <c:v>4.5020202566542877E-2</c:v>
                </c:pt>
                <c:pt idx="11">
                  <c:v>4.4651705811993694E-2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E33-4307-A616-BF1A431134FB}"/>
            </c:ext>
          </c:extLst>
        </c:ser>
        <c:ser>
          <c:idx val="3"/>
          <c:order val="3"/>
          <c:tx>
            <c:strRef>
              <c:f>'2022 SAVE H '!$L$2</c:f>
              <c:strCache>
                <c:ptCount val="1"/>
                <c:pt idx="0">
                  <c:v>PU MWH TTC 2022</c:v>
                </c:pt>
              </c:strCache>
            </c:strRef>
          </c:tx>
          <c:spPr>
            <a:ln w="28575" cap="rnd">
              <a:solidFill>
                <a:schemeClr val="tx2"/>
              </a:solidFill>
              <a:round/>
            </a:ln>
            <a:effectLst/>
          </c:spPr>
          <c:marker>
            <c:symbol val="none"/>
          </c:marker>
          <c:val>
            <c:numRef>
              <c:f>'2022 SAVE H '!$L$3:$L$14</c:f>
              <c:numCache>
                <c:formatCode>#\ ##0.000;[Red]#\ ##0.000</c:formatCode>
                <c:ptCount val="12"/>
                <c:pt idx="0">
                  <c:v>4.0349154263861028E-2</c:v>
                </c:pt>
                <c:pt idx="1">
                  <c:v>4.1041077718396282E-2</c:v>
                </c:pt>
                <c:pt idx="2">
                  <c:v>4.2086670171592802E-2</c:v>
                </c:pt>
                <c:pt idx="3">
                  <c:v>4.1341357528732033E-2</c:v>
                </c:pt>
                <c:pt idx="4">
                  <c:v>4.8589497944266785E-2</c:v>
                </c:pt>
                <c:pt idx="5">
                  <c:v>5.655519268389738E-2</c:v>
                </c:pt>
                <c:pt idx="6">
                  <c:v>0.16851249846100808</c:v>
                </c:pt>
                <c:pt idx="7">
                  <c:v>0.16966223379401926</c:v>
                </c:pt>
                <c:pt idx="8">
                  <c:v>0.15225567121878406</c:v>
                </c:pt>
                <c:pt idx="9">
                  <c:v>0.15435054243204252</c:v>
                </c:pt>
                <c:pt idx="10">
                  <c:v>0.1459325775724484</c:v>
                </c:pt>
                <c:pt idx="11">
                  <c:v>0.14257143303230999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E33-4307-A616-BF1A431134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1543615"/>
        <c:axId val="471543199"/>
      </c:lineChart>
      <c:catAx>
        <c:axId val="4791096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79107119"/>
        <c:crosses val="autoZero"/>
        <c:auto val="1"/>
        <c:lblAlgn val="ctr"/>
        <c:lblOffset val="100"/>
        <c:noMultiLvlLbl val="0"/>
      </c:catAx>
      <c:valAx>
        <c:axId val="4791071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Conso</a:t>
                </a:r>
                <a:r>
                  <a:rPr lang="en-US" baseline="0"/>
                  <a:t> en KWH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_-* #\ ##0\ _€_-;\-* #\ ##0\ _€_-;_-* &quot;-&quot;??\ _€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79109615"/>
        <c:crosses val="autoZero"/>
        <c:crossBetween val="between"/>
      </c:valAx>
      <c:valAx>
        <c:axId val="471543199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PU</a:t>
                </a:r>
                <a:r>
                  <a:rPr lang="fr-FR" baseline="0"/>
                  <a:t> KWH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71543615"/>
        <c:crosses val="max"/>
        <c:crossBetween val="between"/>
      </c:valAx>
      <c:catAx>
        <c:axId val="471543615"/>
        <c:scaling>
          <c:orientation val="minMax"/>
        </c:scaling>
        <c:delete val="1"/>
        <c:axPos val="b"/>
        <c:majorTickMark val="out"/>
        <c:minorTickMark val="none"/>
        <c:tickLblPos val="nextTo"/>
        <c:crossAx val="47154319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6640094573571657"/>
          <c:y val="0.92672089341451169"/>
          <c:w val="0.66719810852856687"/>
          <c:h val="5.964584434550249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image" Target="../media/image2.jpeg"/><Relationship Id="rId5" Type="http://schemas.openxmlformats.org/officeDocument/2006/relationships/image" Target="../media/image1.png"/><Relationship Id="rId4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image" Target="../media/image2.jpeg"/><Relationship Id="rId4" Type="http://schemas.openxmlformats.org/officeDocument/2006/relationships/chart" Target="../charts/chart1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3</xdr:col>
      <xdr:colOff>304800</xdr:colOff>
      <xdr:row>1</xdr:row>
      <xdr:rowOff>112183</xdr:rowOff>
    </xdr:to>
    <xdr:sp macro="" textlink="">
      <xdr:nvSpPr>
        <xdr:cNvPr id="2" name="AutoShape 4" descr="Résultat de recherche d'images pour &quot;SAVE GAZ&quot;"/>
        <xdr:cNvSpPr>
          <a:spLocks noChangeAspect="1" noChangeArrowheads="1"/>
        </xdr:cNvSpPr>
      </xdr:nvSpPr>
      <xdr:spPr bwMode="auto">
        <a:xfrm>
          <a:off x="3152775" y="0"/>
          <a:ext cx="304800" cy="3026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304800</xdr:colOff>
      <xdr:row>1</xdr:row>
      <xdr:rowOff>112183</xdr:rowOff>
    </xdr:to>
    <xdr:sp macro="" textlink="">
      <xdr:nvSpPr>
        <xdr:cNvPr id="3" name="AutoShape 6" descr="Résultat de recherche d'images pour &quot;SAVE GAZ&quot;"/>
        <xdr:cNvSpPr>
          <a:spLocks noChangeAspect="1" noChangeArrowheads="1"/>
        </xdr:cNvSpPr>
      </xdr:nvSpPr>
      <xdr:spPr bwMode="auto">
        <a:xfrm>
          <a:off x="3152775" y="0"/>
          <a:ext cx="304800" cy="3026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17</xdr:col>
      <xdr:colOff>358588</xdr:colOff>
      <xdr:row>1</xdr:row>
      <xdr:rowOff>33618</xdr:rowOff>
    </xdr:from>
    <xdr:to>
      <xdr:col>27</xdr:col>
      <xdr:colOff>368193</xdr:colOff>
      <xdr:row>14</xdr:row>
      <xdr:rowOff>116942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313765</xdr:colOff>
      <xdr:row>16</xdr:row>
      <xdr:rowOff>168088</xdr:rowOff>
    </xdr:from>
    <xdr:to>
      <xdr:col>27</xdr:col>
      <xdr:colOff>323370</xdr:colOff>
      <xdr:row>30</xdr:row>
      <xdr:rowOff>38501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13</xdr:col>
      <xdr:colOff>728383</xdr:colOff>
      <xdr:row>31</xdr:row>
      <xdr:rowOff>168088</xdr:rowOff>
    </xdr:from>
    <xdr:to>
      <xdr:col>18</xdr:col>
      <xdr:colOff>59953</xdr:colOff>
      <xdr:row>41</xdr:row>
      <xdr:rowOff>159684</xdr:rowOff>
    </xdr:to>
    <xdr:pic>
      <xdr:nvPicPr>
        <xdr:cNvPr id="6" name="Image 5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96708" y="7378513"/>
          <a:ext cx="3141570" cy="1896596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104775</xdr:colOff>
      <xdr:row>0</xdr:row>
      <xdr:rowOff>0</xdr:rowOff>
    </xdr:from>
    <xdr:to>
      <xdr:col>12</xdr:col>
      <xdr:colOff>847725</xdr:colOff>
      <xdr:row>3</xdr:row>
      <xdr:rowOff>276225</xdr:rowOff>
    </xdr:to>
    <xdr:pic>
      <xdr:nvPicPr>
        <xdr:cNvPr id="12303" name="Image 5" descr="Résultat de recherche d'images pour &quot;SAVE GAZ&quot;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53700" y="0"/>
          <a:ext cx="2505075" cy="1219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933450</xdr:colOff>
      <xdr:row>0</xdr:row>
      <xdr:rowOff>28575</xdr:rowOff>
    </xdr:from>
    <xdr:to>
      <xdr:col>14</xdr:col>
      <xdr:colOff>885825</xdr:colOff>
      <xdr:row>2</xdr:row>
      <xdr:rowOff>171450</xdr:rowOff>
    </xdr:to>
    <xdr:pic>
      <xdr:nvPicPr>
        <xdr:cNvPr id="10279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0074" b="17873"/>
        <a:stretch>
          <a:fillRect/>
        </a:stretch>
      </xdr:blipFill>
      <xdr:spPr bwMode="auto">
        <a:xfrm>
          <a:off x="13582650" y="28575"/>
          <a:ext cx="1876425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104775</xdr:colOff>
      <xdr:row>0</xdr:row>
      <xdr:rowOff>85725</xdr:rowOff>
    </xdr:from>
    <xdr:to>
      <xdr:col>12</xdr:col>
      <xdr:colOff>942975</xdr:colOff>
      <xdr:row>2</xdr:row>
      <xdr:rowOff>228600</xdr:rowOff>
    </xdr:to>
    <xdr:pic>
      <xdr:nvPicPr>
        <xdr:cNvPr id="11376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0074" b="17873"/>
        <a:stretch>
          <a:fillRect/>
        </a:stretch>
      </xdr:blipFill>
      <xdr:spPr bwMode="auto">
        <a:xfrm>
          <a:off x="11268075" y="85725"/>
          <a:ext cx="1885950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85725</xdr:colOff>
      <xdr:row>18</xdr:row>
      <xdr:rowOff>66675</xdr:rowOff>
    </xdr:from>
    <xdr:to>
      <xdr:col>12</xdr:col>
      <xdr:colOff>923925</xdr:colOff>
      <xdr:row>20</xdr:row>
      <xdr:rowOff>209550</xdr:rowOff>
    </xdr:to>
    <xdr:pic>
      <xdr:nvPicPr>
        <xdr:cNvPr id="11377" name="Imag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0074" b="17873"/>
        <a:stretch>
          <a:fillRect/>
        </a:stretch>
      </xdr:blipFill>
      <xdr:spPr bwMode="auto">
        <a:xfrm>
          <a:off x="11249025" y="6038850"/>
          <a:ext cx="1885950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114300</xdr:colOff>
      <xdr:row>36</xdr:row>
      <xdr:rowOff>85725</xdr:rowOff>
    </xdr:from>
    <xdr:to>
      <xdr:col>12</xdr:col>
      <xdr:colOff>952500</xdr:colOff>
      <xdr:row>38</xdr:row>
      <xdr:rowOff>228600</xdr:rowOff>
    </xdr:to>
    <xdr:pic>
      <xdr:nvPicPr>
        <xdr:cNvPr id="11378" name="Imag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0074" b="17873"/>
        <a:stretch>
          <a:fillRect/>
        </a:stretch>
      </xdr:blipFill>
      <xdr:spPr bwMode="auto">
        <a:xfrm>
          <a:off x="11277600" y="12030075"/>
          <a:ext cx="1885950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933450</xdr:colOff>
      <xdr:row>0</xdr:row>
      <xdr:rowOff>28575</xdr:rowOff>
    </xdr:from>
    <xdr:to>
      <xdr:col>11</xdr:col>
      <xdr:colOff>885825</xdr:colOff>
      <xdr:row>2</xdr:row>
      <xdr:rowOff>171450</xdr:rowOff>
    </xdr:to>
    <xdr:pic>
      <xdr:nvPicPr>
        <xdr:cNvPr id="1064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0074" b="17873"/>
        <a:stretch>
          <a:fillRect/>
        </a:stretch>
      </xdr:blipFill>
      <xdr:spPr bwMode="auto">
        <a:xfrm>
          <a:off x="11020425" y="28575"/>
          <a:ext cx="1876425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104775</xdr:colOff>
      <xdr:row>0</xdr:row>
      <xdr:rowOff>85725</xdr:rowOff>
    </xdr:from>
    <xdr:to>
      <xdr:col>12</xdr:col>
      <xdr:colOff>942975</xdr:colOff>
      <xdr:row>2</xdr:row>
      <xdr:rowOff>228600</xdr:rowOff>
    </xdr:to>
    <xdr:pic>
      <xdr:nvPicPr>
        <xdr:cNvPr id="2166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0074" b="17873"/>
        <a:stretch>
          <a:fillRect/>
        </a:stretch>
      </xdr:blipFill>
      <xdr:spPr bwMode="auto">
        <a:xfrm>
          <a:off x="11268075" y="85725"/>
          <a:ext cx="1885950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85725</xdr:colOff>
      <xdr:row>18</xdr:row>
      <xdr:rowOff>66675</xdr:rowOff>
    </xdr:from>
    <xdr:to>
      <xdr:col>12</xdr:col>
      <xdr:colOff>923925</xdr:colOff>
      <xdr:row>20</xdr:row>
      <xdr:rowOff>209550</xdr:rowOff>
    </xdr:to>
    <xdr:pic>
      <xdr:nvPicPr>
        <xdr:cNvPr id="2167" name="Imag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0074" b="17873"/>
        <a:stretch>
          <a:fillRect/>
        </a:stretch>
      </xdr:blipFill>
      <xdr:spPr bwMode="auto">
        <a:xfrm>
          <a:off x="11249025" y="6038850"/>
          <a:ext cx="1885950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114300</xdr:colOff>
      <xdr:row>36</xdr:row>
      <xdr:rowOff>85725</xdr:rowOff>
    </xdr:from>
    <xdr:to>
      <xdr:col>12</xdr:col>
      <xdr:colOff>952500</xdr:colOff>
      <xdr:row>38</xdr:row>
      <xdr:rowOff>228600</xdr:rowOff>
    </xdr:to>
    <xdr:pic>
      <xdr:nvPicPr>
        <xdr:cNvPr id="2168" name="Imag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0074" b="17873"/>
        <a:stretch>
          <a:fillRect/>
        </a:stretch>
      </xdr:blipFill>
      <xdr:spPr bwMode="auto">
        <a:xfrm>
          <a:off x="11277600" y="12030075"/>
          <a:ext cx="1885950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895350</xdr:colOff>
      <xdr:row>0</xdr:row>
      <xdr:rowOff>66675</xdr:rowOff>
    </xdr:from>
    <xdr:to>
      <xdr:col>11</xdr:col>
      <xdr:colOff>800100</xdr:colOff>
      <xdr:row>2</xdr:row>
      <xdr:rowOff>200025</xdr:rowOff>
    </xdr:to>
    <xdr:pic>
      <xdr:nvPicPr>
        <xdr:cNvPr id="3112" name="Image 5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0074" b="17873"/>
        <a:stretch>
          <a:fillRect/>
        </a:stretch>
      </xdr:blipFill>
      <xdr:spPr bwMode="auto">
        <a:xfrm>
          <a:off x="10982325" y="66675"/>
          <a:ext cx="188595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104775</xdr:colOff>
      <xdr:row>0</xdr:row>
      <xdr:rowOff>85725</xdr:rowOff>
    </xdr:from>
    <xdr:to>
      <xdr:col>12</xdr:col>
      <xdr:colOff>942975</xdr:colOff>
      <xdr:row>2</xdr:row>
      <xdr:rowOff>228600</xdr:rowOff>
    </xdr:to>
    <xdr:pic>
      <xdr:nvPicPr>
        <xdr:cNvPr id="7286" name="Image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0074" b="17873"/>
        <a:stretch>
          <a:fillRect/>
        </a:stretch>
      </xdr:blipFill>
      <xdr:spPr bwMode="auto">
        <a:xfrm>
          <a:off x="11268075" y="85725"/>
          <a:ext cx="1885950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85725</xdr:colOff>
      <xdr:row>18</xdr:row>
      <xdr:rowOff>66675</xdr:rowOff>
    </xdr:from>
    <xdr:to>
      <xdr:col>12</xdr:col>
      <xdr:colOff>923925</xdr:colOff>
      <xdr:row>20</xdr:row>
      <xdr:rowOff>209550</xdr:rowOff>
    </xdr:to>
    <xdr:pic>
      <xdr:nvPicPr>
        <xdr:cNvPr id="7287" name="Image 5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0074" b="17873"/>
        <a:stretch>
          <a:fillRect/>
        </a:stretch>
      </xdr:blipFill>
      <xdr:spPr bwMode="auto">
        <a:xfrm>
          <a:off x="11249025" y="6038850"/>
          <a:ext cx="1885950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114300</xdr:colOff>
      <xdr:row>36</xdr:row>
      <xdr:rowOff>85725</xdr:rowOff>
    </xdr:from>
    <xdr:to>
      <xdr:col>12</xdr:col>
      <xdr:colOff>952500</xdr:colOff>
      <xdr:row>38</xdr:row>
      <xdr:rowOff>228600</xdr:rowOff>
    </xdr:to>
    <xdr:pic>
      <xdr:nvPicPr>
        <xdr:cNvPr id="7288" name="Image 6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0074" b="17873"/>
        <a:stretch>
          <a:fillRect/>
        </a:stretch>
      </xdr:blipFill>
      <xdr:spPr bwMode="auto">
        <a:xfrm>
          <a:off x="11277600" y="12030075"/>
          <a:ext cx="1885950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466725</xdr:colOff>
      <xdr:row>0</xdr:row>
      <xdr:rowOff>19050</xdr:rowOff>
    </xdr:from>
    <xdr:to>
      <xdr:col>10</xdr:col>
      <xdr:colOff>895350</xdr:colOff>
      <xdr:row>2</xdr:row>
      <xdr:rowOff>285750</xdr:rowOff>
    </xdr:to>
    <xdr:pic>
      <xdr:nvPicPr>
        <xdr:cNvPr id="5199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394" t="23003" r="11517" b="16403"/>
        <a:stretch>
          <a:fillRect/>
        </a:stretch>
      </xdr:blipFill>
      <xdr:spPr bwMode="auto">
        <a:xfrm>
          <a:off x="9686925" y="19050"/>
          <a:ext cx="23145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438150</xdr:colOff>
      <xdr:row>19</xdr:row>
      <xdr:rowOff>9525</xdr:rowOff>
    </xdr:from>
    <xdr:to>
      <xdr:col>10</xdr:col>
      <xdr:colOff>866775</xdr:colOff>
      <xdr:row>21</xdr:row>
      <xdr:rowOff>276225</xdr:rowOff>
    </xdr:to>
    <xdr:pic>
      <xdr:nvPicPr>
        <xdr:cNvPr id="5200" name="Imag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394" t="23003" r="11517" b="16403"/>
        <a:stretch>
          <a:fillRect/>
        </a:stretch>
      </xdr:blipFill>
      <xdr:spPr bwMode="auto">
        <a:xfrm>
          <a:off x="9658350" y="6296025"/>
          <a:ext cx="23145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514350</xdr:colOff>
      <xdr:row>0</xdr:row>
      <xdr:rowOff>38100</xdr:rowOff>
    </xdr:from>
    <xdr:to>
      <xdr:col>12</xdr:col>
      <xdr:colOff>1019175</xdr:colOff>
      <xdr:row>3</xdr:row>
      <xdr:rowOff>257175</xdr:rowOff>
    </xdr:to>
    <xdr:pic>
      <xdr:nvPicPr>
        <xdr:cNvPr id="4218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394" t="23003" r="11517" b="16403"/>
        <a:stretch>
          <a:fillRect/>
        </a:stretch>
      </xdr:blipFill>
      <xdr:spPr bwMode="auto">
        <a:xfrm>
          <a:off x="10248900" y="38100"/>
          <a:ext cx="2981325" cy="1162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304800</xdr:colOff>
      <xdr:row>19</xdr:row>
      <xdr:rowOff>314325</xdr:rowOff>
    </xdr:from>
    <xdr:to>
      <xdr:col>12</xdr:col>
      <xdr:colOff>990600</xdr:colOff>
      <xdr:row>23</xdr:row>
      <xdr:rowOff>295275</xdr:rowOff>
    </xdr:to>
    <xdr:pic>
      <xdr:nvPicPr>
        <xdr:cNvPr id="4219" name="Imag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394" t="23003" r="11517" b="16403"/>
        <a:stretch>
          <a:fillRect/>
        </a:stretch>
      </xdr:blipFill>
      <xdr:spPr bwMode="auto">
        <a:xfrm>
          <a:off x="10039350" y="6600825"/>
          <a:ext cx="3162300" cy="1238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581025</xdr:colOff>
      <xdr:row>40</xdr:row>
      <xdr:rowOff>57150</xdr:rowOff>
    </xdr:from>
    <xdr:to>
      <xdr:col>12</xdr:col>
      <xdr:colOff>1038225</xdr:colOff>
      <xdr:row>43</xdr:row>
      <xdr:rowOff>266700</xdr:rowOff>
    </xdr:to>
    <xdr:pic>
      <xdr:nvPicPr>
        <xdr:cNvPr id="4220" name="Image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394" t="23003" r="11517" b="16403"/>
        <a:stretch>
          <a:fillRect/>
        </a:stretch>
      </xdr:blipFill>
      <xdr:spPr bwMode="auto">
        <a:xfrm>
          <a:off x="10315575" y="13258800"/>
          <a:ext cx="2933700" cy="1152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911679</xdr:colOff>
      <xdr:row>48</xdr:row>
      <xdr:rowOff>176893</xdr:rowOff>
    </xdr:from>
    <xdr:to>
      <xdr:col>17</xdr:col>
      <xdr:colOff>559254</xdr:colOff>
      <xdr:row>58</xdr:row>
      <xdr:rowOff>170089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75379" y="11025868"/>
          <a:ext cx="3143250" cy="189819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3</xdr:col>
      <xdr:colOff>304800</xdr:colOff>
      <xdr:row>1</xdr:row>
      <xdr:rowOff>93133</xdr:rowOff>
    </xdr:to>
    <xdr:sp macro="" textlink="">
      <xdr:nvSpPr>
        <xdr:cNvPr id="2" name="AutoShape 4" descr="Résultat de recherche d'images pour &quot;SAVE GAZ&quot;"/>
        <xdr:cNvSpPr>
          <a:spLocks noChangeAspect="1" noChangeArrowheads="1"/>
        </xdr:cNvSpPr>
      </xdr:nvSpPr>
      <xdr:spPr bwMode="auto">
        <a:xfrm>
          <a:off x="2838450" y="0"/>
          <a:ext cx="304800" cy="3026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304800</xdr:colOff>
      <xdr:row>1</xdr:row>
      <xdr:rowOff>93133</xdr:rowOff>
    </xdr:to>
    <xdr:sp macro="" textlink="">
      <xdr:nvSpPr>
        <xdr:cNvPr id="3" name="AutoShape 6" descr="Résultat de recherche d'images pour &quot;SAVE GAZ&quot;"/>
        <xdr:cNvSpPr>
          <a:spLocks noChangeAspect="1" noChangeArrowheads="1"/>
        </xdr:cNvSpPr>
      </xdr:nvSpPr>
      <xdr:spPr bwMode="auto">
        <a:xfrm>
          <a:off x="2838450" y="0"/>
          <a:ext cx="304800" cy="3026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17</xdr:col>
      <xdr:colOff>358588</xdr:colOff>
      <xdr:row>1</xdr:row>
      <xdr:rowOff>33618</xdr:rowOff>
    </xdr:from>
    <xdr:to>
      <xdr:col>27</xdr:col>
      <xdr:colOff>368193</xdr:colOff>
      <xdr:row>15</xdr:row>
      <xdr:rowOff>116942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313765</xdr:colOff>
      <xdr:row>17</xdr:row>
      <xdr:rowOff>168088</xdr:rowOff>
    </xdr:from>
    <xdr:to>
      <xdr:col>27</xdr:col>
      <xdr:colOff>323370</xdr:colOff>
      <xdr:row>31</xdr:row>
      <xdr:rowOff>38501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13</xdr:col>
      <xdr:colOff>728383</xdr:colOff>
      <xdr:row>32</xdr:row>
      <xdr:rowOff>168088</xdr:rowOff>
    </xdr:from>
    <xdr:to>
      <xdr:col>17</xdr:col>
      <xdr:colOff>39222</xdr:colOff>
      <xdr:row>39</xdr:row>
      <xdr:rowOff>112059</xdr:rowOff>
    </xdr:to>
    <xdr:pic>
      <xdr:nvPicPr>
        <xdr:cNvPr id="7" name="Image 6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469471" y="6914029"/>
          <a:ext cx="3143250" cy="1905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35</xdr:col>
      <xdr:colOff>232044</xdr:colOff>
      <xdr:row>13</xdr:row>
      <xdr:rowOff>122463</xdr:rowOff>
    </xdr:from>
    <xdr:to>
      <xdr:col>39</xdr:col>
      <xdr:colOff>138474</xdr:colOff>
      <xdr:row>18</xdr:row>
      <xdr:rowOff>157644</xdr:rowOff>
    </xdr:to>
    <xdr:pic>
      <xdr:nvPicPr>
        <xdr:cNvPr id="2" name="Image 5" descr="Résultat de recherche d'images pour &quot;SAVE GAZ&quot;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31269" y="3132363"/>
          <a:ext cx="2954430" cy="1454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18</xdr:col>
      <xdr:colOff>244928</xdr:colOff>
      <xdr:row>1</xdr:row>
      <xdr:rowOff>104774</xdr:rowOff>
    </xdr:from>
    <xdr:to>
      <xdr:col>32</xdr:col>
      <xdr:colOff>108857</xdr:colOff>
      <xdr:row>13</xdr:row>
      <xdr:rowOff>190499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258535</xdr:colOff>
      <xdr:row>17</xdr:row>
      <xdr:rowOff>190500</xdr:rowOff>
    </xdr:from>
    <xdr:to>
      <xdr:col>32</xdr:col>
      <xdr:colOff>122464</xdr:colOff>
      <xdr:row>30</xdr:row>
      <xdr:rowOff>72118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231322</xdr:colOff>
      <xdr:row>33</xdr:row>
      <xdr:rowOff>190501</xdr:rowOff>
    </xdr:from>
    <xdr:to>
      <xdr:col>32</xdr:col>
      <xdr:colOff>95251</xdr:colOff>
      <xdr:row>46</xdr:row>
      <xdr:rowOff>85726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13</xdr:col>
      <xdr:colOff>911679</xdr:colOff>
      <xdr:row>48</xdr:row>
      <xdr:rowOff>176893</xdr:rowOff>
    </xdr:from>
    <xdr:to>
      <xdr:col>17</xdr:col>
      <xdr:colOff>54429</xdr:colOff>
      <xdr:row>54</xdr:row>
      <xdr:rowOff>312964</xdr:rowOff>
    </xdr:to>
    <xdr:pic>
      <xdr:nvPicPr>
        <xdr:cNvPr id="6" name="Image 5"/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722929" y="11144250"/>
          <a:ext cx="3143250" cy="1905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3</xdr:col>
      <xdr:colOff>304800</xdr:colOff>
      <xdr:row>1</xdr:row>
      <xdr:rowOff>93133</xdr:rowOff>
    </xdr:to>
    <xdr:sp macro="" textlink="">
      <xdr:nvSpPr>
        <xdr:cNvPr id="2" name="AutoShape 4" descr="Résultat de recherche d'images pour &quot;SAVE GAZ&quot;"/>
        <xdr:cNvSpPr>
          <a:spLocks noChangeAspect="1" noChangeArrowheads="1"/>
        </xdr:cNvSpPr>
      </xdr:nvSpPr>
      <xdr:spPr bwMode="auto">
        <a:xfrm>
          <a:off x="9886950" y="0"/>
          <a:ext cx="304800" cy="3026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304800</xdr:colOff>
      <xdr:row>1</xdr:row>
      <xdr:rowOff>93133</xdr:rowOff>
    </xdr:to>
    <xdr:sp macro="" textlink="">
      <xdr:nvSpPr>
        <xdr:cNvPr id="3" name="AutoShape 6" descr="Résultat de recherche d'images pour &quot;SAVE GAZ&quot;"/>
        <xdr:cNvSpPr>
          <a:spLocks noChangeAspect="1" noChangeArrowheads="1"/>
        </xdr:cNvSpPr>
      </xdr:nvSpPr>
      <xdr:spPr bwMode="auto">
        <a:xfrm>
          <a:off x="9886950" y="0"/>
          <a:ext cx="304800" cy="3026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300878</xdr:colOff>
      <xdr:row>33</xdr:row>
      <xdr:rowOff>48557</xdr:rowOff>
    </xdr:from>
    <xdr:to>
      <xdr:col>17</xdr:col>
      <xdr:colOff>1230158</xdr:colOff>
      <xdr:row>36</xdr:row>
      <xdr:rowOff>561211</xdr:rowOff>
    </xdr:to>
    <xdr:pic>
      <xdr:nvPicPr>
        <xdr:cNvPr id="4" name="Image 8" descr="Résultat de recherche d'images pour &quot;SAVE GAZ&quot;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67672" y="7197910"/>
          <a:ext cx="2722221" cy="1285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17</xdr:col>
      <xdr:colOff>358588</xdr:colOff>
      <xdr:row>1</xdr:row>
      <xdr:rowOff>33618</xdr:rowOff>
    </xdr:from>
    <xdr:to>
      <xdr:col>27</xdr:col>
      <xdr:colOff>368193</xdr:colOff>
      <xdr:row>14</xdr:row>
      <xdr:rowOff>116942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313765</xdr:colOff>
      <xdr:row>16</xdr:row>
      <xdr:rowOff>168088</xdr:rowOff>
    </xdr:from>
    <xdr:to>
      <xdr:col>27</xdr:col>
      <xdr:colOff>323370</xdr:colOff>
      <xdr:row>30</xdr:row>
      <xdr:rowOff>38501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35</xdr:col>
      <xdr:colOff>232044</xdr:colOff>
      <xdr:row>13</xdr:row>
      <xdr:rowOff>122463</xdr:rowOff>
    </xdr:from>
    <xdr:to>
      <xdr:col>39</xdr:col>
      <xdr:colOff>138474</xdr:colOff>
      <xdr:row>18</xdr:row>
      <xdr:rowOff>157644</xdr:rowOff>
    </xdr:to>
    <xdr:pic>
      <xdr:nvPicPr>
        <xdr:cNvPr id="2" name="Image 5" descr="Résultat de recherche d'images pour &quot;SAVE GAZ&quot;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40794" y="3170463"/>
          <a:ext cx="2954430" cy="14503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18</xdr:col>
      <xdr:colOff>244928</xdr:colOff>
      <xdr:row>1</xdr:row>
      <xdr:rowOff>104774</xdr:rowOff>
    </xdr:from>
    <xdr:to>
      <xdr:col>32</xdr:col>
      <xdr:colOff>108857</xdr:colOff>
      <xdr:row>13</xdr:row>
      <xdr:rowOff>190499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258535</xdr:colOff>
      <xdr:row>17</xdr:row>
      <xdr:rowOff>190500</xdr:rowOff>
    </xdr:from>
    <xdr:to>
      <xdr:col>32</xdr:col>
      <xdr:colOff>122464</xdr:colOff>
      <xdr:row>30</xdr:row>
      <xdr:rowOff>72118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231322</xdr:colOff>
      <xdr:row>33</xdr:row>
      <xdr:rowOff>190501</xdr:rowOff>
    </xdr:from>
    <xdr:to>
      <xdr:col>32</xdr:col>
      <xdr:colOff>95251</xdr:colOff>
      <xdr:row>46</xdr:row>
      <xdr:rowOff>85726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0</xdr:row>
      <xdr:rowOff>0</xdr:rowOff>
    </xdr:from>
    <xdr:to>
      <xdr:col>10</xdr:col>
      <xdr:colOff>304800</xdr:colOff>
      <xdr:row>1</xdr:row>
      <xdr:rowOff>93133</xdr:rowOff>
    </xdr:to>
    <xdr:sp macro="" textlink="">
      <xdr:nvSpPr>
        <xdr:cNvPr id="2" name="AutoShape 4" descr="Résultat de recherche d'images pour &quot;SAVE GAZ&quot;"/>
        <xdr:cNvSpPr>
          <a:spLocks noChangeAspect="1" noChangeArrowheads="1"/>
        </xdr:cNvSpPr>
      </xdr:nvSpPr>
      <xdr:spPr bwMode="auto">
        <a:xfrm>
          <a:off x="10791825" y="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10</xdr:col>
      <xdr:colOff>0</xdr:colOff>
      <xdr:row>0</xdr:row>
      <xdr:rowOff>0</xdr:rowOff>
    </xdr:from>
    <xdr:to>
      <xdr:col>10</xdr:col>
      <xdr:colOff>304800</xdr:colOff>
      <xdr:row>1</xdr:row>
      <xdr:rowOff>93133</xdr:rowOff>
    </xdr:to>
    <xdr:sp macro="" textlink="">
      <xdr:nvSpPr>
        <xdr:cNvPr id="3" name="AutoShape 6" descr="Résultat de recherche d'images pour &quot;SAVE GAZ&quot;"/>
        <xdr:cNvSpPr>
          <a:spLocks noChangeAspect="1" noChangeArrowheads="1"/>
        </xdr:cNvSpPr>
      </xdr:nvSpPr>
      <xdr:spPr bwMode="auto">
        <a:xfrm>
          <a:off x="10791825" y="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9525</xdr:colOff>
      <xdr:row>17</xdr:row>
      <xdr:rowOff>126999</xdr:rowOff>
    </xdr:from>
    <xdr:to>
      <xdr:col>16</xdr:col>
      <xdr:colOff>804334</xdr:colOff>
      <xdr:row>22</xdr:row>
      <xdr:rowOff>180212</xdr:rowOff>
    </xdr:to>
    <xdr:pic>
      <xdr:nvPicPr>
        <xdr:cNvPr id="4" name="Image 8" descr="Résultat de recherche d'images pour &quot;SAVE GAZ&quot;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49942" y="3831166"/>
          <a:ext cx="2720975" cy="12914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732306</xdr:colOff>
      <xdr:row>2</xdr:row>
      <xdr:rowOff>89646</xdr:rowOff>
    </xdr:from>
    <xdr:to>
      <xdr:col>16</xdr:col>
      <xdr:colOff>728383</xdr:colOff>
      <xdr:row>9</xdr:row>
      <xdr:rowOff>108818</xdr:rowOff>
    </xdr:to>
    <xdr:pic>
      <xdr:nvPicPr>
        <xdr:cNvPr id="2" name="Image 5" descr="Résultat de recherche d'images pour &quot;SAVE GAZ&quot;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09571" y="717175"/>
          <a:ext cx="2954430" cy="14311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0</xdr:row>
      <xdr:rowOff>0</xdr:rowOff>
    </xdr:from>
    <xdr:to>
      <xdr:col>10</xdr:col>
      <xdr:colOff>304800</xdr:colOff>
      <xdr:row>0</xdr:row>
      <xdr:rowOff>304800</xdr:rowOff>
    </xdr:to>
    <xdr:sp macro="" textlink="">
      <xdr:nvSpPr>
        <xdr:cNvPr id="13350" name="AutoShape 4" descr="Résultat de recherche d'images pour &quot;SAVE GAZ&quot;"/>
        <xdr:cNvSpPr>
          <a:spLocks noChangeAspect="1" noChangeArrowheads="1"/>
        </xdr:cNvSpPr>
      </xdr:nvSpPr>
      <xdr:spPr bwMode="auto">
        <a:xfrm>
          <a:off x="10791825" y="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10</xdr:col>
      <xdr:colOff>0</xdr:colOff>
      <xdr:row>0</xdr:row>
      <xdr:rowOff>0</xdr:rowOff>
    </xdr:from>
    <xdr:to>
      <xdr:col>10</xdr:col>
      <xdr:colOff>304800</xdr:colOff>
      <xdr:row>0</xdr:row>
      <xdr:rowOff>304800</xdr:rowOff>
    </xdr:to>
    <xdr:sp macro="" textlink="">
      <xdr:nvSpPr>
        <xdr:cNvPr id="13351" name="AutoShape 6" descr="Résultat de recherche d'images pour &quot;SAVE GAZ&quot;"/>
        <xdr:cNvSpPr>
          <a:spLocks noChangeAspect="1" noChangeArrowheads="1"/>
        </xdr:cNvSpPr>
      </xdr:nvSpPr>
      <xdr:spPr bwMode="auto">
        <a:xfrm>
          <a:off x="10791825" y="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9525</xdr:colOff>
      <xdr:row>0</xdr:row>
      <xdr:rowOff>19050</xdr:rowOff>
    </xdr:from>
    <xdr:to>
      <xdr:col>15</xdr:col>
      <xdr:colOff>962025</xdr:colOff>
      <xdr:row>3</xdr:row>
      <xdr:rowOff>9525</xdr:rowOff>
    </xdr:to>
    <xdr:pic>
      <xdr:nvPicPr>
        <xdr:cNvPr id="13352" name="Image 8" descr="Résultat de recherche d'images pour &quot;SAVE GAZ&quot;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58875" y="19050"/>
          <a:ext cx="2876550" cy="1352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AVICULE\DRM_Gest\EPRD%202014\budget%20E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PRD E1 SEPT 2014 "/>
      <sheetName val="EPRD E1 JUIN 2014"/>
      <sheetName val="EPRD E1 MARS 2014 "/>
    </sheetNames>
    <sheetDataSet>
      <sheetData sheetId="0" refreshError="1">
        <row r="45">
          <cell r="H45" t="str">
            <v xml:space="preserve">Nouveau marché gaz à compter de Juillet 
Abonnement est passé en Juillet  de 82,41 e à 111,87 euros, + 35% 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hyperlink" Target="http://www.grdf.fr/.../10184/.../Catalogue+des+prestations+GrDF+2015+vdef.p&#8230;" TargetMode="External"/><Relationship Id="rId1" Type="http://schemas.openxmlformats.org/officeDocument/2006/relationships/hyperlink" Target="http://www.grdf.fr/documents/10184/1291504/Catalogue+des+prestations+GrDF+2015+vdef.pdf" TargetMode="External"/><Relationship Id="rId4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hyperlink" Target="http://www.grdf.fr/.../10184/.../Catalogue+des+prestations+GrDF+2015+vdef.p&#8230;" TargetMode="External"/><Relationship Id="rId1" Type="http://schemas.openxmlformats.org/officeDocument/2006/relationships/hyperlink" Target="http://www.grdf.fr/documents/10184/1291504/Catalogue+des+prestations+GrDF+2015+vdef.pdf" TargetMode="External"/><Relationship Id="rId4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hyperlink" Target="http://www.grdf.fr/.../10184/.../Catalogue+des+prestations+GrDF+2015+vdef.p&#8230;" TargetMode="External"/><Relationship Id="rId1" Type="http://schemas.openxmlformats.org/officeDocument/2006/relationships/hyperlink" Target="http://www.grdf.fr/documents/10184/1291504/Catalogue+des+prestations+GrDF+2015+vdef.pdf" TargetMode="External"/><Relationship Id="rId4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6.bin"/><Relationship Id="rId4" Type="http://schemas.openxmlformats.org/officeDocument/2006/relationships/comments" Target="../comments1.xml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7.bin"/><Relationship Id="rId1" Type="http://schemas.openxmlformats.org/officeDocument/2006/relationships/hyperlink" Target="http://www.grdf.fr/documents/10184/1291504/Catalogue+des+prestations+GrDF+2015+vdef.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1"/>
  <sheetViews>
    <sheetView workbookViewId="0">
      <selection activeCell="E33" sqref="E33"/>
    </sheetView>
  </sheetViews>
  <sheetFormatPr baseColWidth="10" defaultRowHeight="15"/>
  <cols>
    <col min="5" max="5" width="14.85546875" customWidth="1"/>
    <col min="6" max="6" width="13.28515625" bestFit="1" customWidth="1"/>
    <col min="7" max="7" width="15.42578125" bestFit="1" customWidth="1"/>
    <col min="10" max="10" width="14.140625" customWidth="1"/>
  </cols>
  <sheetData>
    <row r="1" spans="1:28" ht="16.5" thickBot="1">
      <c r="A1" s="1474" t="s">
        <v>172</v>
      </c>
      <c r="B1" s="1474"/>
      <c r="C1" s="1474"/>
      <c r="D1" s="1474"/>
      <c r="E1" s="1474"/>
      <c r="F1" s="1474"/>
      <c r="G1" s="1474"/>
      <c r="H1" s="1474"/>
      <c r="I1" s="1474"/>
      <c r="J1" s="1474"/>
      <c r="K1" s="1474"/>
      <c r="L1" s="1475"/>
      <c r="M1" s="1475"/>
      <c r="N1" s="1475"/>
      <c r="O1" s="1474"/>
      <c r="P1" s="1474"/>
      <c r="Q1" s="1467"/>
      <c r="R1" s="1194"/>
      <c r="S1" s="1260"/>
      <c r="T1" s="893"/>
      <c r="U1" s="893"/>
      <c r="V1" s="893"/>
      <c r="W1" s="899"/>
      <c r="X1" s="899"/>
      <c r="Y1" s="898"/>
      <c r="Z1" s="898"/>
      <c r="AA1" s="893"/>
      <c r="AB1" s="893"/>
    </row>
    <row r="2" spans="1:28" ht="33.75">
      <c r="A2" s="1317" t="s">
        <v>172</v>
      </c>
      <c r="B2" s="1318" t="s">
        <v>173</v>
      </c>
      <c r="C2" s="1319" t="s">
        <v>190</v>
      </c>
      <c r="D2" s="1319" t="s">
        <v>191</v>
      </c>
      <c r="E2" s="1320" t="s">
        <v>174</v>
      </c>
      <c r="F2" s="1317" t="s">
        <v>182</v>
      </c>
      <c r="G2" s="1317" t="s">
        <v>175</v>
      </c>
      <c r="H2" s="1317" t="s">
        <v>497</v>
      </c>
      <c r="I2" s="1317" t="s">
        <v>214</v>
      </c>
      <c r="J2" s="1321" t="s">
        <v>455</v>
      </c>
      <c r="K2" s="1322" t="s">
        <v>189</v>
      </c>
      <c r="L2" s="1323" t="s">
        <v>498</v>
      </c>
      <c r="M2" s="1324" t="s">
        <v>499</v>
      </c>
      <c r="N2" s="1325" t="s">
        <v>500</v>
      </c>
      <c r="O2" s="1326" t="s">
        <v>501</v>
      </c>
      <c r="P2" s="1327" t="s">
        <v>443</v>
      </c>
      <c r="Q2" s="1268" t="s">
        <v>446</v>
      </c>
      <c r="R2" s="1257"/>
      <c r="S2" s="1261"/>
      <c r="T2" s="1262"/>
      <c r="U2" s="1262"/>
      <c r="V2" s="1262"/>
      <c r="W2" s="1262"/>
      <c r="X2" s="1122"/>
      <c r="Y2" s="898"/>
      <c r="Z2" s="898"/>
      <c r="AA2" s="893"/>
      <c r="AB2" s="893"/>
    </row>
    <row r="3" spans="1:28" ht="15.75">
      <c r="A3" s="1328" t="s">
        <v>161</v>
      </c>
      <c r="B3" s="1329">
        <v>85704063</v>
      </c>
      <c r="C3" s="1330">
        <v>4.2300000000000004</v>
      </c>
      <c r="D3" s="1330">
        <v>11.564690000000001</v>
      </c>
      <c r="E3" s="1331">
        <v>159719.15</v>
      </c>
      <c r="F3" s="1332">
        <v>9269.9599999999991</v>
      </c>
      <c r="G3" s="1332">
        <f>E3+F3</f>
        <v>168989.11</v>
      </c>
      <c r="H3" s="1332">
        <f>(E3*1.2)+(F3*1.055)</f>
        <v>201442.78779999999</v>
      </c>
      <c r="I3" s="1332">
        <f>H3-(H3-G3)*0.07</f>
        <v>199171.03035399999</v>
      </c>
      <c r="J3" s="1333">
        <v>1857648</v>
      </c>
      <c r="K3" s="1334">
        <v>37974</v>
      </c>
      <c r="L3" s="1335">
        <f>H3/J3</f>
        <v>0.10843969783295866</v>
      </c>
      <c r="M3" s="1336">
        <f>(L3-P3)/P3</f>
        <v>-0.15760188812262041</v>
      </c>
      <c r="N3" s="1337">
        <f>(J3-Q3)/Q3</f>
        <v>1.3215200671532257E-2</v>
      </c>
      <c r="O3" s="1338">
        <f>IF(K3="","0",'2023 GAZ DE BORDEAUX H  '!H3)</f>
        <v>236011.21554999999</v>
      </c>
      <c r="P3" s="1339">
        <f>O3/Q3</f>
        <v>0.12872737522083058</v>
      </c>
      <c r="Q3" s="1254">
        <f>IF(J3="","0",'2023 GAZ DE BORDEAUX H  '!J3)</f>
        <v>1833419</v>
      </c>
      <c r="R3" s="1258"/>
      <c r="S3" s="1145"/>
      <c r="T3" s="1145"/>
      <c r="U3" s="1145"/>
      <c r="V3" s="1145"/>
      <c r="W3" s="1145"/>
      <c r="X3" s="1122"/>
      <c r="Y3" s="898"/>
      <c r="Z3" s="898"/>
      <c r="AA3" s="901"/>
      <c r="AB3" s="901"/>
    </row>
    <row r="4" spans="1:28" ht="15.75">
      <c r="A4" s="1340" t="s">
        <v>162</v>
      </c>
      <c r="B4" s="1341">
        <v>85767478</v>
      </c>
      <c r="C4" s="1342">
        <v>4.2560000000000002</v>
      </c>
      <c r="D4" s="1342">
        <v>11.5229</v>
      </c>
      <c r="E4" s="1343">
        <v>75695.740000000005</v>
      </c>
      <c r="F4" s="1344">
        <v>6712.71</v>
      </c>
      <c r="G4" s="1344">
        <f>E4+F4</f>
        <v>82408.450000000012</v>
      </c>
      <c r="H4" s="1344">
        <f>(E4*1.2)+(F4*1.055)</f>
        <v>97916.797050000008</v>
      </c>
      <c r="I4" s="1332">
        <f t="shared" ref="I4:I14" si="0">H4-(H4-G4)*0.07</f>
        <v>96831.212756500012</v>
      </c>
      <c r="J4" s="1345">
        <v>878967</v>
      </c>
      <c r="K4" s="1346">
        <v>76280</v>
      </c>
      <c r="L4" s="1335">
        <f t="shared" ref="L4:L14" si="1">H4/J4</f>
        <v>0.11139985579663401</v>
      </c>
      <c r="M4" s="1347">
        <f t="shared" ref="M4:M15" si="2">(L4-P4)/P4</f>
        <v>-0.13993456709463445</v>
      </c>
      <c r="N4" s="1348">
        <f t="shared" ref="N4:N15" si="3">(J4-Q4)/Q4</f>
        <v>-0.46404091734761638</v>
      </c>
      <c r="O4" s="1338">
        <f>IF(K4="","0",'2023 GAZ DE BORDEAUX H  '!H4)</f>
        <v>212419.34754999998</v>
      </c>
      <c r="P4" s="1339">
        <f t="shared" ref="P4:P15" si="4">O4/Q4</f>
        <v>0.12952486117284931</v>
      </c>
      <c r="Q4" s="1254">
        <f>IF(J4="","0",'2023 GAZ DE BORDEAUX H  '!J4)</f>
        <v>1639989</v>
      </c>
      <c r="R4" s="1258"/>
      <c r="S4" s="1145"/>
      <c r="T4" s="1145"/>
      <c r="U4" s="1145"/>
      <c r="V4" s="1145"/>
      <c r="W4" s="1145"/>
      <c r="X4" s="1122"/>
      <c r="Y4" s="898"/>
      <c r="Z4" s="898"/>
      <c r="AA4" s="893"/>
      <c r="AB4" s="893"/>
    </row>
    <row r="5" spans="1:28" ht="15.75">
      <c r="A5" s="1328" t="s">
        <v>163</v>
      </c>
      <c r="B5" s="1329">
        <v>85845425</v>
      </c>
      <c r="C5" s="1330">
        <v>4.1185</v>
      </c>
      <c r="D5" s="1330">
        <v>11.4565</v>
      </c>
      <c r="E5" s="1331">
        <v>158645.98000000001</v>
      </c>
      <c r="F5" s="1332">
        <v>11827.21</v>
      </c>
      <c r="G5" s="1332">
        <f>E5+F5</f>
        <v>170473.19</v>
      </c>
      <c r="H5" s="1332">
        <f>(E5*1.2)+(F5*1.055)</f>
        <v>202852.88255000001</v>
      </c>
      <c r="I5" s="1332">
        <f t="shared" si="0"/>
        <v>200586.3040715</v>
      </c>
      <c r="J5" s="1333">
        <v>1848142</v>
      </c>
      <c r="K5" s="1334">
        <v>162811</v>
      </c>
      <c r="L5" s="1335">
        <f t="shared" si="1"/>
        <v>0.1097604418653978</v>
      </c>
      <c r="M5" s="1336">
        <f t="shared" si="2"/>
        <v>-0.15556511209480298</v>
      </c>
      <c r="N5" s="1337">
        <f t="shared" si="3"/>
        <v>0.21196235598396504</v>
      </c>
      <c r="O5" s="1338">
        <f>IF(K5="","0",'2023 GAZ DE BORDEAUX H  '!H5)</f>
        <v>198210.14754999999</v>
      </c>
      <c r="P5" s="1339">
        <f t="shared" si="4"/>
        <v>0.12998094161846185</v>
      </c>
      <c r="Q5" s="1254">
        <f>IF(J5="","0",'2023 GAZ DE BORDEAUX H  '!J5)</f>
        <v>1524917</v>
      </c>
      <c r="R5" s="1145"/>
      <c r="S5" s="1145"/>
      <c r="T5" s="1145"/>
      <c r="U5" s="1145"/>
      <c r="V5" s="1145"/>
      <c r="W5" s="1145"/>
      <c r="X5" s="1122"/>
      <c r="Y5" s="898"/>
      <c r="Z5" s="898"/>
      <c r="AA5" s="893"/>
      <c r="AB5" s="893"/>
    </row>
    <row r="6" spans="1:28" ht="15.75">
      <c r="A6" s="1349" t="s">
        <v>164</v>
      </c>
      <c r="B6" s="1350">
        <v>85932577</v>
      </c>
      <c r="C6" s="1351">
        <v>3.7559999999999998</v>
      </c>
      <c r="D6" s="1351">
        <v>11.44778</v>
      </c>
      <c r="E6" s="1352">
        <v>99447.01</v>
      </c>
      <c r="F6" s="1353">
        <v>10087.540000000001</v>
      </c>
      <c r="G6" s="1353">
        <f>E6+F6</f>
        <v>109534.54999999999</v>
      </c>
      <c r="H6" s="1353">
        <f>(E6*1.2)+(F6*1.055)</f>
        <v>129978.76669999998</v>
      </c>
      <c r="I6" s="1332">
        <f t="shared" si="0"/>
        <v>128547.67153099999</v>
      </c>
      <c r="J6" s="1354">
        <v>1155550</v>
      </c>
      <c r="K6" s="1355">
        <v>100941</v>
      </c>
      <c r="L6" s="1335">
        <f t="shared" si="1"/>
        <v>0.11248216580848945</v>
      </c>
      <c r="M6" s="1336">
        <f t="shared" si="2"/>
        <v>-0.15117614179640956</v>
      </c>
      <c r="N6" s="1337">
        <f t="shared" si="3"/>
        <v>5.3716709737544249E-2</v>
      </c>
      <c r="O6" s="1338">
        <f>IF(K6="","0",'2023 GAZ DE BORDEAUX H  '!H6)</f>
        <v>145321.86634999997</v>
      </c>
      <c r="P6" s="1339">
        <f t="shared" si="4"/>
        <v>0.13251532072453906</v>
      </c>
      <c r="Q6" s="1254">
        <f>IF(J6="","0",'2023 GAZ DE BORDEAUX H  '!J6)</f>
        <v>1096642</v>
      </c>
      <c r="R6" s="1258"/>
      <c r="S6" s="1145"/>
      <c r="T6" s="1145"/>
      <c r="U6" s="1145"/>
      <c r="V6" s="1145"/>
      <c r="W6" s="1145"/>
      <c r="X6" s="1122"/>
      <c r="Y6" s="898"/>
      <c r="Z6" s="898"/>
      <c r="AA6" s="893"/>
      <c r="AB6" s="893"/>
    </row>
    <row r="7" spans="1:28" ht="15.75">
      <c r="A7" s="1349" t="s">
        <v>165</v>
      </c>
      <c r="B7" s="1350">
        <v>85995273</v>
      </c>
      <c r="C7" s="1351">
        <v>3.7349999999999999</v>
      </c>
      <c r="D7" s="1351">
        <v>11.511990000000001</v>
      </c>
      <c r="E7" s="1352">
        <v>59950.48</v>
      </c>
      <c r="F7" s="1353">
        <v>10087.540000000001</v>
      </c>
      <c r="G7" s="1353">
        <f>E7+F7</f>
        <v>70038.02</v>
      </c>
      <c r="H7" s="1353">
        <f>(E7*1.2)+(F7*1.055)</f>
        <v>82582.930699999997</v>
      </c>
      <c r="I7" s="1332">
        <f t="shared" si="0"/>
        <v>81704.786951000002</v>
      </c>
      <c r="J7" s="1354">
        <v>695543</v>
      </c>
      <c r="K7" s="1355">
        <v>60419</v>
      </c>
      <c r="L7" s="1335">
        <f t="shared" si="1"/>
        <v>0.11873159632114764</v>
      </c>
      <c r="M7" s="1336">
        <f t="shared" si="2"/>
        <v>-0.15556950942698952</v>
      </c>
      <c r="N7" s="1337">
        <f t="shared" si="3"/>
        <v>0.20221345704448346</v>
      </c>
      <c r="O7" s="1338">
        <f>IF(K7="","0",'2023 GAZ DE BORDEAUX H  '!H7)</f>
        <v>81347.610350000003</v>
      </c>
      <c r="P7" s="1339">
        <f t="shared" si="4"/>
        <v>0.14060552958074643</v>
      </c>
      <c r="Q7" s="1254">
        <f>IF(J7="","0",'2023 GAZ DE BORDEAUX H  '!J7)</f>
        <v>578552</v>
      </c>
      <c r="R7" s="1258"/>
      <c r="S7" s="1145"/>
      <c r="T7" s="1145"/>
      <c r="U7" s="1145"/>
      <c r="V7" s="1145"/>
      <c r="W7" s="1145"/>
      <c r="X7" s="1122"/>
      <c r="Y7" s="898"/>
      <c r="Z7" s="898"/>
      <c r="AA7" s="893"/>
      <c r="AB7" s="893"/>
    </row>
    <row r="8" spans="1:28" ht="15.75">
      <c r="A8" s="1349" t="s">
        <v>166</v>
      </c>
      <c r="B8" s="1350">
        <v>86085419</v>
      </c>
      <c r="C8" s="1351">
        <v>3.7160000000000002</v>
      </c>
      <c r="D8" s="1351">
        <v>11.466089999999999</v>
      </c>
      <c r="E8" s="1352">
        <v>33510.47</v>
      </c>
      <c r="F8" s="1353">
        <v>10087.540000000001</v>
      </c>
      <c r="G8" s="1353">
        <f t="shared" ref="G8:G14" si="5">E8+F8</f>
        <v>43598.01</v>
      </c>
      <c r="H8" s="1353">
        <f t="shared" ref="H8:H14" si="6">(E8*1.2)+(F8*1.055)</f>
        <v>50854.918699999995</v>
      </c>
      <c r="I8" s="1332">
        <f t="shared" si="0"/>
        <v>50346.935090999992</v>
      </c>
      <c r="J8" s="1354">
        <v>387531</v>
      </c>
      <c r="K8" s="1355">
        <v>33798</v>
      </c>
      <c r="L8" s="1335">
        <f t="shared" si="1"/>
        <v>0.13122800163083725</v>
      </c>
      <c r="M8" s="1336">
        <f t="shared" si="2"/>
        <v>-0.21901878301159294</v>
      </c>
      <c r="N8" s="1337">
        <f t="shared" si="3"/>
        <v>0.74252684400798574</v>
      </c>
      <c r="O8" s="1338">
        <f>IF(K8="","0",'2023 GAZ DE BORDEAUX H  '!H8)</f>
        <v>37369.122349999998</v>
      </c>
      <c r="P8" s="1339">
        <f t="shared" si="4"/>
        <v>0.16802965138761489</v>
      </c>
      <c r="Q8" s="1254">
        <f>IF(J8="","0",'2023 GAZ DE BORDEAUX H  '!J8)</f>
        <v>222396</v>
      </c>
      <c r="R8" s="1258"/>
      <c r="S8" s="1145"/>
      <c r="T8" s="1145"/>
      <c r="U8" s="1145"/>
      <c r="V8" s="1145"/>
      <c r="W8" s="1145"/>
      <c r="X8" s="1122"/>
      <c r="Y8" s="898"/>
      <c r="Z8" s="898"/>
      <c r="AA8" s="893"/>
      <c r="AB8" s="893"/>
    </row>
    <row r="9" spans="1:28" ht="15.75">
      <c r="A9" s="1349" t="s">
        <v>167</v>
      </c>
      <c r="B9" s="1350">
        <v>86165731</v>
      </c>
      <c r="C9" s="1351">
        <v>3.6960000000000002</v>
      </c>
      <c r="D9" s="1351">
        <v>11.343999999999999</v>
      </c>
      <c r="E9" s="1352">
        <v>17007.96</v>
      </c>
      <c r="F9" s="1353">
        <v>11129.61</v>
      </c>
      <c r="G9" s="1353">
        <f t="shared" si="5"/>
        <v>28137.57</v>
      </c>
      <c r="H9" s="1353">
        <f t="shared" si="6"/>
        <v>32151.290549999998</v>
      </c>
      <c r="I9" s="1332">
        <f t="shared" si="0"/>
        <v>31870.330111499999</v>
      </c>
      <c r="J9" s="1354">
        <v>191764</v>
      </c>
      <c r="K9" s="1355">
        <v>16903</v>
      </c>
      <c r="L9" s="1335">
        <f t="shared" si="1"/>
        <v>0.16766072125112116</v>
      </c>
      <c r="M9" s="1336">
        <f t="shared" si="2"/>
        <v>9.3227897113416849E-2</v>
      </c>
      <c r="N9" s="1337">
        <f t="shared" si="3"/>
        <v>-0.43180026904182001</v>
      </c>
      <c r="O9" s="1338">
        <f>IF(K9="","0",'2023 GAZ DE BORDEAUX H  '!H9)</f>
        <v>51759.095799999996</v>
      </c>
      <c r="P9" s="1339">
        <f t="shared" si="4"/>
        <v>0.15336301030536839</v>
      </c>
      <c r="Q9" s="1254">
        <f>IF(J9="","0",'2023 GAZ DE BORDEAUX H  '!J9)</f>
        <v>337494</v>
      </c>
      <c r="R9" s="1145"/>
      <c r="S9" s="1145"/>
      <c r="T9" s="1145"/>
      <c r="U9" s="1145"/>
      <c r="V9" s="1145"/>
      <c r="W9" s="1145"/>
      <c r="X9" s="1122"/>
      <c r="Y9" s="898"/>
      <c r="Z9" s="898"/>
      <c r="AA9" s="893"/>
      <c r="AB9" s="893"/>
    </row>
    <row r="10" spans="1:28" ht="15.75">
      <c r="A10" s="1356" t="s">
        <v>109</v>
      </c>
      <c r="B10" s="1350">
        <v>86237054</v>
      </c>
      <c r="C10" s="1351">
        <v>3.69</v>
      </c>
      <c r="D10" s="1351">
        <v>11.36449</v>
      </c>
      <c r="E10" s="1352">
        <v>11186.46</v>
      </c>
      <c r="F10" s="1353">
        <v>11129.61</v>
      </c>
      <c r="G10" s="1353">
        <f t="shared" si="5"/>
        <v>22316.07</v>
      </c>
      <c r="H10" s="1353">
        <f t="shared" si="6"/>
        <v>25165.490549999999</v>
      </c>
      <c r="I10" s="1332">
        <f t="shared" si="0"/>
        <v>24966.0311115</v>
      </c>
      <c r="J10" s="1354">
        <v>129953</v>
      </c>
      <c r="K10" s="1355">
        <v>3099</v>
      </c>
      <c r="L10" s="1335">
        <f t="shared" si="1"/>
        <v>0.19365070871776718</v>
      </c>
      <c r="M10" s="1336">
        <f t="shared" si="2"/>
        <v>0.20292111084672737</v>
      </c>
      <c r="N10" s="1337">
        <f t="shared" si="3"/>
        <v>-0.53169921333049852</v>
      </c>
      <c r="O10" s="1338">
        <f>IF(K10="","0",'2023 GAZ DE BORDEAUX H  '!H10)</f>
        <v>44672.819799999997</v>
      </c>
      <c r="P10" s="1339">
        <f t="shared" si="4"/>
        <v>0.16098371453590823</v>
      </c>
      <c r="Q10" s="1254">
        <f>IF(J10="","0",'2023 GAZ DE BORDEAUX H  '!J10)</f>
        <v>277499</v>
      </c>
      <c r="R10" s="1258"/>
      <c r="S10" s="1145"/>
      <c r="T10" s="1145"/>
      <c r="U10" s="1145"/>
      <c r="V10" s="1145"/>
      <c r="W10" s="1145"/>
      <c r="X10" s="1122"/>
      <c r="Y10" s="898"/>
      <c r="Z10" s="898"/>
      <c r="AA10" s="893"/>
      <c r="AB10" s="893"/>
    </row>
    <row r="11" spans="1:28" ht="15.75">
      <c r="A11" s="1349" t="s">
        <v>168</v>
      </c>
      <c r="B11" s="1357">
        <v>86312724</v>
      </c>
      <c r="C11" s="1351">
        <v>3.71</v>
      </c>
      <c r="D11" s="1351">
        <v>11.6793</v>
      </c>
      <c r="E11" s="1352">
        <v>20680.21</v>
      </c>
      <c r="F11" s="1353">
        <v>11129.61</v>
      </c>
      <c r="G11" s="1353">
        <f t="shared" si="5"/>
        <v>31809.82</v>
      </c>
      <c r="H11" s="1353">
        <f t="shared" si="6"/>
        <v>36557.990549999995</v>
      </c>
      <c r="I11" s="1332">
        <f t="shared" si="0"/>
        <v>36225.618611499995</v>
      </c>
      <c r="J11" s="1358">
        <v>237265</v>
      </c>
      <c r="K11" s="1355">
        <v>5476</v>
      </c>
      <c r="L11" s="1335">
        <f t="shared" si="1"/>
        <v>0.15408084019977661</v>
      </c>
      <c r="M11" s="1336">
        <f t="shared" si="2"/>
        <v>-6.3985355634547589E-2</v>
      </c>
      <c r="N11" s="1337">
        <f t="shared" si="3"/>
        <v>-2.9625583056687816E-3</v>
      </c>
      <c r="O11" s="1338">
        <f>IF(K11="","0",'2023 GAZ DE BORDEAUX H  '!H11)</f>
        <v>39173.123800000001</v>
      </c>
      <c r="P11" s="1339">
        <f t="shared" si="4"/>
        <v>0.16461370676976089</v>
      </c>
      <c r="Q11" s="1254">
        <f>IF(J11="","0",'2023 GAZ DE BORDEAUX H  '!J11)</f>
        <v>237970</v>
      </c>
      <c r="R11" s="1258"/>
      <c r="S11" s="1145"/>
      <c r="T11" s="1145"/>
      <c r="U11" s="1145"/>
      <c r="V11" s="1145"/>
      <c r="W11" s="1145"/>
      <c r="X11" s="1122"/>
      <c r="Y11" s="898"/>
      <c r="Z11" s="898"/>
      <c r="AA11" s="893"/>
      <c r="AB11" s="893"/>
    </row>
    <row r="12" spans="1:28" ht="15.75">
      <c r="A12" s="1356" t="s">
        <v>507</v>
      </c>
      <c r="B12" s="1350">
        <v>86382713</v>
      </c>
      <c r="C12" s="1351">
        <v>3.72</v>
      </c>
      <c r="D12" s="1351">
        <v>11.69</v>
      </c>
      <c r="E12" s="1352">
        <v>55695.97</v>
      </c>
      <c r="F12" s="1353">
        <v>11129.61</v>
      </c>
      <c r="G12" s="1353">
        <f t="shared" si="5"/>
        <v>66825.58</v>
      </c>
      <c r="H12" s="1353">
        <f t="shared" si="6"/>
        <v>78576.902549999999</v>
      </c>
      <c r="I12" s="1332">
        <f t="shared" si="0"/>
        <v>77754.309971499999</v>
      </c>
      <c r="J12" s="1354">
        <v>641066</v>
      </c>
      <c r="K12" s="1355">
        <v>14740</v>
      </c>
      <c r="L12" s="1335">
        <f t="shared" si="1"/>
        <v>0.12257225082908779</v>
      </c>
      <c r="M12" s="1469">
        <f>((L12-P12)/P12)</f>
        <v>-0.11717439893052363</v>
      </c>
      <c r="N12" s="1470">
        <f>(J12-Q12)/Q12</f>
        <v>-5.5148028764169479E-2</v>
      </c>
      <c r="O12" s="1338">
        <f>IF(K12="","0",'2023 GAZ DE BORDEAUX H  '!H12+'2023 GAZ DE BORDEAUX H  '!H13)</f>
        <v>94201.151799999992</v>
      </c>
      <c r="P12" s="1471">
        <f t="shared" si="4"/>
        <v>0.13884084317514217</v>
      </c>
      <c r="Q12" s="1254">
        <f>IF(J12="","0",'2023 GAZ DE BORDEAUX H  '!J12+'2023 GAZ DE BORDEAUX H  '!J13)</f>
        <v>678483</v>
      </c>
      <c r="R12" s="1258"/>
      <c r="S12" s="1145"/>
      <c r="T12" s="1145"/>
      <c r="U12" s="1145"/>
      <c r="V12" s="1145"/>
      <c r="W12" s="1145"/>
      <c r="X12" s="1122"/>
      <c r="Y12" s="898"/>
      <c r="Z12" s="898"/>
      <c r="AA12" s="893"/>
      <c r="AB12" s="893"/>
    </row>
    <row r="13" spans="1:28" ht="15.75">
      <c r="A13" s="1349" t="s">
        <v>170</v>
      </c>
      <c r="B13" s="1350">
        <v>86451711</v>
      </c>
      <c r="C13" s="1351">
        <v>3.7250000000000001</v>
      </c>
      <c r="D13" s="1351">
        <v>11.62832</v>
      </c>
      <c r="E13" s="1352">
        <v>84351.19</v>
      </c>
      <c r="F13" s="1353">
        <v>11129.61</v>
      </c>
      <c r="G13" s="1353">
        <f t="shared" si="5"/>
        <v>95480.8</v>
      </c>
      <c r="H13" s="1353">
        <f t="shared" si="6"/>
        <v>112963.16654999999</v>
      </c>
      <c r="I13" s="1332">
        <f t="shared" si="0"/>
        <v>111739.4008915</v>
      </c>
      <c r="J13" s="1354">
        <v>979907</v>
      </c>
      <c r="K13" s="1355">
        <v>22623</v>
      </c>
      <c r="L13" s="1335">
        <f t="shared" si="1"/>
        <v>0.1152794770830293</v>
      </c>
      <c r="M13" s="1336">
        <f t="shared" si="2"/>
        <v>-0.12446472554131599</v>
      </c>
      <c r="N13" s="1337">
        <f t="shared" si="3"/>
        <v>-0.20832804828687743</v>
      </c>
      <c r="O13" s="1338">
        <f>IF(K13="","0",'2023 GAZ DE BORDEAUX H  '!H14)</f>
        <v>162973.85980000001</v>
      </c>
      <c r="P13" s="1339">
        <f t="shared" si="4"/>
        <v>0.13166742728247355</v>
      </c>
      <c r="Q13" s="1254">
        <f>IF(J13="","0",'2023 GAZ DE BORDEAUX H  '!J14)</f>
        <v>1237769</v>
      </c>
      <c r="R13" s="1145"/>
      <c r="S13" s="1145"/>
      <c r="T13" s="1145"/>
      <c r="U13" s="1145"/>
      <c r="V13" s="1145"/>
      <c r="W13" s="1145"/>
      <c r="X13" s="1122"/>
      <c r="Y13" s="898"/>
      <c r="Z13" s="898"/>
      <c r="AA13" s="893"/>
      <c r="AB13" s="893"/>
    </row>
    <row r="14" spans="1:28" ht="15.75">
      <c r="A14" s="1356" t="s">
        <v>171</v>
      </c>
      <c r="B14" s="1350">
        <v>86548681</v>
      </c>
      <c r="C14" s="1351">
        <v>3.74</v>
      </c>
      <c r="D14" s="1351">
        <v>11.56146</v>
      </c>
      <c r="E14" s="1352">
        <v>89061.67</v>
      </c>
      <c r="F14" s="1353">
        <v>11129.61</v>
      </c>
      <c r="G14" s="1353">
        <f t="shared" si="5"/>
        <v>100191.28</v>
      </c>
      <c r="H14" s="1353">
        <f t="shared" si="6"/>
        <v>118615.74255</v>
      </c>
      <c r="I14" s="1332">
        <f t="shared" si="0"/>
        <v>117326.0301715</v>
      </c>
      <c r="J14" s="1354">
        <v>1031652</v>
      </c>
      <c r="K14" s="1355">
        <v>23858</v>
      </c>
      <c r="L14" s="1335">
        <f t="shared" si="1"/>
        <v>0.11497650617650138</v>
      </c>
      <c r="M14" s="1336">
        <f t="shared" si="2"/>
        <v>-0.12201308764588012</v>
      </c>
      <c r="N14" s="1337">
        <f t="shared" si="3"/>
        <v>-0.23940895706371804</v>
      </c>
      <c r="O14" s="1338">
        <f>IF(K14="","0",'2023 GAZ DE BORDEAUX H  '!H15)</f>
        <v>177624.58780000001</v>
      </c>
      <c r="P14" s="1339">
        <f t="shared" si="4"/>
        <v>0.13095469255711151</v>
      </c>
      <c r="Q14" s="1254">
        <f>IF(J14="","0",'2023 GAZ DE BORDEAUX H  '!J15)</f>
        <v>1356382</v>
      </c>
      <c r="R14" s="1258"/>
      <c r="S14" s="1145"/>
      <c r="T14" s="1145"/>
      <c r="U14" s="1145"/>
      <c r="V14" s="1145"/>
      <c r="W14" s="1145"/>
      <c r="X14" s="1122"/>
      <c r="Y14" s="898"/>
      <c r="Z14" s="898"/>
      <c r="AA14" s="899"/>
      <c r="AB14" s="899"/>
    </row>
    <row r="15" spans="1:28" ht="16.5" thickBot="1">
      <c r="A15" s="1476" t="s">
        <v>181</v>
      </c>
      <c r="B15" s="1476"/>
      <c r="C15" s="1359"/>
      <c r="D15" s="1360"/>
      <c r="E15" s="1361">
        <f t="shared" ref="E15:J15" si="7">SUM(E3:E14)</f>
        <v>864952.28999999992</v>
      </c>
      <c r="F15" s="1361">
        <f t="shared" si="7"/>
        <v>124850.16</v>
      </c>
      <c r="G15" s="1361">
        <f t="shared" si="7"/>
        <v>989802.45</v>
      </c>
      <c r="H15" s="1361">
        <f t="shared" si="7"/>
        <v>1169659.6668000002</v>
      </c>
      <c r="I15" s="1361">
        <f t="shared" si="7"/>
        <v>1157069.6616239999</v>
      </c>
      <c r="J15" s="1359">
        <f t="shared" si="7"/>
        <v>10034988</v>
      </c>
      <c r="K15" s="1360">
        <f>SUM(E15:J15)</f>
        <v>14341322.228424</v>
      </c>
      <c r="L15" s="1362">
        <f>H15/J15</f>
        <v>0.11655815301423382</v>
      </c>
      <c r="M15" s="1363">
        <f t="shared" si="2"/>
        <v>-0.13263047415693854</v>
      </c>
      <c r="N15" s="1364">
        <f t="shared" si="3"/>
        <v>-8.9508953036570665E-2</v>
      </c>
      <c r="O15" s="1365">
        <f>SUM(O3:O14)</f>
        <v>1481083.9484999999</v>
      </c>
      <c r="P15" s="1366">
        <f t="shared" si="4"/>
        <v>0.13438119456749673</v>
      </c>
      <c r="Q15" s="1251">
        <f>SUM(Q3:Q14)</f>
        <v>11021512</v>
      </c>
      <c r="R15" s="1259"/>
      <c r="S15" s="1144"/>
      <c r="T15" s="1145"/>
      <c r="U15" s="1145"/>
      <c r="V15" s="1145"/>
      <c r="W15" s="1145"/>
      <c r="X15" s="1122"/>
      <c r="Y15" s="898"/>
      <c r="Z15" s="898"/>
      <c r="AA15" s="899"/>
      <c r="AB15" s="899"/>
    </row>
    <row r="16" spans="1:28" ht="15.75">
      <c r="A16" s="1367"/>
      <c r="B16" s="1367"/>
      <c r="C16" s="1367"/>
      <c r="D16" s="1367"/>
      <c r="E16" s="1368"/>
      <c r="F16" s="1368"/>
      <c r="G16" s="1368"/>
      <c r="H16" s="1368"/>
      <c r="I16" s="1368"/>
      <c r="J16" s="1369"/>
      <c r="K16" s="1369"/>
      <c r="L16" s="1370"/>
      <c r="M16" s="1370"/>
      <c r="N16" s="1370"/>
      <c r="O16" s="1371"/>
      <c r="P16" s="1371"/>
      <c r="Q16" s="1236"/>
      <c r="R16" s="1143"/>
      <c r="S16" s="1144"/>
      <c r="T16" s="1145"/>
      <c r="U16" s="1145"/>
      <c r="V16" s="1145"/>
      <c r="W16" s="1145"/>
      <c r="X16" s="1122"/>
      <c r="Y16" s="898"/>
      <c r="Z16" s="898"/>
      <c r="AA16" s="899"/>
      <c r="AB16" s="899"/>
    </row>
    <row r="17" spans="1:28" ht="15.75" thickBot="1">
      <c r="A17" s="1477" t="s">
        <v>343</v>
      </c>
      <c r="B17" s="1477"/>
      <c r="C17" s="1477"/>
      <c r="D17" s="1477"/>
      <c r="E17" s="1477"/>
      <c r="F17" s="1477"/>
      <c r="G17" s="1477"/>
      <c r="H17" s="1477"/>
      <c r="I17" s="1477"/>
      <c r="J17" s="1477"/>
      <c r="K17" s="1477"/>
      <c r="L17" s="1478"/>
      <c r="M17" s="1478"/>
      <c r="N17" s="1478"/>
      <c r="O17" s="1478"/>
      <c r="P17" s="1478"/>
      <c r="Q17" s="1237"/>
      <c r="R17" s="1125"/>
      <c r="S17" s="1255"/>
      <c r="T17" s="1171"/>
      <c r="U17" s="1171"/>
      <c r="V17" s="1174"/>
      <c r="W17" s="1173"/>
      <c r="X17" s="1173"/>
      <c r="Y17" s="1172"/>
      <c r="Z17" s="1172"/>
      <c r="AA17" s="1174"/>
      <c r="AB17" s="1174"/>
    </row>
    <row r="18" spans="1:28" ht="33.75">
      <c r="A18" s="1317" t="s">
        <v>243</v>
      </c>
      <c r="B18" s="1318" t="s">
        <v>173</v>
      </c>
      <c r="C18" s="1319" t="s">
        <v>190</v>
      </c>
      <c r="D18" s="1319" t="s">
        <v>191</v>
      </c>
      <c r="E18" s="1320" t="s">
        <v>174</v>
      </c>
      <c r="F18" s="1317" t="s">
        <v>182</v>
      </c>
      <c r="G18" s="1317" t="s">
        <v>175</v>
      </c>
      <c r="H18" s="1317" t="s">
        <v>497</v>
      </c>
      <c r="I18" s="1317" t="s">
        <v>214</v>
      </c>
      <c r="J18" s="1321" t="s">
        <v>455</v>
      </c>
      <c r="K18" s="1319" t="s">
        <v>189</v>
      </c>
      <c r="L18" s="1323" t="s">
        <v>498</v>
      </c>
      <c r="M18" s="1324" t="s">
        <v>499</v>
      </c>
      <c r="N18" s="1325" t="s">
        <v>500</v>
      </c>
      <c r="O18" s="1326" t="s">
        <v>501</v>
      </c>
      <c r="P18" s="1327" t="s">
        <v>443</v>
      </c>
      <c r="Q18" s="1268" t="s">
        <v>446</v>
      </c>
      <c r="R18" s="1263"/>
      <c r="S18" s="1263"/>
      <c r="T18" s="1123"/>
      <c r="U18" s="1123"/>
      <c r="V18" s="1256"/>
      <c r="W18" s="1256"/>
      <c r="X18" s="1123"/>
      <c r="Y18" s="892"/>
      <c r="Z18" s="892"/>
      <c r="AA18" s="893"/>
      <c r="AB18" s="893"/>
    </row>
    <row r="19" spans="1:28" ht="15.75">
      <c r="A19" s="1328" t="s">
        <v>161</v>
      </c>
      <c r="B19" s="1329">
        <v>85704061</v>
      </c>
      <c r="C19" s="1330">
        <v>1.2689999999999999</v>
      </c>
      <c r="D19" s="1330">
        <v>11.573919999999999</v>
      </c>
      <c r="E19" s="1331">
        <v>44438.94</v>
      </c>
      <c r="F19" s="1332">
        <v>1938.55</v>
      </c>
      <c r="G19" s="1332">
        <f>E19+F19</f>
        <v>46377.490000000005</v>
      </c>
      <c r="H19" s="1332">
        <f>(E19*1.2)+(F19*1.055)</f>
        <v>55371.898250000006</v>
      </c>
      <c r="I19" s="1332">
        <f>H19-(H19-G19)*0.07</f>
        <v>54742.289672500003</v>
      </c>
      <c r="J19" s="1333">
        <v>491880</v>
      </c>
      <c r="K19" s="1329">
        <v>33490</v>
      </c>
      <c r="L19" s="1372">
        <f>H19/J19</f>
        <v>0.11257196521509312</v>
      </c>
      <c r="M19" s="1336">
        <f>(L19-P19)/P19</f>
        <v>-0.16422147569814599</v>
      </c>
      <c r="N19" s="1337">
        <f>(J19-Q19)/Q19</f>
        <v>0.10709229595385089</v>
      </c>
      <c r="O19" s="1338">
        <f>IF(K19="","0",'2023 GAZ DE BORDEAUX H  '!H20)</f>
        <v>59843.140399999997</v>
      </c>
      <c r="P19" s="1373">
        <f>O19/Q19</f>
        <v>0.13469114357673548</v>
      </c>
      <c r="Q19" s="1254">
        <f>IF(J19="","0",'2023 GAZ DE BORDEAUX H  '!J20)</f>
        <v>444299</v>
      </c>
      <c r="R19" s="1266"/>
      <c r="S19" s="1264"/>
      <c r="T19" s="1123"/>
      <c r="U19" s="1123"/>
      <c r="V19" s="1123"/>
      <c r="W19" s="1123"/>
      <c r="X19" s="1123"/>
      <c r="Y19" s="892"/>
      <c r="Z19" s="892"/>
      <c r="AA19" s="893"/>
      <c r="AB19" s="893"/>
    </row>
    <row r="20" spans="1:28" ht="15.75">
      <c r="A20" s="1349" t="s">
        <v>162</v>
      </c>
      <c r="B20" s="1350">
        <v>85764476</v>
      </c>
      <c r="C20" s="1351">
        <v>1.254</v>
      </c>
      <c r="D20" s="1351">
        <v>11.549189999999999</v>
      </c>
      <c r="E20" s="1352">
        <v>31688.79</v>
      </c>
      <c r="F20" s="1353">
        <v>1938.55</v>
      </c>
      <c r="G20" s="1353">
        <f>E20+F20</f>
        <v>33627.340000000004</v>
      </c>
      <c r="H20" s="1353">
        <f>(E20*1.2)+(F20*1.055)</f>
        <v>40071.718250000005</v>
      </c>
      <c r="I20" s="1332">
        <f t="shared" ref="I20:I30" si="8">H20-(H20-G20)*0.07</f>
        <v>39620.611772500008</v>
      </c>
      <c r="J20" s="1354">
        <v>350668</v>
      </c>
      <c r="K20" s="1350">
        <v>30363</v>
      </c>
      <c r="L20" s="1372">
        <f t="shared" ref="L20:L30" si="9">H20/J20</f>
        <v>0.1142725262926757</v>
      </c>
      <c r="M20" s="1336">
        <f t="shared" ref="M20:M30" si="10">(L20-P20)/P20</f>
        <v>-0.13613476202949942</v>
      </c>
      <c r="N20" s="1337">
        <f t="shared" ref="N20:N31" si="11">(J20-Q20)/Q20</f>
        <v>-0.23494568644091832</v>
      </c>
      <c r="O20" s="1338">
        <f>IF(K20="","0",'2023 GAZ DE BORDEAUX H  '!H21)</f>
        <v>60631.693500000001</v>
      </c>
      <c r="P20" s="1373">
        <f t="shared" ref="P20:P31" si="12">O20/Q20</f>
        <v>0.13228050078868656</v>
      </c>
      <c r="Q20" s="1254">
        <f>IF(J20="","0",'2023 GAZ DE BORDEAUX H  '!J21)</f>
        <v>458357</v>
      </c>
      <c r="R20" s="1265"/>
      <c r="S20" s="1264"/>
      <c r="T20" s="1123"/>
      <c r="U20" s="1123"/>
      <c r="V20" s="1123"/>
      <c r="W20" s="1123"/>
      <c r="X20" s="1123"/>
      <c r="Y20" s="892"/>
      <c r="Z20" s="892"/>
      <c r="AA20" s="893"/>
      <c r="AB20" s="893"/>
    </row>
    <row r="21" spans="1:28" ht="15.75">
      <c r="A21" s="1328" t="s">
        <v>163</v>
      </c>
      <c r="B21" s="1329">
        <v>85856921</v>
      </c>
      <c r="C21" s="1330">
        <v>1.248</v>
      </c>
      <c r="D21" s="1330">
        <v>11.418850000000001</v>
      </c>
      <c r="E21" s="1331">
        <v>32691.39</v>
      </c>
      <c r="F21" s="1332">
        <v>1938.55</v>
      </c>
      <c r="G21" s="1332">
        <f>E21+F21</f>
        <v>34629.94</v>
      </c>
      <c r="H21" s="1332">
        <f>(E21*1.2)+(F21*1.055)</f>
        <v>41274.838250000001</v>
      </c>
      <c r="I21" s="1332">
        <f t="shared" si="8"/>
        <v>40809.695372499998</v>
      </c>
      <c r="J21" s="1333">
        <v>361772</v>
      </c>
      <c r="K21" s="1329">
        <v>31682</v>
      </c>
      <c r="L21" s="1372">
        <f t="shared" si="9"/>
        <v>0.1140907484548279</v>
      </c>
      <c r="M21" s="1336">
        <f t="shared" si="10"/>
        <v>-0.13798529737466544</v>
      </c>
      <c r="N21" s="1337">
        <f t="shared" si="11"/>
        <v>-0.21159554205367145</v>
      </c>
      <c r="O21" s="1338">
        <f>IF(K21="","0",'2023 GAZ DE BORDEAUX H  '!H22)</f>
        <v>60732.566650000001</v>
      </c>
      <c r="P21" s="1373">
        <f t="shared" si="12"/>
        <v>0.13235359919889467</v>
      </c>
      <c r="Q21" s="1254">
        <f>IF(J21="","0",'2023 GAZ DE BORDEAUX H  '!J22)</f>
        <v>458866</v>
      </c>
      <c r="R21" s="1265"/>
      <c r="S21" s="1264"/>
      <c r="T21" s="1123"/>
      <c r="U21" s="1123"/>
      <c r="V21" s="1123"/>
      <c r="W21" s="1123"/>
      <c r="X21" s="1123"/>
      <c r="Y21" s="892"/>
      <c r="Z21" s="892"/>
      <c r="AA21" s="893"/>
      <c r="AB21" s="893"/>
    </row>
    <row r="22" spans="1:28" ht="15.75">
      <c r="A22" s="1349" t="s">
        <v>164</v>
      </c>
      <c r="B22" s="1350">
        <v>85938127</v>
      </c>
      <c r="C22" s="1351">
        <v>1.254</v>
      </c>
      <c r="D22" s="1351">
        <v>11.47476</v>
      </c>
      <c r="E22" s="1352">
        <v>26375.9</v>
      </c>
      <c r="F22" s="1353">
        <v>2237.58</v>
      </c>
      <c r="G22" s="1353">
        <f>E22+F22</f>
        <v>28613.480000000003</v>
      </c>
      <c r="H22" s="1353">
        <f>(E22*1.2)+(F22*1.055)</f>
        <v>34011.726900000001</v>
      </c>
      <c r="I22" s="1332">
        <f t="shared" si="8"/>
        <v>33633.849617</v>
      </c>
      <c r="J22" s="1354">
        <v>291826</v>
      </c>
      <c r="K22" s="1350">
        <v>25432</v>
      </c>
      <c r="L22" s="1372">
        <f t="shared" si="9"/>
        <v>0.11654796659653356</v>
      </c>
      <c r="M22" s="1336">
        <f t="shared" si="10"/>
        <v>-0.14138873049977654</v>
      </c>
      <c r="N22" s="1337">
        <f t="shared" si="11"/>
        <v>1.5527345109338678E-2</v>
      </c>
      <c r="O22" s="1338">
        <f>IF(K22="","0",'2023 GAZ DE BORDEAUX H  '!H23)</f>
        <v>39006.813750000001</v>
      </c>
      <c r="P22" s="1373">
        <f t="shared" si="12"/>
        <v>0.13574008487493214</v>
      </c>
      <c r="Q22" s="1254">
        <f>IF(J22="","0",'2023 GAZ DE BORDEAUX H  '!J23)</f>
        <v>287364</v>
      </c>
      <c r="R22" s="1265"/>
      <c r="S22" s="1264"/>
      <c r="T22" s="1123"/>
      <c r="U22" s="1123"/>
      <c r="V22" s="1123"/>
      <c r="W22" s="1123"/>
      <c r="X22" s="1123"/>
      <c r="Y22" s="892"/>
      <c r="Z22" s="892"/>
      <c r="AA22" s="893"/>
      <c r="AB22" s="893"/>
    </row>
    <row r="23" spans="1:28" ht="15.75">
      <c r="A23" s="1349" t="s">
        <v>165</v>
      </c>
      <c r="B23" s="1350">
        <v>86011571</v>
      </c>
      <c r="C23" s="1351">
        <v>1.2410000000000001</v>
      </c>
      <c r="D23" s="1351">
        <v>11.56513</v>
      </c>
      <c r="E23" s="1352">
        <v>16907.04</v>
      </c>
      <c r="F23" s="1353">
        <v>2237.58</v>
      </c>
      <c r="G23" s="1353">
        <f>E23+F23</f>
        <v>19144.620000000003</v>
      </c>
      <c r="H23" s="1353">
        <f>(E23*1.2)+(F23*1.055)</f>
        <v>22649.0949</v>
      </c>
      <c r="I23" s="1332">
        <f t="shared" si="8"/>
        <v>22403.781657</v>
      </c>
      <c r="J23" s="1354">
        <v>187251</v>
      </c>
      <c r="K23" s="1350">
        <v>16191</v>
      </c>
      <c r="L23" s="1372">
        <f t="shared" si="9"/>
        <v>0.1209558021051957</v>
      </c>
      <c r="M23" s="1336">
        <f t="shared" si="10"/>
        <v>-6.472475731013326E-2</v>
      </c>
      <c r="N23" s="1337">
        <f t="shared" si="11"/>
        <v>4.1405737294639776E-2</v>
      </c>
      <c r="O23" s="1338">
        <f>IF(K23="","0",'2023 GAZ DE BORDEAUX H  '!H24)</f>
        <v>23253.666899999997</v>
      </c>
      <c r="P23" s="1373">
        <f t="shared" si="12"/>
        <v>0.12932642347863807</v>
      </c>
      <c r="Q23" s="1254">
        <f>IF(J23="","0",'2023 GAZ DE BORDEAUX H  '!J24)</f>
        <v>179806</v>
      </c>
      <c r="R23" s="1265"/>
      <c r="S23" s="1264"/>
      <c r="T23" s="1123"/>
      <c r="U23" s="1123"/>
      <c r="V23" s="1123"/>
      <c r="W23" s="1123"/>
      <c r="X23" s="1123"/>
      <c r="Y23" s="892"/>
      <c r="Z23" s="892"/>
      <c r="AA23" s="893"/>
      <c r="AB23" s="893"/>
    </row>
    <row r="24" spans="1:28" ht="15.75">
      <c r="A24" s="1349" t="s">
        <v>166</v>
      </c>
      <c r="B24" s="1350">
        <v>86087779</v>
      </c>
      <c r="C24" s="1351">
        <v>1.2350000000000001</v>
      </c>
      <c r="D24" s="1351">
        <v>11.531000000000001</v>
      </c>
      <c r="E24" s="1352">
        <v>11724.57</v>
      </c>
      <c r="F24" s="1353">
        <v>2237.58</v>
      </c>
      <c r="G24" s="1353">
        <f t="shared" ref="G24:G30" si="13">E24+F24</f>
        <v>13962.15</v>
      </c>
      <c r="H24" s="1353">
        <f t="shared" ref="H24:H30" si="14">(E24*1.2)+(F24*1.055)</f>
        <v>16430.130899999996</v>
      </c>
      <c r="I24" s="1332">
        <f t="shared" si="8"/>
        <v>16257.372236999996</v>
      </c>
      <c r="J24" s="1354">
        <v>129262</v>
      </c>
      <c r="K24" s="1350">
        <v>11209</v>
      </c>
      <c r="L24" s="1372">
        <f t="shared" si="9"/>
        <v>0.12710720010521265</v>
      </c>
      <c r="M24" s="1336">
        <f t="shared" si="10"/>
        <v>-0.13512368375321349</v>
      </c>
      <c r="N24" s="1337">
        <f t="shared" si="11"/>
        <v>0.16760457784963914</v>
      </c>
      <c r="O24" s="1338">
        <f>IF(K24="","0",'2023 GAZ DE BORDEAUX H  '!H25)</f>
        <v>16270.137749999998</v>
      </c>
      <c r="P24" s="1373">
        <f t="shared" si="12"/>
        <v>0.14696575419801816</v>
      </c>
      <c r="Q24" s="1254">
        <f>IF(J24="","0",'2023 GAZ DE BORDEAUX H  '!J25)</f>
        <v>110707</v>
      </c>
      <c r="R24" s="1265"/>
      <c r="S24" s="1264"/>
      <c r="T24" s="1123"/>
      <c r="U24" s="1123"/>
      <c r="V24" s="1123"/>
      <c r="W24" s="1123"/>
      <c r="X24" s="1123"/>
      <c r="Y24" s="892"/>
      <c r="Z24" s="892"/>
      <c r="AA24" s="893"/>
      <c r="AB24" s="893"/>
    </row>
    <row r="25" spans="1:28" ht="15.75">
      <c r="A25" s="1349" t="s">
        <v>167</v>
      </c>
      <c r="B25" s="1350">
        <v>86165729</v>
      </c>
      <c r="C25" s="1351">
        <v>1.2270000000000001</v>
      </c>
      <c r="D25" s="1351">
        <v>11.416</v>
      </c>
      <c r="E25" s="1352">
        <v>12004.82</v>
      </c>
      <c r="F25" s="1353">
        <v>2263.38</v>
      </c>
      <c r="G25" s="1353">
        <f t="shared" si="13"/>
        <v>14268.2</v>
      </c>
      <c r="H25" s="1353">
        <f t="shared" si="14"/>
        <v>16793.6499</v>
      </c>
      <c r="I25" s="1332">
        <f t="shared" si="8"/>
        <v>16616.868407000002</v>
      </c>
      <c r="J25" s="1354">
        <v>130097</v>
      </c>
      <c r="K25" s="1350">
        <v>11396</v>
      </c>
      <c r="L25" s="1372">
        <f t="shared" si="9"/>
        <v>0.12908560458734636</v>
      </c>
      <c r="M25" s="1336">
        <f t="shared" si="10"/>
        <v>-0.1214935726200753</v>
      </c>
      <c r="N25" s="1337">
        <f t="shared" si="11"/>
        <v>0.11605143734612118</v>
      </c>
      <c r="O25" s="1338">
        <f>IF(K25="","0",'2023 GAZ DE BORDEAUX H  '!H26)</f>
        <v>17128.366249999999</v>
      </c>
      <c r="P25" s="1373">
        <f t="shared" si="12"/>
        <v>0.14693757559900145</v>
      </c>
      <c r="Q25" s="1254">
        <f>IF(J25="","0",'2023 GAZ DE BORDEAUX H  '!J26)</f>
        <v>116569</v>
      </c>
      <c r="R25" s="1265"/>
      <c r="S25" s="1264"/>
      <c r="T25" s="1123"/>
      <c r="U25" s="1123" t="s">
        <v>393</v>
      </c>
      <c r="V25" s="1123"/>
      <c r="W25" s="1123"/>
      <c r="X25" s="1123"/>
      <c r="Y25" s="892"/>
      <c r="Z25" s="892"/>
      <c r="AA25" s="893"/>
      <c r="AB25" s="893"/>
    </row>
    <row r="26" spans="1:28" ht="15.75">
      <c r="A26" s="1356" t="s">
        <v>109</v>
      </c>
      <c r="B26" s="1350">
        <v>86239480</v>
      </c>
      <c r="C26" s="1351">
        <v>1.218</v>
      </c>
      <c r="D26" s="1351">
        <v>11.491899999999999</v>
      </c>
      <c r="E26" s="1352">
        <v>11495.71</v>
      </c>
      <c r="F26" s="1353">
        <v>2263.38</v>
      </c>
      <c r="G26" s="1353">
        <f t="shared" si="13"/>
        <v>13759.09</v>
      </c>
      <c r="H26" s="1353">
        <f t="shared" si="14"/>
        <v>16182.7179</v>
      </c>
      <c r="I26" s="1332">
        <f t="shared" si="8"/>
        <v>16013.063947000001</v>
      </c>
      <c r="J26" s="1354">
        <v>124871</v>
      </c>
      <c r="K26" s="1350">
        <v>10866</v>
      </c>
      <c r="L26" s="1372">
        <f t="shared" si="9"/>
        <v>0.12959548574128502</v>
      </c>
      <c r="M26" s="1336">
        <f t="shared" si="10"/>
        <v>-0.11601526390501347</v>
      </c>
      <c r="N26" s="1337">
        <f t="shared" si="11"/>
        <v>6.6844942629883719E-2</v>
      </c>
      <c r="O26" s="1338">
        <f>IF(K26="","0",'2023 GAZ DE BORDEAUX H  '!H27)</f>
        <v>17159.53025</v>
      </c>
      <c r="P26" s="1373">
        <f t="shared" si="12"/>
        <v>0.1466037596008441</v>
      </c>
      <c r="Q26" s="1254">
        <f>IF(J26="","0",'2023 GAZ DE BORDEAUX H  '!J27)</f>
        <v>117047</v>
      </c>
      <c r="R26" s="1265"/>
      <c r="S26" s="1264"/>
      <c r="T26" s="1123"/>
      <c r="U26" s="1123"/>
      <c r="V26" s="1123"/>
      <c r="W26" s="1123"/>
      <c r="X26" s="1123"/>
      <c r="Y26" s="892"/>
      <c r="Z26" s="892"/>
      <c r="AA26" s="893"/>
      <c r="AB26" s="893"/>
    </row>
    <row r="27" spans="1:28" ht="15.75">
      <c r="A27" s="1349" t="s">
        <v>168</v>
      </c>
      <c r="B27" s="1357">
        <v>86321329</v>
      </c>
      <c r="C27" s="1351">
        <v>1.226</v>
      </c>
      <c r="D27" s="1351">
        <v>11.183892999999999</v>
      </c>
      <c r="E27" s="1352">
        <v>12356.67</v>
      </c>
      <c r="F27" s="1353">
        <v>2263.38</v>
      </c>
      <c r="G27" s="1353">
        <f t="shared" si="13"/>
        <v>14620.05</v>
      </c>
      <c r="H27" s="1353">
        <f t="shared" si="14"/>
        <v>17215.869899999998</v>
      </c>
      <c r="I27" s="1332">
        <f t="shared" si="8"/>
        <v>17034.162506999997</v>
      </c>
      <c r="J27" s="1358">
        <v>133615</v>
      </c>
      <c r="K27" s="1350">
        <v>133615</v>
      </c>
      <c r="L27" s="1372">
        <f t="shared" si="9"/>
        <v>0.12884683531040675</v>
      </c>
      <c r="M27" s="1336">
        <f t="shared" si="10"/>
        <v>-0.12269572461273258</v>
      </c>
      <c r="N27" s="1337">
        <f t="shared" si="11"/>
        <v>0.17661303815637686</v>
      </c>
      <c r="O27" s="1338">
        <f>IF(K27="","0",'2023 GAZ DE BORDEAUX H  '!H28)</f>
        <v>16678.042249999999</v>
      </c>
      <c r="P27" s="1373">
        <f t="shared" si="12"/>
        <v>0.14686675868931567</v>
      </c>
      <c r="Q27" s="1254">
        <f>IF(J27="","0",'2023 GAZ DE BORDEAUX H  '!J28)</f>
        <v>113559</v>
      </c>
      <c r="R27" s="1265"/>
      <c r="S27" s="1264"/>
      <c r="T27" s="1123"/>
      <c r="U27" s="1123"/>
      <c r="V27" s="1123"/>
      <c r="W27" s="1123"/>
      <c r="X27" s="1123"/>
      <c r="Y27" s="892"/>
      <c r="Z27" s="892"/>
      <c r="AA27" s="893"/>
      <c r="AB27" s="893"/>
    </row>
    <row r="28" spans="1:28" ht="15.75">
      <c r="A28" s="1356" t="s">
        <v>169</v>
      </c>
      <c r="B28" s="1350">
        <v>86404368</v>
      </c>
      <c r="C28" s="1351">
        <v>1.234</v>
      </c>
      <c r="D28" s="1351">
        <v>11.743930000000001</v>
      </c>
      <c r="E28" s="1352">
        <v>19991.650000000001</v>
      </c>
      <c r="F28" s="1353">
        <v>2263.38</v>
      </c>
      <c r="G28" s="1353">
        <f t="shared" si="13"/>
        <v>22255.030000000002</v>
      </c>
      <c r="H28" s="1353">
        <f t="shared" si="14"/>
        <v>26377.8459</v>
      </c>
      <c r="I28" s="1332">
        <f t="shared" si="8"/>
        <v>26089.248787</v>
      </c>
      <c r="J28" s="1354">
        <v>217157</v>
      </c>
      <c r="K28" s="1350">
        <v>18491</v>
      </c>
      <c r="L28" s="1372">
        <f t="shared" si="9"/>
        <v>0.12146901043945164</v>
      </c>
      <c r="M28" s="1336">
        <f t="shared" si="10"/>
        <v>-0.13733558067485641</v>
      </c>
      <c r="N28" s="1337">
        <f t="shared" si="11"/>
        <v>0.23028854052767847</v>
      </c>
      <c r="O28" s="1338">
        <f>IF(K28="","0",'2023 GAZ DE BORDEAUX H  '!H29)</f>
        <v>24853.666250000002</v>
      </c>
      <c r="P28" s="1373">
        <f t="shared" si="12"/>
        <v>0.14080679313802696</v>
      </c>
      <c r="Q28" s="1254">
        <f>IF(J28="","0",'2023 GAZ DE BORDEAUX H  '!J29)</f>
        <v>176509</v>
      </c>
      <c r="R28" s="1265"/>
      <c r="S28" s="1264"/>
      <c r="T28" s="1123"/>
      <c r="U28" s="1123"/>
      <c r="V28" s="1123"/>
      <c r="W28" s="1123"/>
      <c r="X28" s="1123"/>
      <c r="Y28" s="892"/>
      <c r="Z28" s="892"/>
      <c r="AA28" s="893"/>
      <c r="AB28" s="893"/>
    </row>
    <row r="29" spans="1:28" ht="15.75">
      <c r="A29" s="1349" t="s">
        <v>170</v>
      </c>
      <c r="B29" s="1350">
        <v>86477504</v>
      </c>
      <c r="C29" s="1351">
        <v>1.248</v>
      </c>
      <c r="D29" s="1351">
        <v>11.64495</v>
      </c>
      <c r="E29" s="1352">
        <v>27705.03</v>
      </c>
      <c r="F29" s="1353">
        <v>2263.38</v>
      </c>
      <c r="G29" s="1353">
        <f t="shared" si="13"/>
        <v>29968.41</v>
      </c>
      <c r="H29" s="1353">
        <f t="shared" si="14"/>
        <v>35633.901899999997</v>
      </c>
      <c r="I29" s="1332">
        <f t="shared" si="8"/>
        <v>35237.317467000001</v>
      </c>
      <c r="J29" s="1354">
        <v>300335</v>
      </c>
      <c r="K29" s="1350">
        <v>20666</v>
      </c>
      <c r="L29" s="1372">
        <f t="shared" si="9"/>
        <v>0.11864718364492982</v>
      </c>
      <c r="M29" s="1336">
        <f t="shared" si="10"/>
        <v>-0.12237201042504528</v>
      </c>
      <c r="N29" s="1337">
        <f t="shared" si="11"/>
        <v>-8.4230040950240725E-2</v>
      </c>
      <c r="O29" s="1338">
        <f>IF(K29="","0",'2023 GAZ DE BORDEAUX H  '!H30)</f>
        <v>44337.022250000002</v>
      </c>
      <c r="P29" s="1373">
        <f t="shared" si="12"/>
        <v>0.13519074716656657</v>
      </c>
      <c r="Q29" s="1254">
        <f>IF(J29="","0",'2023 GAZ DE BORDEAUX H  '!J30)</f>
        <v>327959</v>
      </c>
      <c r="R29" s="1265"/>
      <c r="S29" s="1264"/>
      <c r="T29" s="1123"/>
      <c r="U29" s="1123"/>
      <c r="V29" s="1123"/>
      <c r="W29" s="1123"/>
      <c r="X29" s="1123"/>
      <c r="Y29" s="892"/>
      <c r="Z29" s="892"/>
      <c r="AA29" s="893"/>
      <c r="AB29" s="893"/>
    </row>
    <row r="30" spans="1:28" ht="15.75">
      <c r="A30" s="1356" t="s">
        <v>171</v>
      </c>
      <c r="B30" s="1350">
        <v>86531189</v>
      </c>
      <c r="C30" s="1351">
        <v>1.262</v>
      </c>
      <c r="D30" s="1351">
        <v>11.576650000000001</v>
      </c>
      <c r="E30" s="1352">
        <v>37680.85</v>
      </c>
      <c r="F30" s="1353">
        <v>2263.38</v>
      </c>
      <c r="G30" s="1353">
        <f t="shared" si="13"/>
        <v>39944.229999999996</v>
      </c>
      <c r="H30" s="1353">
        <f t="shared" si="14"/>
        <v>47604.885899999994</v>
      </c>
      <c r="I30" s="1332">
        <f t="shared" si="8"/>
        <v>47068.639986999995</v>
      </c>
      <c r="J30" s="1354">
        <v>409304</v>
      </c>
      <c r="K30" s="1350">
        <v>35356</v>
      </c>
      <c r="L30" s="1372">
        <f t="shared" si="9"/>
        <v>0.11630691588648046</v>
      </c>
      <c r="M30" s="1336">
        <f t="shared" si="10"/>
        <v>-0.13332934761256657</v>
      </c>
      <c r="N30" s="1337">
        <f t="shared" si="11"/>
        <v>5.275828720755571E-2</v>
      </c>
      <c r="O30" s="1338">
        <f>IF(K30="","0",'2023 GAZ DE BORDEAUX H  '!H31)</f>
        <v>52175.758249999999</v>
      </c>
      <c r="P30" s="1373">
        <f t="shared" si="12"/>
        <v>0.13419967038930841</v>
      </c>
      <c r="Q30" s="1254">
        <f>IF(J30="","0",'2023 GAZ DE BORDEAUX H  '!J31)</f>
        <v>388792</v>
      </c>
      <c r="R30" s="1265"/>
      <c r="S30" s="1264"/>
      <c r="T30" s="1123"/>
      <c r="U30" s="1123"/>
      <c r="V30" s="1123"/>
      <c r="W30" s="1123"/>
      <c r="X30" s="1123"/>
      <c r="Y30" s="892"/>
      <c r="Z30" s="892"/>
      <c r="AA30" s="893"/>
      <c r="AB30" s="893"/>
    </row>
    <row r="31" spans="1:28" ht="16.5" thickBot="1">
      <c r="A31" s="1479" t="s">
        <v>181</v>
      </c>
      <c r="B31" s="1479"/>
      <c r="C31" s="1374"/>
      <c r="D31" s="1374"/>
      <c r="E31" s="1375">
        <f>SUM(E19:E30)</f>
        <v>285061.36000000004</v>
      </c>
      <c r="F31" s="1376">
        <f>SUM(F19:F30)</f>
        <v>26108.670000000006</v>
      </c>
      <c r="G31" s="1376">
        <f t="shared" ref="G31:J31" si="15">SUM(G19:G30)</f>
        <v>311170.02999999997</v>
      </c>
      <c r="H31" s="1376">
        <f t="shared" si="15"/>
        <v>369618.27884999994</v>
      </c>
      <c r="I31" s="1376">
        <f t="shared" si="15"/>
        <v>365526.90143049997</v>
      </c>
      <c r="J31" s="1377">
        <f t="shared" si="15"/>
        <v>3128038</v>
      </c>
      <c r="K31" s="1377">
        <f>SUM(E31:J31)</f>
        <v>4485523.2402804997</v>
      </c>
      <c r="L31" s="1378">
        <f>H31/J31</f>
        <v>0.11816297591333608</v>
      </c>
      <c r="M31" s="1363">
        <f>(L31-P31)/P31</f>
        <v>-0.13037633570690849</v>
      </c>
      <c r="N31" s="1364">
        <f t="shared" si="11"/>
        <v>-1.6288900615566725E-2</v>
      </c>
      <c r="O31" s="1365">
        <f>SUM(O19:O30)</f>
        <v>432070.40445000003</v>
      </c>
      <c r="P31" s="1379">
        <f t="shared" si="12"/>
        <v>0.13587828938554655</v>
      </c>
      <c r="Q31" s="1269">
        <f>SUM(Q19:Q30)</f>
        <v>3179834</v>
      </c>
      <c r="R31" s="1267"/>
      <c r="S31" s="1144"/>
      <c r="T31" s="1123"/>
      <c r="U31" s="1123"/>
      <c r="V31" s="1123"/>
      <c r="W31" s="1123"/>
      <c r="X31" s="1123"/>
      <c r="Y31" s="892"/>
      <c r="Z31" s="892"/>
      <c r="AA31" s="893"/>
      <c r="AB31" s="893"/>
    </row>
    <row r="32" spans="1:28" ht="15.75">
      <c r="A32" s="1380"/>
      <c r="B32" s="1380"/>
      <c r="C32" s="1380"/>
      <c r="D32" s="1380"/>
      <c r="E32" s="1381"/>
      <c r="F32" s="1381"/>
      <c r="G32" s="1381"/>
      <c r="H32" s="1381"/>
      <c r="I32" s="1381"/>
      <c r="J32" s="1380"/>
      <c r="K32" s="1380"/>
      <c r="L32" s="1380"/>
      <c r="M32" s="1380"/>
      <c r="N32" s="1380"/>
      <c r="O32" s="1380"/>
      <c r="P32" s="1380"/>
      <c r="Q32" s="1167"/>
      <c r="R32" s="1123"/>
      <c r="S32" s="1256"/>
      <c r="T32" s="1123"/>
      <c r="U32" s="1123"/>
      <c r="V32" s="1123"/>
      <c r="W32" s="1123"/>
      <c r="X32" s="1123"/>
      <c r="Y32" s="892"/>
      <c r="Z32" s="892"/>
      <c r="AA32" s="893"/>
      <c r="AB32" s="893"/>
    </row>
    <row r="33" spans="1:28" ht="15.75">
      <c r="A33" s="1380"/>
      <c r="B33" s="1380"/>
      <c r="C33" s="1380"/>
      <c r="D33" s="1380"/>
      <c r="E33" s="1381"/>
      <c r="F33" s="1381"/>
      <c r="G33" s="1381"/>
      <c r="H33" s="1381"/>
      <c r="I33" s="1381"/>
      <c r="J33" s="1380"/>
      <c r="K33" s="1380"/>
      <c r="L33" s="1380"/>
      <c r="M33" s="1380"/>
      <c r="N33" s="1380"/>
      <c r="O33" s="1380"/>
      <c r="P33" s="1380"/>
      <c r="Q33" s="1167"/>
      <c r="R33" s="1123"/>
      <c r="S33" s="1256"/>
      <c r="T33" s="1123"/>
      <c r="U33" s="1123"/>
      <c r="V33" s="1123"/>
      <c r="W33" s="1123"/>
      <c r="X33" s="1123"/>
      <c r="Y33" s="892"/>
      <c r="Z33" s="892"/>
      <c r="AA33" s="893"/>
      <c r="AB33" s="893"/>
    </row>
    <row r="34" spans="1:28" ht="15.75">
      <c r="A34" s="1380"/>
      <c r="B34" s="1380"/>
      <c r="C34" s="1380"/>
      <c r="D34" s="1380"/>
      <c r="E34" s="1381"/>
      <c r="F34" s="1381"/>
      <c r="G34" s="1381"/>
      <c r="H34" s="1381"/>
      <c r="I34" s="1381"/>
      <c r="J34" s="1380"/>
      <c r="K34" s="1380"/>
      <c r="L34" s="1380"/>
      <c r="M34" s="1380"/>
      <c r="N34" s="1380"/>
      <c r="O34" s="1380"/>
      <c r="P34" s="1380"/>
      <c r="Q34" s="1167"/>
      <c r="R34" s="1123"/>
      <c r="S34" s="1123"/>
      <c r="T34" s="1123"/>
      <c r="U34" s="1123"/>
      <c r="V34" s="1123"/>
      <c r="W34" s="1123"/>
      <c r="X34" s="1123"/>
      <c r="Y34" s="892"/>
      <c r="Z34" s="892"/>
      <c r="AA34" s="893"/>
      <c r="AB34" s="893"/>
    </row>
    <row r="35" spans="1:28" ht="28.5">
      <c r="A35" s="1380"/>
      <c r="B35" s="1380"/>
      <c r="C35" s="1380"/>
      <c r="D35" s="1380"/>
      <c r="E35" s="1480" t="s">
        <v>427</v>
      </c>
      <c r="F35" s="1480"/>
      <c r="G35" s="1480"/>
      <c r="H35" s="1480"/>
      <c r="I35" s="1480"/>
      <c r="J35" s="1480"/>
      <c r="K35" s="1480"/>
      <c r="L35" s="1480"/>
      <c r="M35" s="1380"/>
      <c r="N35" s="1380"/>
      <c r="O35" s="1380"/>
      <c r="P35" s="1380"/>
      <c r="Q35" s="1167"/>
      <c r="R35" s="1123"/>
      <c r="S35" s="1123"/>
      <c r="T35" s="1123"/>
      <c r="U35" s="1123"/>
      <c r="V35" s="1123"/>
      <c r="W35" s="1123"/>
      <c r="X35" s="1123"/>
      <c r="Y35" s="892"/>
      <c r="Z35" s="892"/>
      <c r="AA35" s="893"/>
      <c r="AB35" s="893"/>
    </row>
    <row r="36" spans="1:28" ht="16.5" thickBot="1">
      <c r="A36" s="1380"/>
      <c r="B36" s="1380"/>
      <c r="C36" s="1380"/>
      <c r="D36" s="1380"/>
      <c r="E36" s="1382"/>
      <c r="F36" s="1381"/>
      <c r="G36" s="1383"/>
      <c r="H36" s="1383"/>
      <c r="I36" s="1381"/>
      <c r="J36" s="1381"/>
      <c r="K36" s="1381"/>
      <c r="L36" s="1381"/>
      <c r="M36" s="1380"/>
      <c r="N36" s="1380"/>
      <c r="O36" s="1380"/>
      <c r="P36" s="1380"/>
      <c r="Q36" s="1167"/>
      <c r="R36" s="1123"/>
      <c r="S36" s="1123"/>
      <c r="T36" s="1123"/>
      <c r="U36" s="1123"/>
      <c r="V36" s="1123"/>
      <c r="W36" s="1123"/>
      <c r="X36" s="1123"/>
      <c r="Y36" s="892"/>
      <c r="Z36" s="892"/>
      <c r="AA36" s="893"/>
      <c r="AB36" s="893"/>
    </row>
    <row r="37" spans="1:28" ht="45">
      <c r="A37" s="1380"/>
      <c r="B37" s="1380"/>
      <c r="C37" s="1380"/>
      <c r="D37" s="1380"/>
      <c r="E37" s="1384" t="s">
        <v>497</v>
      </c>
      <c r="F37" s="1385" t="s">
        <v>502</v>
      </c>
      <c r="G37" s="1386" t="s">
        <v>503</v>
      </c>
      <c r="H37" s="1387" t="s">
        <v>499</v>
      </c>
      <c r="I37" s="1388" t="s">
        <v>504</v>
      </c>
      <c r="J37" s="1389" t="s">
        <v>501</v>
      </c>
      <c r="K37" s="1390" t="s">
        <v>443</v>
      </c>
      <c r="L37" s="1391" t="s">
        <v>446</v>
      </c>
      <c r="M37" s="1380"/>
      <c r="N37" s="1380"/>
      <c r="O37" s="1380"/>
      <c r="P37" s="1380"/>
      <c r="Q37" s="1167"/>
      <c r="R37" s="1123"/>
      <c r="S37" s="1123"/>
      <c r="T37" s="1123"/>
      <c r="U37" s="1123"/>
      <c r="V37" s="1123"/>
      <c r="W37" s="1123"/>
      <c r="X37" s="1123"/>
      <c r="Y37" s="892"/>
      <c r="Z37" s="892"/>
      <c r="AA37" s="893"/>
      <c r="AB37" s="893"/>
    </row>
    <row r="38" spans="1:28" ht="16.5" thickBot="1">
      <c r="A38" s="1380"/>
      <c r="B38" s="1380"/>
      <c r="C38" s="1380"/>
      <c r="D38" s="1380"/>
      <c r="E38" s="1392">
        <f>H31+H15</f>
        <v>1539277.9456500001</v>
      </c>
      <c r="F38" s="1393">
        <f>E38/G38</f>
        <v>0.11693952026304591</v>
      </c>
      <c r="G38" s="1394">
        <f>J15+J31</f>
        <v>13163026</v>
      </c>
      <c r="H38" s="1395">
        <f>(F38-K38)/K38</f>
        <v>-0.13195786541279231</v>
      </c>
      <c r="I38" s="1396">
        <f>(G38-L38)/L38</f>
        <v>-7.3114196358570513E-2</v>
      </c>
      <c r="J38" s="1397">
        <f>O15+O31</f>
        <v>1913154.35295</v>
      </c>
      <c r="K38" s="1398">
        <f>J38/L38</f>
        <v>0.13471641018745686</v>
      </c>
      <c r="L38" s="1399">
        <f>Q15+Q31</f>
        <v>14201346</v>
      </c>
      <c r="M38" s="1380"/>
      <c r="N38" s="1380"/>
      <c r="O38" s="1380"/>
      <c r="P38" s="1380"/>
      <c r="Q38" s="1167"/>
      <c r="R38" s="1123"/>
      <c r="S38" s="1123"/>
      <c r="T38" s="1123"/>
      <c r="U38" s="1123"/>
      <c r="V38" s="1123"/>
      <c r="W38" s="1123"/>
      <c r="X38" s="1123"/>
      <c r="Y38" s="892"/>
      <c r="Z38" s="892"/>
      <c r="AA38" s="893"/>
      <c r="AB38" s="893"/>
    </row>
    <row r="39" spans="1:28" ht="15.75">
      <c r="A39" s="1380"/>
      <c r="B39" s="1380"/>
      <c r="C39" s="1380"/>
      <c r="D39" s="1380"/>
      <c r="E39" s="1381"/>
      <c r="F39" s="1381"/>
      <c r="G39" s="1381"/>
      <c r="H39" s="1381"/>
      <c r="I39" s="1381"/>
      <c r="J39" s="1380"/>
      <c r="K39" s="1380"/>
      <c r="L39" s="1380"/>
      <c r="M39" s="1380"/>
      <c r="N39" s="1380"/>
      <c r="O39" s="1380"/>
      <c r="P39" s="1380"/>
      <c r="Q39" s="1167"/>
      <c r="R39" s="1123"/>
      <c r="S39" s="1123"/>
      <c r="T39" s="1123"/>
      <c r="U39" s="1123"/>
      <c r="V39" s="1123"/>
      <c r="W39" s="1123"/>
      <c r="X39" s="1123"/>
      <c r="Y39" s="892"/>
      <c r="Z39" s="892"/>
      <c r="AA39" s="893"/>
      <c r="AB39" s="893"/>
    </row>
    <row r="40" spans="1:28" ht="15.75">
      <c r="A40" s="1450"/>
      <c r="B40" s="1400"/>
      <c r="C40" s="1400"/>
      <c r="D40" s="1400"/>
      <c r="E40" s="1401"/>
      <c r="F40" s="1401" t="s">
        <v>460</v>
      </c>
      <c r="G40" s="1382" t="s">
        <v>513</v>
      </c>
      <c r="H40" s="1382"/>
      <c r="I40" s="1427"/>
      <c r="J40" s="1425"/>
      <c r="K40" s="1426"/>
      <c r="L40" s="1424"/>
      <c r="M40" s="1380"/>
      <c r="N40" s="1380"/>
      <c r="O40" s="1380"/>
      <c r="P40" s="1380"/>
      <c r="Q40" s="1167"/>
      <c r="R40" s="1123"/>
      <c r="S40" s="1123"/>
      <c r="T40" s="1123"/>
      <c r="U40" s="1123"/>
      <c r="V40" s="1123"/>
      <c r="W40" s="1124"/>
      <c r="X40" s="1123"/>
      <c r="Y40" s="892"/>
      <c r="Z40" s="892"/>
      <c r="AA40" s="893"/>
      <c r="AB40" s="893"/>
    </row>
    <row r="41" spans="1:28" ht="15.75">
      <c r="A41" s="1437"/>
      <c r="B41" s="1438"/>
      <c r="C41" s="1400"/>
      <c r="D41" s="1400"/>
      <c r="E41" s="1401" t="s">
        <v>512</v>
      </c>
      <c r="F41" s="1472">
        <f>J15+J31</f>
        <v>13163026</v>
      </c>
      <c r="G41" s="1382">
        <f>H31+H15</f>
        <v>1539277.9456500001</v>
      </c>
      <c r="H41" s="1382"/>
      <c r="I41" s="1381"/>
      <c r="J41" s="1380"/>
      <c r="K41" s="1380"/>
      <c r="L41" s="1380"/>
      <c r="M41" s="1380"/>
      <c r="N41" s="1380"/>
      <c r="O41" s="1380"/>
      <c r="P41" s="1380"/>
      <c r="Q41" s="1167"/>
      <c r="R41" s="1123"/>
      <c r="S41" s="1123"/>
      <c r="T41" s="1123"/>
      <c r="U41" s="1123"/>
      <c r="V41" s="1123"/>
      <c r="W41" s="1124"/>
      <c r="X41" s="1123"/>
      <c r="Y41" s="892"/>
      <c r="Z41" s="892"/>
      <c r="AA41" s="893"/>
      <c r="AB41" s="893"/>
    </row>
    <row r="42" spans="1:28" ht="15.75">
      <c r="A42" s="1429"/>
      <c r="B42" s="1429"/>
      <c r="C42" s="1168"/>
      <c r="D42" s="1168"/>
      <c r="E42" s="1191" t="s">
        <v>514</v>
      </c>
      <c r="F42" s="1472">
        <v>6457493</v>
      </c>
      <c r="G42" s="1382">
        <v>892196</v>
      </c>
      <c r="H42" s="1192"/>
      <c r="I42" s="1428"/>
      <c r="J42" s="1167"/>
      <c r="K42" s="1167"/>
      <c r="L42" s="1167"/>
      <c r="M42" s="1167"/>
      <c r="N42" s="1167"/>
      <c r="O42" s="1167"/>
      <c r="P42" s="1167"/>
      <c r="Q42" s="1167"/>
      <c r="R42" s="1123"/>
      <c r="S42" s="1123"/>
      <c r="T42" s="1123"/>
      <c r="U42" s="1123"/>
      <c r="V42" s="1123"/>
      <c r="W42" s="1124"/>
      <c r="X42" s="1123"/>
      <c r="Y42" s="892"/>
      <c r="Z42" s="892"/>
      <c r="AA42" s="893"/>
      <c r="AB42" s="893"/>
    </row>
    <row r="43" spans="1:28" ht="15.75">
      <c r="A43" s="1429"/>
      <c r="B43" s="1429"/>
      <c r="C43" s="1168"/>
      <c r="D43" s="1168"/>
      <c r="E43" s="1191"/>
      <c r="F43" s="1473">
        <f>SUM(F41:F42)</f>
        <v>19620519</v>
      </c>
      <c r="G43" s="1382">
        <f>G41+G42</f>
        <v>2431473.9456500001</v>
      </c>
      <c r="H43" s="1192"/>
      <c r="I43" s="1428"/>
      <c r="J43" s="1167"/>
      <c r="K43" s="1167"/>
      <c r="L43" s="1167"/>
      <c r="M43" s="1167"/>
      <c r="N43" s="1167"/>
      <c r="O43" s="1167"/>
      <c r="P43" s="1167"/>
      <c r="Q43" s="1167"/>
      <c r="R43" s="1123"/>
      <c r="S43" s="1123"/>
      <c r="T43" s="1123"/>
      <c r="U43" s="1123"/>
      <c r="V43" s="1123"/>
      <c r="W43" s="1124"/>
      <c r="X43" s="1123"/>
      <c r="Y43" s="892"/>
      <c r="Z43" s="892"/>
      <c r="AA43" s="893"/>
      <c r="AB43" s="893"/>
    </row>
    <row r="44" spans="1:28" ht="15.75">
      <c r="A44" s="1436"/>
      <c r="B44" s="1436"/>
      <c r="C44" s="1439"/>
      <c r="D44" s="1168"/>
      <c r="E44" s="1191"/>
      <c r="F44" s="1432" t="s">
        <v>515</v>
      </c>
      <c r="G44" s="1382">
        <v>200000</v>
      </c>
      <c r="H44" s="1192"/>
      <c r="I44" s="1429"/>
      <c r="J44" s="1430"/>
      <c r="K44" s="1167"/>
      <c r="L44" s="1167"/>
      <c r="M44" s="1167"/>
      <c r="N44" s="1167"/>
      <c r="O44" s="1167"/>
      <c r="P44" s="1167"/>
      <c r="Q44" s="1167"/>
      <c r="R44" s="1123"/>
      <c r="S44" s="1123"/>
      <c r="T44" s="1123"/>
      <c r="U44" s="1123"/>
      <c r="V44" s="1123"/>
      <c r="W44" s="1124"/>
      <c r="X44" s="1123"/>
      <c r="Y44" s="892"/>
      <c r="Z44" s="892"/>
      <c r="AA44" s="893"/>
      <c r="AB44" s="893"/>
    </row>
    <row r="45" spans="1:28" ht="15.75">
      <c r="A45" s="1167"/>
      <c r="B45" s="1168"/>
      <c r="C45" s="1440"/>
      <c r="D45" s="1168"/>
      <c r="E45" s="1191"/>
      <c r="F45" s="1432"/>
      <c r="G45" s="1433">
        <f>G43+G44</f>
        <v>2631473.9456500001</v>
      </c>
      <c r="H45" s="1192"/>
      <c r="I45" s="1190"/>
      <c r="J45" s="1431"/>
      <c r="K45" s="1167"/>
      <c r="L45" s="1167"/>
      <c r="M45" s="1167"/>
      <c r="N45" s="1167"/>
      <c r="O45" s="1167"/>
      <c r="P45" s="1167"/>
      <c r="Q45" s="1167"/>
      <c r="R45" s="1123"/>
      <c r="S45" s="1123"/>
      <c r="T45" s="1123"/>
      <c r="U45" s="1123"/>
      <c r="V45" s="1123"/>
      <c r="W45" s="1124"/>
      <c r="X45" s="1123"/>
      <c r="Y45" s="892"/>
      <c r="Z45" s="892"/>
      <c r="AA45" s="893"/>
      <c r="AB45" s="893"/>
    </row>
    <row r="46" spans="1:28" ht="15.75">
      <c r="A46" s="1167"/>
      <c r="B46" s="1168"/>
      <c r="C46" s="1440"/>
      <c r="D46" s="1168"/>
      <c r="E46" s="1191"/>
      <c r="F46" s="1191"/>
      <c r="G46" s="1192"/>
      <c r="H46" s="1192"/>
      <c r="I46" s="1190"/>
      <c r="J46" s="1167"/>
      <c r="K46" s="1167"/>
      <c r="L46" s="1167"/>
      <c r="M46" s="1167"/>
      <c r="N46" s="1167"/>
      <c r="O46" s="1167"/>
      <c r="P46" s="1167"/>
      <c r="Q46" s="1167"/>
      <c r="R46" s="1123"/>
      <c r="S46" s="1123"/>
      <c r="T46" s="1123"/>
      <c r="U46" s="1123"/>
      <c r="V46" s="1123"/>
      <c r="W46" s="1124"/>
      <c r="X46" s="1123"/>
      <c r="Y46" s="892"/>
      <c r="Z46" s="892"/>
      <c r="AA46" s="893"/>
      <c r="AB46" s="893"/>
    </row>
    <row r="47" spans="1:28" ht="15.75">
      <c r="A47" s="1434"/>
      <c r="B47" s="1434"/>
      <c r="C47" s="1440"/>
      <c r="D47" s="1168"/>
      <c r="E47" s="1191" t="s">
        <v>516</v>
      </c>
      <c r="F47" s="1191">
        <v>2020295</v>
      </c>
      <c r="G47" s="1192"/>
      <c r="H47" s="1192"/>
      <c r="I47" s="1190"/>
      <c r="J47" s="1167"/>
      <c r="K47" s="1167"/>
      <c r="L47" s="1167"/>
      <c r="M47" s="1167"/>
      <c r="N47" s="1167"/>
      <c r="O47" s="1167"/>
      <c r="P47" s="1167"/>
      <c r="Q47" s="1167"/>
      <c r="R47" s="1123"/>
      <c r="S47" s="1123"/>
      <c r="T47" s="1123"/>
      <c r="U47" s="1123"/>
      <c r="V47" s="1123"/>
      <c r="W47" s="1124"/>
      <c r="X47" s="1123"/>
      <c r="Y47" s="892"/>
      <c r="Z47" s="892"/>
      <c r="AA47" s="893"/>
      <c r="AB47" s="893"/>
    </row>
    <row r="48" spans="1:28" ht="15.75">
      <c r="A48" s="1434"/>
      <c r="B48" s="1434"/>
      <c r="C48" s="1440"/>
      <c r="D48" s="1168"/>
      <c r="E48" s="1191" t="s">
        <v>517</v>
      </c>
      <c r="F48" s="1191">
        <f>F47-(F47*5/100)</f>
        <v>1919280.25</v>
      </c>
      <c r="G48" s="1192"/>
      <c r="H48" s="1192"/>
      <c r="I48" s="1190"/>
      <c r="J48" s="1167"/>
      <c r="K48" s="1167"/>
      <c r="L48" s="1167"/>
      <c r="M48" s="1167"/>
      <c r="N48" s="1167"/>
      <c r="O48" s="1167"/>
      <c r="P48" s="1167"/>
      <c r="Q48" s="1167"/>
      <c r="R48" s="1123"/>
      <c r="S48" s="1123"/>
      <c r="T48" s="1123"/>
      <c r="U48" s="1123"/>
      <c r="V48" s="1123"/>
      <c r="W48" s="1124"/>
      <c r="X48" s="1123"/>
      <c r="Y48" s="892"/>
      <c r="Z48" s="892"/>
      <c r="AA48" s="893"/>
      <c r="AB48" s="893"/>
    </row>
    <row r="49" spans="1:28" ht="15.75">
      <c r="A49" s="1435"/>
      <c r="B49" s="1435"/>
      <c r="C49" s="1439"/>
      <c r="D49" s="1168"/>
      <c r="E49" s="1191" t="s">
        <v>518</v>
      </c>
      <c r="F49" s="1191">
        <f>F47-(F47*10/100)</f>
        <v>1818265.5</v>
      </c>
      <c r="G49" s="1192"/>
      <c r="H49" s="1192"/>
      <c r="I49" s="1190"/>
      <c r="J49" s="1167"/>
      <c r="K49" s="1167"/>
      <c r="L49" s="1167"/>
      <c r="M49" s="1167"/>
      <c r="N49" s="1167"/>
      <c r="O49" s="1167"/>
      <c r="P49" s="1167"/>
      <c r="Q49" s="1167"/>
      <c r="R49" s="1123"/>
      <c r="S49" s="1123"/>
      <c r="T49" s="1123"/>
      <c r="U49" s="1123"/>
      <c r="V49" s="1123"/>
      <c r="W49" s="1124"/>
      <c r="X49" s="1123"/>
      <c r="Y49" s="892"/>
      <c r="Z49" s="892"/>
      <c r="AA49" s="893"/>
      <c r="AB49" s="893"/>
    </row>
    <row r="50" spans="1:28" ht="15.75">
      <c r="A50" s="1167"/>
      <c r="B50" s="1168"/>
      <c r="C50" s="1440"/>
      <c r="D50" s="1168"/>
      <c r="E50" s="1191"/>
      <c r="F50" s="1191"/>
      <c r="G50" s="1192"/>
      <c r="H50" s="1192"/>
      <c r="I50" s="1190"/>
      <c r="J50" s="1167"/>
      <c r="K50" s="1167"/>
      <c r="L50" s="1167"/>
      <c r="M50" s="1167"/>
      <c r="N50" s="1167"/>
      <c r="O50" s="1167"/>
      <c r="P50" s="1167"/>
      <c r="Q50" s="1167"/>
      <c r="R50" s="1123"/>
      <c r="S50" s="1123"/>
      <c r="T50" s="1123"/>
      <c r="U50" s="1123"/>
      <c r="V50" s="1123"/>
      <c r="W50" s="1124"/>
      <c r="X50" s="1123"/>
      <c r="Y50" s="892"/>
      <c r="Z50" s="892"/>
      <c r="AA50" s="893"/>
      <c r="AB50" s="893"/>
    </row>
    <row r="51" spans="1:28" ht="15.75">
      <c r="A51" s="1167"/>
      <c r="B51" s="1168"/>
      <c r="C51" s="1168"/>
      <c r="D51" s="1168"/>
      <c r="E51" s="1191"/>
      <c r="F51" s="1191"/>
      <c r="G51" s="1192"/>
      <c r="H51" s="1192"/>
      <c r="I51" s="1190"/>
      <c r="J51" s="1167"/>
      <c r="K51" s="1167"/>
      <c r="L51" s="1167"/>
      <c r="M51" s="1167"/>
      <c r="N51" s="1167"/>
      <c r="O51" s="1167"/>
      <c r="P51" s="1167"/>
      <c r="Q51" s="1167"/>
      <c r="R51" s="1123"/>
      <c r="S51" s="1123"/>
      <c r="T51" s="1123"/>
      <c r="U51" s="1123"/>
      <c r="V51" s="1123"/>
      <c r="W51" s="1124"/>
      <c r="X51" s="1123"/>
      <c r="Y51" s="892"/>
      <c r="Z51" s="892"/>
      <c r="AA51" s="893"/>
      <c r="AB51" s="893"/>
    </row>
  </sheetData>
  <mergeCells count="5">
    <mergeCell ref="A1:P1"/>
    <mergeCell ref="A15:B15"/>
    <mergeCell ref="A17:P17"/>
    <mergeCell ref="A31:B31"/>
    <mergeCell ref="E35:L35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7"/>
  <sheetViews>
    <sheetView topLeftCell="A31" zoomScale="85" zoomScaleNormal="85" zoomScaleSheetLayoutView="71" workbookViewId="0">
      <selection activeCell="C51" sqref="C51"/>
    </sheetView>
  </sheetViews>
  <sheetFormatPr baseColWidth="10" defaultColWidth="13" defaultRowHeight="15.75"/>
  <cols>
    <col min="1" max="1" width="17.5703125" style="984" customWidth="1"/>
    <col min="2" max="2" width="19.140625" style="984" customWidth="1"/>
    <col min="3" max="3" width="20" style="984" customWidth="1"/>
    <col min="4" max="8" width="15.7109375" style="984" customWidth="1"/>
    <col min="9" max="11" width="10.7109375" style="984" customWidth="1"/>
    <col min="12" max="13" width="15.7109375" style="984" customWidth="1"/>
    <col min="14" max="14" width="14.140625" style="984" customWidth="1"/>
    <col min="15" max="15" width="14.7109375" style="984" customWidth="1"/>
    <col min="16" max="16" width="15.42578125" style="984" customWidth="1"/>
    <col min="17" max="19" width="16" style="984" customWidth="1"/>
    <col min="20" max="229" width="11.42578125" style="984" customWidth="1"/>
    <col min="230" max="230" width="19.140625" style="984" customWidth="1"/>
    <col min="231" max="231" width="20" style="984" customWidth="1"/>
    <col min="232" max="233" width="18.42578125" style="984" customWidth="1"/>
    <col min="234" max="234" width="18" style="984" customWidth="1"/>
    <col min="235" max="235" width="15.7109375" style="984" customWidth="1"/>
    <col min="236" max="236" width="21.5703125" style="984" customWidth="1"/>
    <col min="237" max="237" width="17" style="984" customWidth="1"/>
    <col min="238" max="238" width="28.140625" style="984" customWidth="1"/>
    <col min="239" max="239" width="20" style="984" customWidth="1"/>
    <col min="240" max="240" width="20.42578125" style="984" customWidth="1"/>
    <col min="241" max="241" width="16.7109375" style="984" customWidth="1"/>
    <col min="242" max="242" width="14.140625" style="984" customWidth="1"/>
    <col min="243" max="243" width="14.7109375" style="984" customWidth="1"/>
    <col min="244" max="244" width="15.42578125" style="984" customWidth="1"/>
    <col min="245" max="245" width="20.5703125" style="984" customWidth="1"/>
    <col min="246" max="246" width="14.85546875" style="984" customWidth="1"/>
    <col min="247" max="247" width="15.140625" style="984" customWidth="1"/>
    <col min="248" max="248" width="21.140625" style="984" customWidth="1"/>
    <col min="249" max="249" width="19.42578125" style="984" customWidth="1"/>
    <col min="250" max="250" width="20.42578125" style="984" customWidth="1"/>
    <col min="251" max="251" width="14.85546875" style="984" customWidth="1"/>
    <col min="252" max="16384" width="13" style="984"/>
  </cols>
  <sheetData>
    <row r="1" spans="1:23" ht="24.95" customHeight="1">
      <c r="A1" s="977"/>
    </row>
    <row r="2" spans="1:23" ht="24.95" customHeight="1">
      <c r="A2" s="977" t="s">
        <v>197</v>
      </c>
    </row>
    <row r="3" spans="1:23" ht="24.95" customHeight="1">
      <c r="A3" s="977"/>
    </row>
    <row r="4" spans="1:23" ht="24.95" customHeight="1"/>
    <row r="5" spans="1:23" ht="50.1" customHeight="1">
      <c r="A5" s="1017" t="s">
        <v>197</v>
      </c>
      <c r="B5" s="1018" t="s">
        <v>96</v>
      </c>
      <c r="C5" s="1019" t="s">
        <v>173</v>
      </c>
      <c r="D5" s="1020" t="s">
        <v>174</v>
      </c>
      <c r="E5" s="1020" t="s">
        <v>182</v>
      </c>
      <c r="F5" s="1018" t="s">
        <v>175</v>
      </c>
      <c r="G5" s="1020" t="s">
        <v>176</v>
      </c>
      <c r="H5" s="1020" t="s">
        <v>219</v>
      </c>
      <c r="I5" s="1021" t="s">
        <v>37</v>
      </c>
      <c r="J5" s="1022" t="s">
        <v>202</v>
      </c>
      <c r="K5" s="1021" t="s">
        <v>189</v>
      </c>
      <c r="L5" s="1021" t="s">
        <v>190</v>
      </c>
      <c r="M5" s="1021" t="s">
        <v>191</v>
      </c>
      <c r="V5" s="928"/>
      <c r="W5" s="928"/>
    </row>
    <row r="6" spans="1:23" ht="24.95" customHeight="1">
      <c r="A6" s="1082" t="s">
        <v>193</v>
      </c>
      <c r="B6" s="1082" t="s">
        <v>249</v>
      </c>
      <c r="C6" s="1083" t="s">
        <v>250</v>
      </c>
      <c r="D6" s="1084">
        <v>3078.33</v>
      </c>
      <c r="E6" s="1084">
        <v>372.85</v>
      </c>
      <c r="F6" s="1084">
        <f>D6+E6</f>
        <v>3451.18</v>
      </c>
      <c r="G6" s="1084">
        <f>D6*1.2+E6*1.055</f>
        <v>4087.3527499999996</v>
      </c>
      <c r="H6" s="1084">
        <f>G6-(G6-F6)*0.06</f>
        <v>4049.1823849999996</v>
      </c>
      <c r="I6" s="1084">
        <f>G6/J6</f>
        <v>5.0099930746224743E-2</v>
      </c>
      <c r="J6" s="1085">
        <v>81584</v>
      </c>
      <c r="K6" s="1083">
        <v>5494</v>
      </c>
      <c r="L6" s="1086">
        <v>1.2709999999999999</v>
      </c>
      <c r="M6" s="1086">
        <v>11.680999999999999</v>
      </c>
      <c r="V6" s="908"/>
      <c r="W6" s="908"/>
    </row>
    <row r="7" spans="1:23" ht="24.95" customHeight="1">
      <c r="A7" s="959" t="s">
        <v>162</v>
      </c>
      <c r="B7" s="959" t="s">
        <v>256</v>
      </c>
      <c r="C7" s="955" t="s">
        <v>258</v>
      </c>
      <c r="D7" s="956">
        <v>2808.15</v>
      </c>
      <c r="E7" s="956">
        <v>372.43</v>
      </c>
      <c r="F7" s="956">
        <f>D7+E7</f>
        <v>3180.58</v>
      </c>
      <c r="G7" s="956">
        <f t="shared" ref="G7:G17" si="0">D7*1.2+E7*1.055</f>
        <v>3762.6936500000002</v>
      </c>
      <c r="H7" s="956">
        <f t="shared" ref="H7:H17" si="1">G7-(G7-F7)*0.06</f>
        <v>3727.7668310000004</v>
      </c>
      <c r="I7" s="956">
        <f>G7/J7</f>
        <v>5.04788522940703E-2</v>
      </c>
      <c r="J7" s="961">
        <v>74540</v>
      </c>
      <c r="K7" s="955">
        <v>4954</v>
      </c>
      <c r="L7" s="1044">
        <v>1.2649999999999999</v>
      </c>
      <c r="M7" s="1044">
        <v>11.898</v>
      </c>
      <c r="O7" s="1233">
        <f>G6+G24+G42</f>
        <v>14937.718850000001</v>
      </c>
      <c r="P7" s="1233">
        <f>G7+G25+G43</f>
        <v>13946.949850000001</v>
      </c>
      <c r="Q7" s="1233">
        <f>G8+G26+G44</f>
        <v>12748.111649999999</v>
      </c>
      <c r="V7" s="908"/>
      <c r="W7" s="908"/>
    </row>
    <row r="8" spans="1:23" ht="24.95" customHeight="1">
      <c r="A8" s="959" t="s">
        <v>163</v>
      </c>
      <c r="B8" s="959" t="s">
        <v>262</v>
      </c>
      <c r="C8" s="955" t="s">
        <v>263</v>
      </c>
      <c r="D8" s="956">
        <v>2414.17</v>
      </c>
      <c r="E8" s="956">
        <v>348.41</v>
      </c>
      <c r="F8" s="956">
        <f t="shared" ref="F8:F17" si="2">D8+E8</f>
        <v>2762.58</v>
      </c>
      <c r="G8" s="956">
        <f t="shared" si="0"/>
        <v>3264.5765499999998</v>
      </c>
      <c r="H8" s="956">
        <f t="shared" si="1"/>
        <v>3234.4567569999999</v>
      </c>
      <c r="I8" s="956">
        <f>G8/J8</f>
        <v>5.097794390918034E-2</v>
      </c>
      <c r="J8" s="961">
        <v>64039</v>
      </c>
      <c r="K8" s="955">
        <v>4287</v>
      </c>
      <c r="L8" s="1044">
        <v>1.2609999999999999</v>
      </c>
      <c r="M8" s="1044">
        <v>11.840999999999999</v>
      </c>
      <c r="O8" s="1233">
        <f>G9+G27+G45</f>
        <v>9260.6670999999988</v>
      </c>
      <c r="P8" s="1233">
        <f>G10+G28+G46</f>
        <v>6625.2824999999993</v>
      </c>
      <c r="V8" s="908"/>
      <c r="W8" s="908"/>
    </row>
    <row r="9" spans="1:23" ht="24.95" customHeight="1">
      <c r="A9" s="1082" t="s">
        <v>164</v>
      </c>
      <c r="B9" s="1082" t="s">
        <v>267</v>
      </c>
      <c r="C9" s="1083" t="s">
        <v>268</v>
      </c>
      <c r="D9" s="1084">
        <v>1618.33</v>
      </c>
      <c r="E9" s="1084">
        <v>357.44</v>
      </c>
      <c r="F9" s="1084">
        <f t="shared" si="2"/>
        <v>1975.77</v>
      </c>
      <c r="G9" s="1084">
        <f t="shared" si="0"/>
        <v>2319.0951999999997</v>
      </c>
      <c r="H9" s="1084">
        <f t="shared" si="1"/>
        <v>2298.495688</v>
      </c>
      <c r="I9" s="1084">
        <v>3.8543002084524706E-2</v>
      </c>
      <c r="J9" s="1085">
        <v>42828</v>
      </c>
      <c r="K9" s="1083">
        <v>2895</v>
      </c>
      <c r="L9" s="1086">
        <v>1.264</v>
      </c>
      <c r="M9" s="1086">
        <v>11.708</v>
      </c>
      <c r="V9" s="908"/>
      <c r="W9" s="908"/>
    </row>
    <row r="10" spans="1:23" ht="24.95" customHeight="1">
      <c r="A10" s="1082" t="s">
        <v>165</v>
      </c>
      <c r="B10" s="1082" t="s">
        <v>275</v>
      </c>
      <c r="C10" s="1083" t="s">
        <v>277</v>
      </c>
      <c r="D10" s="1084">
        <v>1084.23</v>
      </c>
      <c r="E10" s="1084">
        <v>341.69</v>
      </c>
      <c r="F10" s="1084">
        <f>D10+E10</f>
        <v>1425.92</v>
      </c>
      <c r="G10" s="1084">
        <f t="shared" si="0"/>
        <v>1661.5589500000001</v>
      </c>
      <c r="H10" s="1084">
        <f t="shared" si="1"/>
        <v>1647.420613</v>
      </c>
      <c r="I10" s="1084">
        <f t="shared" ref="I10:I18" si="3">G10/J10</f>
        <v>5.8110689679292137E-2</v>
      </c>
      <c r="J10" s="1085">
        <v>28593</v>
      </c>
      <c r="K10" s="1083">
        <v>1960</v>
      </c>
      <c r="L10" s="1086">
        <v>1.2490000000000001</v>
      </c>
      <c r="M10" s="1086">
        <v>11.675000000000001</v>
      </c>
      <c r="V10" s="908"/>
      <c r="W10" s="908"/>
    </row>
    <row r="11" spans="1:23" ht="24.95" customHeight="1">
      <c r="A11" s="1082" t="s">
        <v>166</v>
      </c>
      <c r="B11" s="1082" t="s">
        <v>282</v>
      </c>
      <c r="C11" s="1083" t="s">
        <v>284</v>
      </c>
      <c r="D11" s="1084">
        <v>744.64</v>
      </c>
      <c r="E11" s="1084">
        <v>353.07</v>
      </c>
      <c r="F11" s="1084">
        <f t="shared" si="2"/>
        <v>1097.71</v>
      </c>
      <c r="G11" s="1084">
        <f t="shared" si="0"/>
        <v>1266.0568499999999</v>
      </c>
      <c r="H11" s="1084">
        <f t="shared" si="1"/>
        <v>1255.9560389999999</v>
      </c>
      <c r="I11" s="1084">
        <f t="shared" si="3"/>
        <v>6.4786452256677923E-2</v>
      </c>
      <c r="J11" s="1085">
        <v>19542</v>
      </c>
      <c r="K11" s="1083">
        <v>1353</v>
      </c>
      <c r="L11" s="1086">
        <v>1.24</v>
      </c>
      <c r="M11" s="1086">
        <v>11.646000000000001</v>
      </c>
      <c r="V11" s="908"/>
      <c r="W11" s="908"/>
    </row>
    <row r="12" spans="1:23" ht="24.95" customHeight="1">
      <c r="A12" s="1082" t="s">
        <v>167</v>
      </c>
      <c r="B12" s="1082" t="s">
        <v>290</v>
      </c>
      <c r="C12" s="1083" t="s">
        <v>291</v>
      </c>
      <c r="D12" s="1084">
        <v>349.04</v>
      </c>
      <c r="E12" s="1084">
        <v>389.63</v>
      </c>
      <c r="F12" s="1084">
        <f t="shared" si="2"/>
        <v>738.67000000000007</v>
      </c>
      <c r="G12" s="1084">
        <f t="shared" si="0"/>
        <v>829.90764999999999</v>
      </c>
      <c r="H12" s="1084">
        <f t="shared" si="1"/>
        <v>824.43339100000003</v>
      </c>
      <c r="I12" s="1084">
        <f t="shared" si="3"/>
        <v>9.2427625570776259E-2</v>
      </c>
      <c r="J12" s="1085">
        <v>8979</v>
      </c>
      <c r="K12" s="1083">
        <v>619</v>
      </c>
      <c r="L12" s="1086">
        <v>1.236</v>
      </c>
      <c r="M12" s="1086">
        <v>11.737</v>
      </c>
      <c r="V12" s="908"/>
      <c r="W12" s="908"/>
    </row>
    <row r="13" spans="1:23" ht="24.95" customHeight="1">
      <c r="A13" s="1082" t="s">
        <v>194</v>
      </c>
      <c r="B13" s="1082" t="s">
        <v>301</v>
      </c>
      <c r="C13" s="1083" t="s">
        <v>302</v>
      </c>
      <c r="D13" s="1084">
        <v>288.56</v>
      </c>
      <c r="E13" s="1084">
        <v>309.81</v>
      </c>
      <c r="F13" s="1084">
        <f>D13+E13</f>
        <v>598.37</v>
      </c>
      <c r="G13" s="1084">
        <f>D13*1.2+E13*1.055</f>
        <v>673.12154999999996</v>
      </c>
      <c r="H13" s="1084">
        <f>G13-(G13-F13)*0.06</f>
        <v>668.63645699999995</v>
      </c>
      <c r="I13" s="1084">
        <f>G13/J13</f>
        <v>9.1743430557448546E-2</v>
      </c>
      <c r="J13" s="1085">
        <v>7337</v>
      </c>
      <c r="K13" s="1083">
        <v>508</v>
      </c>
      <c r="L13" s="1086">
        <v>1.226</v>
      </c>
      <c r="M13" s="1086">
        <v>11.772</v>
      </c>
      <c r="V13" s="908"/>
      <c r="W13" s="908"/>
    </row>
    <row r="14" spans="1:23" ht="24.95" customHeight="1">
      <c r="A14" s="1082" t="s">
        <v>168</v>
      </c>
      <c r="B14" s="1082" t="s">
        <v>307</v>
      </c>
      <c r="C14" s="1085" t="s">
        <v>308</v>
      </c>
      <c r="D14" s="1084">
        <v>562.6</v>
      </c>
      <c r="E14" s="1084">
        <v>401.61</v>
      </c>
      <c r="F14" s="1084">
        <f t="shared" si="2"/>
        <v>964.21</v>
      </c>
      <c r="G14" s="1084">
        <f t="shared" si="0"/>
        <v>1098.81855</v>
      </c>
      <c r="H14" s="1084">
        <f t="shared" si="1"/>
        <v>1090.742037</v>
      </c>
      <c r="I14" s="1084">
        <f t="shared" si="3"/>
        <v>7.3474994984954856E-2</v>
      </c>
      <c r="J14" s="1085">
        <v>14955</v>
      </c>
      <c r="K14" s="1083">
        <v>1040</v>
      </c>
      <c r="L14" s="1086">
        <v>1.232</v>
      </c>
      <c r="M14" s="1086">
        <v>11.675000000000001</v>
      </c>
      <c r="V14" s="908"/>
      <c r="W14" s="908"/>
    </row>
    <row r="15" spans="1:23" ht="24.95" customHeight="1">
      <c r="A15" s="1082" t="s">
        <v>169</v>
      </c>
      <c r="B15" s="1115" t="s">
        <v>314</v>
      </c>
      <c r="C15" s="1083" t="s">
        <v>315</v>
      </c>
      <c r="D15" s="1084">
        <v>1536.84</v>
      </c>
      <c r="E15" s="1084">
        <v>298.33999999999997</v>
      </c>
      <c r="F15" s="1084">
        <f t="shared" si="2"/>
        <v>1835.1799999999998</v>
      </c>
      <c r="G15" s="1084">
        <f t="shared" si="0"/>
        <v>2158.9566999999997</v>
      </c>
      <c r="H15" s="1084">
        <f t="shared" si="1"/>
        <v>2139.5300979999997</v>
      </c>
      <c r="I15" s="1084">
        <f t="shared" si="3"/>
        <v>5.3654672200407566E-2</v>
      </c>
      <c r="J15" s="1085">
        <v>40238</v>
      </c>
      <c r="K15" s="1083">
        <v>2775</v>
      </c>
      <c r="L15" s="1086">
        <v>1.2370000000000001</v>
      </c>
      <c r="M15" s="1086">
        <v>11.724</v>
      </c>
      <c r="V15" s="908"/>
      <c r="W15" s="908"/>
    </row>
    <row r="16" spans="1:23" ht="24.95" customHeight="1">
      <c r="A16" s="1082" t="s">
        <v>170</v>
      </c>
      <c r="B16" s="1082" t="s">
        <v>317</v>
      </c>
      <c r="C16" s="1085" t="s">
        <v>320</v>
      </c>
      <c r="D16" s="1084">
        <v>2040.84</v>
      </c>
      <c r="E16" s="1084">
        <v>355.71</v>
      </c>
      <c r="F16" s="1084">
        <f t="shared" si="2"/>
        <v>2396.5499999999997</v>
      </c>
      <c r="G16" s="1084">
        <f t="shared" si="0"/>
        <v>2824.2820499999998</v>
      </c>
      <c r="H16" s="1084">
        <f t="shared" si="1"/>
        <v>2798.6181269999997</v>
      </c>
      <c r="I16" s="1084">
        <f t="shared" si="3"/>
        <v>5.2306362626169084E-2</v>
      </c>
      <c r="J16" s="1085">
        <v>53995</v>
      </c>
      <c r="K16" s="1083">
        <v>3743</v>
      </c>
      <c r="L16" s="1096">
        <v>1.2490000000000001</v>
      </c>
      <c r="M16" s="1111">
        <v>11.55</v>
      </c>
      <c r="V16" s="908"/>
      <c r="W16" s="908"/>
    </row>
    <row r="17" spans="1:23" ht="24.95" customHeight="1">
      <c r="A17" s="1082" t="s">
        <v>195</v>
      </c>
      <c r="B17" s="1082" t="s">
        <v>325</v>
      </c>
      <c r="C17" s="1083" t="s">
        <v>327</v>
      </c>
      <c r="D17" s="1084">
        <v>2734.04</v>
      </c>
      <c r="E17" s="1084">
        <v>344.24</v>
      </c>
      <c r="F17" s="1084">
        <f t="shared" si="2"/>
        <v>3078.2799999999997</v>
      </c>
      <c r="G17" s="1084">
        <f t="shared" si="0"/>
        <v>3644.0212000000001</v>
      </c>
      <c r="H17" s="1084">
        <f t="shared" si="1"/>
        <v>3610.076728</v>
      </c>
      <c r="I17" s="1084">
        <f t="shared" si="3"/>
        <v>5.0350561673552292E-2</v>
      </c>
      <c r="J17" s="1085">
        <v>72373</v>
      </c>
      <c r="K17" s="1083">
        <v>4872</v>
      </c>
      <c r="L17" s="1086">
        <v>1.2490000000000001</v>
      </c>
      <c r="M17" s="1086">
        <v>11.891999999999999</v>
      </c>
      <c r="V17" s="908"/>
      <c r="W17" s="908"/>
    </row>
    <row r="18" spans="1:23" ht="24.95" customHeight="1">
      <c r="A18" s="1521" t="s">
        <v>181</v>
      </c>
      <c r="B18" s="1522"/>
      <c r="C18" s="1523"/>
      <c r="D18" s="1105">
        <f>SUM(D6:D17)</f>
        <v>19259.77</v>
      </c>
      <c r="E18" s="1105">
        <f>SUM(E6:E17)</f>
        <v>4245.2300000000005</v>
      </c>
      <c r="F18" s="1105">
        <f>SUM(F6:F17)</f>
        <v>23505</v>
      </c>
      <c r="G18" s="1105">
        <f>SUM(G6:G17)</f>
        <v>27590.441649999997</v>
      </c>
      <c r="H18" s="1105">
        <f>SUM(H6:H17)</f>
        <v>27345.315151000003</v>
      </c>
      <c r="I18" s="1106">
        <f t="shared" si="3"/>
        <v>5.4204870403514314E-2</v>
      </c>
      <c r="J18" s="1107">
        <f>SUM(J6:J17)</f>
        <v>509003</v>
      </c>
      <c r="K18" s="1108">
        <f>SUM(K6:K17)</f>
        <v>34500</v>
      </c>
      <c r="L18" s="1524"/>
      <c r="M18" s="1525"/>
      <c r="O18" s="1054"/>
      <c r="P18" s="1054"/>
      <c r="V18" s="908"/>
      <c r="W18" s="908"/>
    </row>
    <row r="19" spans="1:23" ht="24.95" customHeight="1">
      <c r="A19" s="901"/>
      <c r="B19" s="901"/>
      <c r="C19" s="1080"/>
      <c r="D19" s="908"/>
      <c r="E19" s="908" t="s">
        <v>20</v>
      </c>
      <c r="F19" s="908"/>
      <c r="G19" s="908"/>
      <c r="H19" s="908"/>
      <c r="I19" s="908"/>
      <c r="J19" s="908"/>
      <c r="K19" s="907"/>
      <c r="L19" s="910"/>
      <c r="N19" s="910"/>
      <c r="O19" s="910"/>
      <c r="P19" s="910"/>
    </row>
    <row r="20" spans="1:23" ht="24.95" customHeight="1">
      <c r="A20" s="977"/>
      <c r="B20" s="901"/>
      <c r="C20" s="1080"/>
      <c r="D20" s="908"/>
      <c r="E20" s="908"/>
      <c r="F20" s="908"/>
      <c r="G20" s="908"/>
      <c r="H20" s="908"/>
      <c r="I20" s="908"/>
      <c r="J20" s="908"/>
      <c r="K20" s="907"/>
      <c r="L20" s="910"/>
      <c r="N20" s="910"/>
      <c r="O20" s="910"/>
      <c r="P20" s="910"/>
    </row>
    <row r="21" spans="1:23" ht="24.95" customHeight="1">
      <c r="A21" s="977" t="s">
        <v>198</v>
      </c>
      <c r="B21" s="901"/>
      <c r="C21" s="1080"/>
      <c r="D21" s="908"/>
      <c r="E21" s="908"/>
      <c r="F21" s="908"/>
      <c r="G21" s="908"/>
      <c r="H21" s="908"/>
      <c r="I21" s="908"/>
      <c r="J21" s="908"/>
      <c r="K21" s="907"/>
      <c r="L21" s="910"/>
      <c r="N21" s="910"/>
      <c r="O21" s="910"/>
      <c r="P21" s="910"/>
    </row>
    <row r="22" spans="1:23" ht="24.95" customHeight="1">
      <c r="A22" s="943"/>
      <c r="B22" s="943"/>
      <c r="C22" s="1015"/>
      <c r="D22" s="946"/>
      <c r="E22" s="946"/>
      <c r="F22" s="946"/>
      <c r="G22" s="946"/>
      <c r="H22" s="946"/>
      <c r="I22" s="946"/>
      <c r="J22" s="946"/>
      <c r="K22" s="949"/>
      <c r="L22" s="948" t="s">
        <v>20</v>
      </c>
      <c r="N22" s="948"/>
      <c r="O22" s="948"/>
      <c r="P22" s="948"/>
    </row>
    <row r="23" spans="1:23" ht="50.1" customHeight="1">
      <c r="A23" s="1026" t="s">
        <v>198</v>
      </c>
      <c r="B23" s="1027" t="s">
        <v>96</v>
      </c>
      <c r="C23" s="1028" t="s">
        <v>173</v>
      </c>
      <c r="D23" s="1029" t="s">
        <v>174</v>
      </c>
      <c r="E23" s="1029" t="s">
        <v>182</v>
      </c>
      <c r="F23" s="1027" t="s">
        <v>175</v>
      </c>
      <c r="G23" s="1029" t="s">
        <v>176</v>
      </c>
      <c r="H23" s="1029" t="s">
        <v>219</v>
      </c>
      <c r="I23" s="1030" t="s">
        <v>37</v>
      </c>
      <c r="J23" s="1031" t="s">
        <v>202</v>
      </c>
      <c r="K23" s="1030" t="s">
        <v>189</v>
      </c>
      <c r="L23" s="1030" t="s">
        <v>190</v>
      </c>
      <c r="M23" s="1030" t="s">
        <v>191</v>
      </c>
    </row>
    <row r="24" spans="1:23" ht="24.95" customHeight="1">
      <c r="A24" s="959" t="s">
        <v>193</v>
      </c>
      <c r="B24" s="1082" t="s">
        <v>249</v>
      </c>
      <c r="C24" s="1083" t="s">
        <v>251</v>
      </c>
      <c r="D24" s="1084">
        <v>3687.78</v>
      </c>
      <c r="E24" s="1084">
        <v>449.59</v>
      </c>
      <c r="F24" s="1084">
        <f>D24+E24</f>
        <v>4137.37</v>
      </c>
      <c r="G24" s="1084">
        <f>D24*1.2+E24*1.055</f>
        <v>4899.6534499999998</v>
      </c>
      <c r="H24" s="1084">
        <f>G24-(G24-F24)*0.06</f>
        <v>4853.9164430000001</v>
      </c>
      <c r="I24" s="1084">
        <f t="shared" ref="I24:I36" si="4">G24/J24</f>
        <v>5.0736281595924242E-2</v>
      </c>
      <c r="J24" s="1085">
        <v>96571</v>
      </c>
      <c r="K24" s="1083">
        <v>6503</v>
      </c>
      <c r="L24" s="1096">
        <v>1.2709999999999999</v>
      </c>
      <c r="M24" s="1111">
        <v>11.680999999999999</v>
      </c>
    </row>
    <row r="25" spans="1:23" ht="24.95" customHeight="1">
      <c r="A25" s="959" t="s">
        <v>162</v>
      </c>
      <c r="B25" s="959" t="s">
        <v>256</v>
      </c>
      <c r="C25" s="955" t="s">
        <v>257</v>
      </c>
      <c r="D25" s="956">
        <v>3367.6</v>
      </c>
      <c r="E25" s="956">
        <v>449.13</v>
      </c>
      <c r="F25" s="956">
        <f t="shared" ref="F25:F35" si="5">D25+E25</f>
        <v>3816.73</v>
      </c>
      <c r="G25" s="956">
        <f t="shared" ref="G25:G35" si="6">D25*1.2+E25*1.055</f>
        <v>4514.9521500000001</v>
      </c>
      <c r="H25" s="956">
        <f t="shared" ref="H25:H35" si="7">G25-(G25-F25)*0.06</f>
        <v>4473.0588209999996</v>
      </c>
      <c r="I25" s="956">
        <f t="shared" si="4"/>
        <v>5.1176588304637116E-2</v>
      </c>
      <c r="J25" s="961">
        <v>88223</v>
      </c>
      <c r="K25" s="955">
        <v>5863</v>
      </c>
      <c r="L25" s="1045">
        <v>1.2649999999999999</v>
      </c>
      <c r="M25" s="1046">
        <v>11.898</v>
      </c>
    </row>
    <row r="26" spans="1:23" ht="24.95" customHeight="1">
      <c r="A26" s="959" t="s">
        <v>163</v>
      </c>
      <c r="B26" s="959" t="s">
        <v>262</v>
      </c>
      <c r="C26" s="961" t="s">
        <v>264</v>
      </c>
      <c r="D26" s="956">
        <v>3174.19</v>
      </c>
      <c r="E26" s="956">
        <v>420.16</v>
      </c>
      <c r="F26" s="956">
        <f t="shared" si="5"/>
        <v>3594.35</v>
      </c>
      <c r="G26" s="956">
        <f t="shared" si="6"/>
        <v>4252.2968000000001</v>
      </c>
      <c r="H26" s="956">
        <f t="shared" si="7"/>
        <v>4212.8199919999997</v>
      </c>
      <c r="I26" s="956">
        <f t="shared" si="4"/>
        <v>5.1190552318582369E-2</v>
      </c>
      <c r="J26" s="961">
        <v>83068</v>
      </c>
      <c r="K26" s="955">
        <v>5561</v>
      </c>
      <c r="L26" s="1045">
        <v>1.2609999999999999</v>
      </c>
      <c r="M26" s="1045">
        <v>11.840999999999999</v>
      </c>
    </row>
    <row r="27" spans="1:23" ht="24.95" customHeight="1">
      <c r="A27" s="1082" t="s">
        <v>164</v>
      </c>
      <c r="B27" s="1082" t="s">
        <v>269</v>
      </c>
      <c r="C27" s="1083" t="s">
        <v>270</v>
      </c>
      <c r="D27" s="1084">
        <v>2283.36</v>
      </c>
      <c r="E27" s="1084">
        <v>431.06</v>
      </c>
      <c r="F27" s="1084">
        <f t="shared" si="5"/>
        <v>2714.42</v>
      </c>
      <c r="G27" s="1084">
        <f t="shared" si="6"/>
        <v>3194.8002999999999</v>
      </c>
      <c r="H27" s="1084">
        <f t="shared" si="7"/>
        <v>3165.9774819999998</v>
      </c>
      <c r="I27" s="1084">
        <f t="shared" si="4"/>
        <v>5.3852512431521282E-2</v>
      </c>
      <c r="J27" s="1085">
        <v>59325</v>
      </c>
      <c r="K27" s="1083">
        <v>4010</v>
      </c>
      <c r="L27" s="1096">
        <v>1.264</v>
      </c>
      <c r="M27" s="1111">
        <v>11.708</v>
      </c>
    </row>
    <row r="28" spans="1:23" ht="24.95" customHeight="1">
      <c r="A28" s="1082" t="s">
        <v>165</v>
      </c>
      <c r="B28" s="1082" t="s">
        <v>278</v>
      </c>
      <c r="C28" s="1083" t="s">
        <v>279</v>
      </c>
      <c r="D28" s="1084">
        <v>1473.29</v>
      </c>
      <c r="E28" s="1084">
        <v>412.06</v>
      </c>
      <c r="F28" s="1084">
        <f t="shared" si="5"/>
        <v>1885.35</v>
      </c>
      <c r="G28" s="1084">
        <f t="shared" si="6"/>
        <v>2202.6713</v>
      </c>
      <c r="H28" s="1084">
        <f t="shared" si="7"/>
        <v>2183.6320219999998</v>
      </c>
      <c r="I28" s="1084">
        <f t="shared" si="4"/>
        <v>5.8372102822313504E-2</v>
      </c>
      <c r="J28" s="1085">
        <v>37735</v>
      </c>
      <c r="K28" s="1083">
        <v>2587</v>
      </c>
      <c r="L28" s="1096">
        <v>1.2490000000000001</v>
      </c>
      <c r="M28" s="1111">
        <v>11.675000000000001</v>
      </c>
    </row>
    <row r="29" spans="1:23" ht="24.95" customHeight="1">
      <c r="A29" s="1082" t="s">
        <v>166</v>
      </c>
      <c r="B29" s="1082" t="s">
        <v>282</v>
      </c>
      <c r="C29" s="1085" t="s">
        <v>285</v>
      </c>
      <c r="D29" s="1084">
        <v>963.33</v>
      </c>
      <c r="E29" s="1084">
        <v>425.79</v>
      </c>
      <c r="F29" s="1084">
        <f t="shared" si="5"/>
        <v>1389.1200000000001</v>
      </c>
      <c r="G29" s="1084">
        <f t="shared" si="6"/>
        <v>1605.2044500000002</v>
      </c>
      <c r="H29" s="1084">
        <f t="shared" si="7"/>
        <v>1592.2393830000001</v>
      </c>
      <c r="I29" s="1084">
        <f t="shared" si="4"/>
        <v>6.6487364867663518E-2</v>
      </c>
      <c r="J29" s="1085">
        <v>24143</v>
      </c>
      <c r="K29" s="1083">
        <v>1672</v>
      </c>
      <c r="L29" s="1096">
        <v>1.24</v>
      </c>
      <c r="M29" s="1096">
        <v>11.646000000000001</v>
      </c>
    </row>
    <row r="30" spans="1:23" ht="24.95" customHeight="1">
      <c r="A30" s="1082" t="s">
        <v>167</v>
      </c>
      <c r="B30" s="1082" t="s">
        <v>287</v>
      </c>
      <c r="C30" s="1083" t="s">
        <v>288</v>
      </c>
      <c r="D30" s="1084">
        <v>613</v>
      </c>
      <c r="E30" s="1084">
        <v>414.1</v>
      </c>
      <c r="F30" s="1084">
        <f t="shared" si="5"/>
        <v>1027.0999999999999</v>
      </c>
      <c r="G30" s="1084">
        <f t="shared" si="6"/>
        <v>1172.4755</v>
      </c>
      <c r="H30" s="1084">
        <f t="shared" si="7"/>
        <v>1163.75297</v>
      </c>
      <c r="I30" s="1084">
        <f t="shared" si="4"/>
        <v>7.9355363790186123E-2</v>
      </c>
      <c r="J30" s="1085">
        <v>14775</v>
      </c>
      <c r="K30" s="1083">
        <v>1019</v>
      </c>
      <c r="L30" s="1086">
        <v>1.2370000000000001</v>
      </c>
      <c r="M30" s="1086">
        <v>11.726000000000001</v>
      </c>
    </row>
    <row r="31" spans="1:23" ht="24.95" customHeight="1">
      <c r="A31" s="1082" t="s">
        <v>194</v>
      </c>
      <c r="B31" s="1082" t="s">
        <v>295</v>
      </c>
      <c r="C31" s="1083" t="s">
        <v>296</v>
      </c>
      <c r="D31" s="1084">
        <v>573.55999999999995</v>
      </c>
      <c r="E31" s="1084">
        <v>428.43</v>
      </c>
      <c r="F31" s="1084">
        <f>D31+E31</f>
        <v>1001.99</v>
      </c>
      <c r="G31" s="1084">
        <f>D31*1.2+E31*1.055</f>
        <v>1140.2656499999998</v>
      </c>
      <c r="H31" s="1084">
        <f>G31-(G31-F31)*0.06</f>
        <v>1131.9691109999999</v>
      </c>
      <c r="I31" s="1084">
        <f>G31/J31</f>
        <v>8.2844060592850904E-2</v>
      </c>
      <c r="J31" s="1085">
        <v>13764</v>
      </c>
      <c r="K31" s="1083">
        <v>952</v>
      </c>
      <c r="L31" s="1086">
        <v>1.2270000000000001</v>
      </c>
      <c r="M31" s="1086">
        <v>11.784000000000001</v>
      </c>
    </row>
    <row r="32" spans="1:23" ht="24.95" customHeight="1">
      <c r="A32" s="1082" t="s">
        <v>168</v>
      </c>
      <c r="B32" s="1082" t="s">
        <v>303</v>
      </c>
      <c r="C32" s="1085" t="s">
        <v>305</v>
      </c>
      <c r="D32" s="1084">
        <v>704.05</v>
      </c>
      <c r="E32" s="1084">
        <v>428.43</v>
      </c>
      <c r="F32" s="1084">
        <f t="shared" si="5"/>
        <v>1132.48</v>
      </c>
      <c r="G32" s="1084">
        <f t="shared" si="6"/>
        <v>1296.85365</v>
      </c>
      <c r="H32" s="1084">
        <f t="shared" si="7"/>
        <v>1286.991231</v>
      </c>
      <c r="I32" s="1084">
        <f t="shared" si="4"/>
        <v>7.5429165939626591E-2</v>
      </c>
      <c r="J32" s="1085">
        <v>17193</v>
      </c>
      <c r="K32" s="1083">
        <v>1198</v>
      </c>
      <c r="L32" s="1096">
        <v>1.2310000000000001</v>
      </c>
      <c r="M32" s="1111">
        <v>11.656000000000001</v>
      </c>
    </row>
    <row r="33" spans="1:16" ht="24.95" customHeight="1">
      <c r="A33" s="1082" t="s">
        <v>169</v>
      </c>
      <c r="B33" s="1082" t="s">
        <v>311</v>
      </c>
      <c r="C33" s="1083" t="s">
        <v>312</v>
      </c>
      <c r="D33" s="1084">
        <v>2241.7600000000002</v>
      </c>
      <c r="E33" s="1084">
        <v>414.61</v>
      </c>
      <c r="F33" s="1084">
        <f t="shared" si="5"/>
        <v>2656.3700000000003</v>
      </c>
      <c r="G33" s="1084">
        <f t="shared" si="6"/>
        <v>3127.5255500000003</v>
      </c>
      <c r="H33" s="1084">
        <f t="shared" si="7"/>
        <v>3099.2562170000001</v>
      </c>
      <c r="I33" s="1084">
        <f t="shared" si="4"/>
        <v>5.3859708445271069E-2</v>
      </c>
      <c r="J33" s="1085">
        <v>58068</v>
      </c>
      <c r="K33" s="1083">
        <v>4011</v>
      </c>
      <c r="L33" s="1096">
        <v>1.2370000000000001</v>
      </c>
      <c r="M33" s="1111">
        <v>11.707000000000001</v>
      </c>
    </row>
    <row r="34" spans="1:16" ht="24.95" customHeight="1">
      <c r="A34" s="1082" t="s">
        <v>170</v>
      </c>
      <c r="B34" s="1082" t="s">
        <v>317</v>
      </c>
      <c r="C34" s="1085" t="s">
        <v>318</v>
      </c>
      <c r="D34" s="1084">
        <v>2458.7600000000002</v>
      </c>
      <c r="E34" s="1084">
        <v>428.43</v>
      </c>
      <c r="F34" s="1084">
        <f t="shared" si="5"/>
        <v>2887.19</v>
      </c>
      <c r="G34" s="1084">
        <f t="shared" si="6"/>
        <v>3402.5056500000001</v>
      </c>
      <c r="H34" s="1084">
        <f t="shared" si="7"/>
        <v>3371.5867109999999</v>
      </c>
      <c r="I34" s="1084">
        <f t="shared" si="4"/>
        <v>5.330073391189924E-2</v>
      </c>
      <c r="J34" s="1085">
        <v>63836</v>
      </c>
      <c r="K34" s="1083">
        <v>4425</v>
      </c>
      <c r="L34" s="1096">
        <v>1.2490000000000001</v>
      </c>
      <c r="M34" s="1111">
        <v>11.55</v>
      </c>
    </row>
    <row r="35" spans="1:16" ht="24.95" customHeight="1">
      <c r="A35" s="1082" t="s">
        <v>195</v>
      </c>
      <c r="B35" s="1082" t="s">
        <v>323</v>
      </c>
      <c r="C35" s="1083" t="s">
        <v>324</v>
      </c>
      <c r="D35" s="1084">
        <v>3399.11</v>
      </c>
      <c r="E35" s="1084">
        <v>414.61</v>
      </c>
      <c r="F35" s="1084">
        <f t="shared" si="5"/>
        <v>3813.7200000000003</v>
      </c>
      <c r="G35" s="1084">
        <f t="shared" si="6"/>
        <v>4516.34555</v>
      </c>
      <c r="H35" s="1084">
        <f t="shared" si="7"/>
        <v>4474.1880170000004</v>
      </c>
      <c r="I35" s="1084">
        <f t="shared" si="4"/>
        <v>5.0841425950108071E-2</v>
      </c>
      <c r="J35" s="1085">
        <v>88832</v>
      </c>
      <c r="K35" s="1083">
        <v>5980</v>
      </c>
      <c r="L35" s="1096">
        <v>1.2490000000000001</v>
      </c>
      <c r="M35" s="1111">
        <v>11.891999999999999</v>
      </c>
    </row>
    <row r="36" spans="1:16" ht="24.95" customHeight="1">
      <c r="A36" s="1526" t="s">
        <v>181</v>
      </c>
      <c r="B36" s="1527"/>
      <c r="C36" s="1528"/>
      <c r="D36" s="1101">
        <f>SUM(D24:D35)</f>
        <v>24939.79</v>
      </c>
      <c r="E36" s="1101">
        <f>SUM(E24:E35)</f>
        <v>5116.3999999999996</v>
      </c>
      <c r="F36" s="1101">
        <f>SUM(F24:F35)</f>
        <v>30056.19</v>
      </c>
      <c r="G36" s="1101">
        <f>SUM(G24:G35)</f>
        <v>35325.549999999996</v>
      </c>
      <c r="H36" s="1101">
        <f>SUM(H24:H35)</f>
        <v>35009.388399999996</v>
      </c>
      <c r="I36" s="1102">
        <f t="shared" si="4"/>
        <v>5.4723073801029531E-2</v>
      </c>
      <c r="J36" s="1103">
        <f>SUM(J24:J35)</f>
        <v>645533</v>
      </c>
      <c r="K36" s="1104">
        <f>SUM(K24:K35)</f>
        <v>43781</v>
      </c>
      <c r="L36" s="1529"/>
      <c r="M36" s="1530"/>
      <c r="O36" s="1055"/>
      <c r="P36" s="1055"/>
    </row>
    <row r="37" spans="1:16" ht="24.95" customHeight="1">
      <c r="A37" s="1080"/>
      <c r="B37" s="1080"/>
      <c r="C37" s="1080"/>
      <c r="D37" s="908"/>
      <c r="E37" s="908"/>
      <c r="F37" s="908"/>
      <c r="G37" s="908"/>
      <c r="H37" s="908"/>
      <c r="I37" s="908"/>
      <c r="J37" s="908"/>
      <c r="K37" s="907"/>
      <c r="L37" s="910"/>
      <c r="N37" s="910"/>
      <c r="O37" s="910"/>
      <c r="P37" s="910"/>
    </row>
    <row r="38" spans="1:16" ht="24.95" customHeight="1">
      <c r="A38" s="977"/>
      <c r="B38" s="1080"/>
      <c r="C38" s="1080"/>
      <c r="D38" s="908"/>
      <c r="E38" s="908"/>
      <c r="F38" s="908"/>
      <c r="G38" s="908"/>
      <c r="H38" s="908"/>
      <c r="I38" s="908"/>
      <c r="J38" s="908"/>
      <c r="K38" s="907"/>
      <c r="L38" s="910"/>
      <c r="N38" s="910"/>
      <c r="O38" s="910"/>
      <c r="P38" s="910"/>
    </row>
    <row r="39" spans="1:16" ht="24.95" customHeight="1">
      <c r="A39" s="977" t="s">
        <v>199</v>
      </c>
      <c r="B39" s="901"/>
      <c r="C39" s="901"/>
      <c r="D39" s="908"/>
      <c r="E39" s="908"/>
      <c r="F39" s="908"/>
      <c r="G39" s="908"/>
      <c r="H39" s="908"/>
      <c r="I39" s="908"/>
      <c r="J39" s="908"/>
      <c r="K39" s="907"/>
      <c r="L39" s="948"/>
      <c r="N39" s="948"/>
      <c r="O39" s="948"/>
      <c r="P39" s="948"/>
    </row>
    <row r="40" spans="1:16" ht="24.95" customHeight="1">
      <c r="A40" s="943"/>
      <c r="B40" s="943"/>
      <c r="C40" s="1015"/>
      <c r="D40" s="946"/>
      <c r="E40" s="946"/>
      <c r="F40" s="946"/>
      <c r="G40" s="946"/>
      <c r="H40" s="946"/>
      <c r="I40" s="946"/>
      <c r="J40" s="946"/>
      <c r="K40" s="949"/>
      <c r="L40" s="948"/>
      <c r="N40" s="948"/>
      <c r="O40" s="948"/>
      <c r="P40" s="948"/>
    </row>
    <row r="41" spans="1:16" ht="50.1" customHeight="1">
      <c r="A41" s="1035" t="s">
        <v>200</v>
      </c>
      <c r="B41" s="1036" t="s">
        <v>96</v>
      </c>
      <c r="C41" s="1037" t="s">
        <v>173</v>
      </c>
      <c r="D41" s="1038" t="s">
        <v>174</v>
      </c>
      <c r="E41" s="1038" t="s">
        <v>182</v>
      </c>
      <c r="F41" s="1036" t="s">
        <v>175</v>
      </c>
      <c r="G41" s="1038" t="s">
        <v>176</v>
      </c>
      <c r="H41" s="1038" t="s">
        <v>219</v>
      </c>
      <c r="I41" s="1039" t="s">
        <v>37</v>
      </c>
      <c r="J41" s="1040" t="s">
        <v>202</v>
      </c>
      <c r="K41" s="1039" t="s">
        <v>189</v>
      </c>
      <c r="L41" s="1039" t="s">
        <v>190</v>
      </c>
      <c r="M41" s="1039" t="s">
        <v>191</v>
      </c>
    </row>
    <row r="42" spans="1:16" ht="24.95" customHeight="1">
      <c r="A42" s="959" t="s">
        <v>193</v>
      </c>
      <c r="B42" s="959" t="s">
        <v>249</v>
      </c>
      <c r="C42" s="961" t="s">
        <v>252</v>
      </c>
      <c r="D42" s="956">
        <v>4480.8100000000004</v>
      </c>
      <c r="E42" s="956">
        <v>543.83000000000004</v>
      </c>
      <c r="F42" s="956">
        <f t="shared" ref="F42:F53" si="8">D42+E42</f>
        <v>5024.6400000000003</v>
      </c>
      <c r="G42" s="956">
        <f>D42*1.2+E42*1.055</f>
        <v>5950.7126500000004</v>
      </c>
      <c r="H42" s="956">
        <f>G42-(G42-F42)*0.06</f>
        <v>5895.1482910000004</v>
      </c>
      <c r="I42" s="956">
        <f t="shared" ref="I42:I54" si="9">G42/J42</f>
        <v>5.0104513497128814E-2</v>
      </c>
      <c r="J42" s="961">
        <v>118766</v>
      </c>
      <c r="K42" s="955">
        <v>7998</v>
      </c>
      <c r="L42" s="1045">
        <v>1.2709999999999999</v>
      </c>
      <c r="M42" s="1045">
        <v>11.680999999999999</v>
      </c>
    </row>
    <row r="43" spans="1:16" ht="24.95" customHeight="1">
      <c r="A43" s="959" t="s">
        <v>162</v>
      </c>
      <c r="B43" s="959" t="s">
        <v>254</v>
      </c>
      <c r="C43" s="961" t="s">
        <v>255</v>
      </c>
      <c r="D43" s="956">
        <v>4246.76</v>
      </c>
      <c r="E43" s="956">
        <v>543.30999999999995</v>
      </c>
      <c r="F43" s="956">
        <f t="shared" si="8"/>
        <v>4790.07</v>
      </c>
      <c r="G43" s="956">
        <f t="shared" ref="G43:G53" si="10">D43*1.2+E43*1.055</f>
        <v>5669.3040499999997</v>
      </c>
      <c r="H43" s="956">
        <f t="shared" ref="H43:H53" si="11">G43-(G43-F43)*0.06</f>
        <v>5616.5500069999998</v>
      </c>
      <c r="I43" s="956">
        <f t="shared" si="9"/>
        <v>5.0279400209301502E-2</v>
      </c>
      <c r="J43" s="961">
        <v>112756</v>
      </c>
      <c r="K43" s="955">
        <v>7493</v>
      </c>
      <c r="L43" s="1045">
        <v>1.2649999999999999</v>
      </c>
      <c r="M43" s="1045">
        <v>11.898</v>
      </c>
    </row>
    <row r="44" spans="1:16" ht="24.95" customHeight="1">
      <c r="A44" s="959" t="s">
        <v>163</v>
      </c>
      <c r="B44" s="959" t="s">
        <v>262</v>
      </c>
      <c r="C44" s="961" t="s">
        <v>265</v>
      </c>
      <c r="D44" s="956">
        <v>3912.52</v>
      </c>
      <c r="E44" s="956">
        <v>508.26</v>
      </c>
      <c r="F44" s="956">
        <f t="shared" si="8"/>
        <v>4420.78</v>
      </c>
      <c r="G44" s="956">
        <f t="shared" si="10"/>
        <v>5231.2382999999991</v>
      </c>
      <c r="H44" s="956">
        <f t="shared" si="11"/>
        <v>5182.6108019999992</v>
      </c>
      <c r="I44" s="956">
        <f t="shared" si="9"/>
        <v>5.097430742996345E-2</v>
      </c>
      <c r="J44" s="961">
        <v>102625</v>
      </c>
      <c r="K44" s="955">
        <v>6873</v>
      </c>
      <c r="L44" s="1045">
        <v>1.262</v>
      </c>
      <c r="M44" s="1045">
        <v>11.833</v>
      </c>
    </row>
    <row r="45" spans="1:16" ht="24.95" customHeight="1">
      <c r="A45" s="1082" t="s">
        <v>164</v>
      </c>
      <c r="B45" s="1082" t="s">
        <v>269</v>
      </c>
      <c r="C45" s="1085" t="s">
        <v>271</v>
      </c>
      <c r="D45" s="1084">
        <v>2662.4</v>
      </c>
      <c r="E45" s="1084">
        <v>523.12</v>
      </c>
      <c r="F45" s="1084">
        <f t="shared" si="8"/>
        <v>3185.52</v>
      </c>
      <c r="G45" s="1084">
        <f t="shared" si="10"/>
        <v>3746.7716</v>
      </c>
      <c r="H45" s="1084">
        <f t="shared" si="11"/>
        <v>3713.0965040000001</v>
      </c>
      <c r="I45" s="1084">
        <f t="shared" si="9"/>
        <v>5.310577296500503E-2</v>
      </c>
      <c r="J45" s="1085">
        <v>70553</v>
      </c>
      <c r="K45" s="1083">
        <v>4769</v>
      </c>
      <c r="L45" s="1096">
        <v>1.264</v>
      </c>
      <c r="M45" s="1096">
        <v>11.708</v>
      </c>
    </row>
    <row r="46" spans="1:16" ht="24.95" customHeight="1">
      <c r="A46" s="1082" t="s">
        <v>165</v>
      </c>
      <c r="B46" s="1082" t="s">
        <v>275</v>
      </c>
      <c r="C46" s="1085" t="s">
        <v>276</v>
      </c>
      <c r="D46" s="1084">
        <v>1860.81</v>
      </c>
      <c r="E46" s="1084">
        <v>500.55</v>
      </c>
      <c r="F46" s="1084">
        <f t="shared" si="8"/>
        <v>2361.36</v>
      </c>
      <c r="G46" s="1084">
        <f t="shared" si="10"/>
        <v>2761.0522499999997</v>
      </c>
      <c r="H46" s="1084">
        <f t="shared" si="11"/>
        <v>2737.0707149999998</v>
      </c>
      <c r="I46" s="1084">
        <f t="shared" si="9"/>
        <v>5.6158898606732427E-2</v>
      </c>
      <c r="J46" s="1085">
        <v>49165</v>
      </c>
      <c r="K46" s="1083">
        <v>3371</v>
      </c>
      <c r="L46" s="1096">
        <v>1.2490000000000001</v>
      </c>
      <c r="M46" s="1096">
        <v>11.675000000000001</v>
      </c>
    </row>
    <row r="47" spans="1:16" ht="24.95" customHeight="1">
      <c r="A47" s="1082" t="s">
        <v>166</v>
      </c>
      <c r="B47" s="1082" t="s">
        <v>282</v>
      </c>
      <c r="C47" s="1085" t="s">
        <v>283</v>
      </c>
      <c r="D47" s="1084">
        <v>1348.04</v>
      </c>
      <c r="E47" s="1084">
        <v>517.23</v>
      </c>
      <c r="F47" s="1084">
        <f t="shared" si="8"/>
        <v>1865.27</v>
      </c>
      <c r="G47" s="1084">
        <f t="shared" si="10"/>
        <v>2163.3256499999998</v>
      </c>
      <c r="H47" s="1084">
        <f t="shared" si="11"/>
        <v>2145.4423109999998</v>
      </c>
      <c r="I47" s="1084">
        <f t="shared" si="9"/>
        <v>6.0942184066707976E-2</v>
      </c>
      <c r="J47" s="1085">
        <v>35498</v>
      </c>
      <c r="K47" s="1083">
        <v>2458</v>
      </c>
      <c r="L47" s="1096">
        <v>1.24</v>
      </c>
      <c r="M47" s="1096">
        <v>11.646000000000001</v>
      </c>
    </row>
    <row r="48" spans="1:16" ht="24.95" customHeight="1">
      <c r="A48" s="1082" t="s">
        <v>167</v>
      </c>
      <c r="B48" s="1082" t="s">
        <v>293</v>
      </c>
      <c r="C48" s="1085" t="s">
        <v>294</v>
      </c>
      <c r="D48" s="1084">
        <v>859.97</v>
      </c>
      <c r="E48" s="1084">
        <v>536.13</v>
      </c>
      <c r="F48" s="1084">
        <f t="shared" si="8"/>
        <v>1396.1</v>
      </c>
      <c r="G48" s="1084">
        <f t="shared" si="10"/>
        <v>1597.58115</v>
      </c>
      <c r="H48" s="1084">
        <f t="shared" si="11"/>
        <v>1585.492281</v>
      </c>
      <c r="I48" s="1084">
        <f t="shared" si="9"/>
        <v>7.1187111220033863E-2</v>
      </c>
      <c r="J48" s="1085">
        <v>22442</v>
      </c>
      <c r="K48" s="1083">
        <v>1548</v>
      </c>
      <c r="L48" s="1096">
        <v>1.236</v>
      </c>
      <c r="M48" s="1096">
        <v>11.723000000000001</v>
      </c>
    </row>
    <row r="49" spans="1:16" ht="24.95" customHeight="1">
      <c r="A49" s="1082" t="s">
        <v>194</v>
      </c>
      <c r="B49" s="1082" t="s">
        <v>298</v>
      </c>
      <c r="C49" s="1085" t="s">
        <v>299</v>
      </c>
      <c r="D49" s="1084">
        <v>822.12</v>
      </c>
      <c r="E49" s="1084">
        <v>486.34</v>
      </c>
      <c r="F49" s="1084">
        <f>D49+E49</f>
        <v>1308.46</v>
      </c>
      <c r="G49" s="1084">
        <f>D49*1.2+E49*1.055</f>
        <v>1499.6326999999999</v>
      </c>
      <c r="H49" s="1084">
        <f>G49-(G49-F49)*0.06</f>
        <v>1488.1623379999999</v>
      </c>
      <c r="I49" s="1084">
        <f>G49/J49</f>
        <v>6.8623653502951534E-2</v>
      </c>
      <c r="J49" s="1085">
        <v>21853</v>
      </c>
      <c r="K49" s="1083">
        <v>1512</v>
      </c>
      <c r="L49" s="1096">
        <v>1.226</v>
      </c>
      <c r="M49" s="1096">
        <v>11.786</v>
      </c>
    </row>
    <row r="50" spans="1:16" ht="24.95" customHeight="1">
      <c r="A50" s="1082" t="s">
        <v>168</v>
      </c>
      <c r="B50" s="1082" t="s">
        <v>303</v>
      </c>
      <c r="C50" s="1085" t="s">
        <v>304</v>
      </c>
      <c r="D50" s="1084">
        <v>1125.71</v>
      </c>
      <c r="E50" s="1084">
        <v>519.87</v>
      </c>
      <c r="F50" s="1084">
        <f t="shared" si="8"/>
        <v>1645.58</v>
      </c>
      <c r="G50" s="1084">
        <f t="shared" si="10"/>
        <v>1899.3148500000002</v>
      </c>
      <c r="H50" s="1084">
        <f t="shared" si="11"/>
        <v>1884.0907590000002</v>
      </c>
      <c r="I50" s="1084">
        <f t="shared" si="9"/>
        <v>6.4429419247599998E-2</v>
      </c>
      <c r="J50" s="1085">
        <v>29479</v>
      </c>
      <c r="K50" s="1083">
        <v>2054</v>
      </c>
      <c r="L50" s="1096">
        <v>1.2310000000000001</v>
      </c>
      <c r="M50" s="1096">
        <v>11.656000000000001</v>
      </c>
    </row>
    <row r="51" spans="1:16" ht="24.95" customHeight="1">
      <c r="A51" s="1082" t="s">
        <v>169</v>
      </c>
      <c r="B51" s="1082" t="s">
        <v>311</v>
      </c>
      <c r="C51" s="1085" t="s">
        <v>313</v>
      </c>
      <c r="D51" s="1084">
        <v>2754.3</v>
      </c>
      <c r="E51" s="1084">
        <v>503.1</v>
      </c>
      <c r="F51" s="1084">
        <f t="shared" si="8"/>
        <v>3257.4</v>
      </c>
      <c r="G51" s="1084">
        <f t="shared" si="10"/>
        <v>3835.9305000000004</v>
      </c>
      <c r="H51" s="1084">
        <f t="shared" si="11"/>
        <v>3801.2186700000002</v>
      </c>
      <c r="I51" s="1084">
        <f t="shared" si="9"/>
        <v>5.2992712679247371E-2</v>
      </c>
      <c r="J51" s="1085">
        <v>72386</v>
      </c>
      <c r="K51" s="1083">
        <v>5000</v>
      </c>
      <c r="L51" s="1096">
        <v>1.2370000000000001</v>
      </c>
      <c r="M51" s="1096">
        <v>11.707000000000001</v>
      </c>
    </row>
    <row r="52" spans="1:16" ht="24.95" customHeight="1">
      <c r="A52" s="1082" t="s">
        <v>170</v>
      </c>
      <c r="B52" s="1082" t="s">
        <v>317</v>
      </c>
      <c r="C52" s="1085" t="s">
        <v>319</v>
      </c>
      <c r="D52" s="1084">
        <v>3196.22</v>
      </c>
      <c r="E52" s="1084">
        <v>519.87</v>
      </c>
      <c r="F52" s="1084">
        <f t="shared" si="8"/>
        <v>3716.0899999999997</v>
      </c>
      <c r="G52" s="1084">
        <f t="shared" si="10"/>
        <v>4383.9268499999998</v>
      </c>
      <c r="H52" s="1084">
        <f t="shared" si="11"/>
        <v>4343.8566389999996</v>
      </c>
      <c r="I52" s="1084">
        <f t="shared" si="9"/>
        <v>5.1860537896442807E-2</v>
      </c>
      <c r="J52" s="1085">
        <v>84533</v>
      </c>
      <c r="K52" s="1083">
        <v>5860</v>
      </c>
      <c r="L52" s="1096">
        <v>1.2490000000000001</v>
      </c>
      <c r="M52" s="1096">
        <v>11.55</v>
      </c>
    </row>
    <row r="53" spans="1:16" ht="24.95" customHeight="1">
      <c r="A53" s="1082" t="s">
        <v>195</v>
      </c>
      <c r="B53" s="1082" t="s">
        <v>325</v>
      </c>
      <c r="C53" s="1085" t="s">
        <v>326</v>
      </c>
      <c r="D53" s="1084">
        <v>4202.1499999999996</v>
      </c>
      <c r="E53" s="1084">
        <v>503.1</v>
      </c>
      <c r="F53" s="1084">
        <f t="shared" si="8"/>
        <v>4705.25</v>
      </c>
      <c r="G53" s="1084">
        <f t="shared" si="10"/>
        <v>5573.3504999999986</v>
      </c>
      <c r="H53" s="1084">
        <f t="shared" si="11"/>
        <v>5521.2644699999992</v>
      </c>
      <c r="I53" s="1084">
        <f t="shared" si="9"/>
        <v>5.0087627615213161E-2</v>
      </c>
      <c r="J53" s="1085">
        <v>111272</v>
      </c>
      <c r="K53" s="1083">
        <v>7491</v>
      </c>
      <c r="L53" s="1096">
        <v>1.2490000000000001</v>
      </c>
      <c r="M53" s="1096">
        <v>11.891999999999999</v>
      </c>
    </row>
    <row r="54" spans="1:16" ht="24.95" customHeight="1">
      <c r="A54" s="1531" t="s">
        <v>181</v>
      </c>
      <c r="B54" s="1532"/>
      <c r="C54" s="1533"/>
      <c r="D54" s="1097">
        <f>SUM(D42:D53)</f>
        <v>31471.809999999998</v>
      </c>
      <c r="E54" s="1097">
        <f>SUM(E42:E53)</f>
        <v>6204.7100000000009</v>
      </c>
      <c r="F54" s="1097">
        <f>SUM(F42:F53)</f>
        <v>37676.519999999997</v>
      </c>
      <c r="G54" s="1097">
        <f>SUM(G42:G53)</f>
        <v>44312.141049999991</v>
      </c>
      <c r="H54" s="1097">
        <f>SUM(H42:H53)</f>
        <v>43914.003786999994</v>
      </c>
      <c r="I54" s="1098">
        <f t="shared" si="9"/>
        <v>5.3302837207456009E-2</v>
      </c>
      <c r="J54" s="1099">
        <f>SUM(J42:J53)</f>
        <v>831328</v>
      </c>
      <c r="K54" s="1100">
        <f>SUM(K42:K53)</f>
        <v>56427</v>
      </c>
      <c r="L54" s="1534"/>
      <c r="M54" s="1535"/>
      <c r="O54" s="1055"/>
      <c r="P54" s="1055"/>
    </row>
    <row r="55" spans="1:16">
      <c r="A55" s="1080"/>
      <c r="B55" s="1080"/>
      <c r="C55" s="1080"/>
      <c r="D55" s="908"/>
      <c r="E55" s="908"/>
      <c r="F55" s="908"/>
      <c r="G55" s="908"/>
      <c r="H55" s="908"/>
      <c r="I55" s="908"/>
      <c r="J55" s="908"/>
      <c r="K55" s="907"/>
      <c r="L55" s="910"/>
      <c r="M55" s="901"/>
      <c r="N55" s="1013"/>
      <c r="O55" s="1014"/>
      <c r="P55" s="1014"/>
    </row>
    <row r="56" spans="1:16">
      <c r="A56" s="1080"/>
      <c r="B56" s="1080"/>
      <c r="C56" s="1080"/>
      <c r="D56" s="908"/>
      <c r="E56" s="908"/>
      <c r="F56" s="908"/>
      <c r="G56" s="908"/>
      <c r="H56" s="908"/>
      <c r="I56" s="908"/>
      <c r="J56" s="908"/>
      <c r="K56" s="907"/>
      <c r="L56" s="910"/>
      <c r="M56" s="901"/>
      <c r="N56" s="1013"/>
      <c r="O56" s="1014"/>
      <c r="P56" s="1014"/>
    </row>
    <row r="57" spans="1:16">
      <c r="A57" s="1080"/>
      <c r="B57" s="1080"/>
      <c r="C57" s="1080" t="s">
        <v>20</v>
      </c>
      <c r="D57" s="908"/>
      <c r="E57" s="908"/>
      <c r="F57" s="908"/>
      <c r="G57" s="908"/>
      <c r="H57" s="908"/>
      <c r="I57" s="908"/>
      <c r="J57" s="908"/>
      <c r="K57" s="907"/>
      <c r="L57" s="910"/>
      <c r="M57" s="901"/>
      <c r="N57" s="1013"/>
      <c r="O57" s="1014"/>
      <c r="P57" s="1014"/>
    </row>
    <row r="58" spans="1:16" ht="21" customHeight="1">
      <c r="A58" s="1500"/>
      <c r="B58" s="1500"/>
      <c r="C58" s="1500"/>
      <c r="D58" s="908"/>
      <c r="E58" s="908"/>
      <c r="F58" s="908"/>
      <c r="G58" s="908"/>
      <c r="H58" s="908"/>
      <c r="I58" s="908"/>
      <c r="J58" s="908"/>
      <c r="K58" s="907"/>
      <c r="L58" s="910"/>
      <c r="M58" s="901"/>
      <c r="N58" s="910"/>
      <c r="O58" s="910"/>
      <c r="P58" s="910"/>
    </row>
    <row r="59" spans="1:16" ht="19.5" customHeight="1">
      <c r="A59" s="1080"/>
      <c r="B59" s="1080"/>
      <c r="C59" s="992"/>
      <c r="D59" s="908"/>
      <c r="E59" s="908"/>
      <c r="F59" s="908"/>
      <c r="G59" s="908"/>
      <c r="H59" s="908"/>
      <c r="I59" s="908"/>
      <c r="J59" s="908"/>
      <c r="K59" s="907"/>
      <c r="L59" s="910"/>
      <c r="M59" s="901"/>
      <c r="N59" s="910"/>
      <c r="O59" s="910"/>
      <c r="P59" s="910"/>
    </row>
    <row r="60" spans="1:16">
      <c r="A60" s="930"/>
      <c r="B60" s="930"/>
      <c r="C60" s="1015"/>
      <c r="D60" s="946" t="s">
        <v>20</v>
      </c>
      <c r="E60" s="946"/>
      <c r="F60" s="946"/>
      <c r="G60" s="946"/>
      <c r="H60" s="908"/>
      <c r="I60" s="908"/>
      <c r="J60" s="908"/>
      <c r="K60" s="907"/>
      <c r="L60" s="910"/>
      <c r="M60" s="901"/>
      <c r="N60" s="910"/>
      <c r="O60" s="910"/>
      <c r="P60" s="910"/>
    </row>
    <row r="61" spans="1:16" ht="20.25" customHeight="1">
      <c r="A61" s="901"/>
      <c r="B61" s="901"/>
      <c r="C61" s="992"/>
      <c r="D61" s="908"/>
      <c r="E61" s="908"/>
      <c r="F61" s="908"/>
      <c r="G61" s="908"/>
      <c r="H61" s="908" t="s">
        <v>20</v>
      </c>
      <c r="I61" s="908"/>
      <c r="J61" s="908"/>
      <c r="K61" s="908"/>
      <c r="L61" s="910"/>
      <c r="M61" s="901"/>
      <c r="N61" s="910"/>
      <c r="O61" s="910"/>
      <c r="P61" s="910"/>
    </row>
    <row r="62" spans="1:16" ht="27.75" customHeight="1">
      <c r="A62" s="901"/>
      <c r="B62" s="901"/>
      <c r="C62" s="989"/>
      <c r="D62" s="908"/>
      <c r="E62" s="908"/>
      <c r="F62" s="908"/>
      <c r="G62" s="908"/>
      <c r="H62" s="908"/>
      <c r="I62" s="908"/>
      <c r="J62" s="908"/>
      <c r="K62" s="907"/>
      <c r="L62" s="910"/>
      <c r="M62" s="901"/>
      <c r="N62" s="910"/>
      <c r="O62" s="910"/>
      <c r="P62" s="910"/>
    </row>
    <row r="63" spans="1:16" ht="27.75" customHeight="1">
      <c r="A63" s="901"/>
      <c r="B63" s="901"/>
      <c r="C63" s="989"/>
      <c r="D63" s="908"/>
      <c r="E63" s="908"/>
      <c r="F63" s="908"/>
      <c r="G63" s="908"/>
      <c r="H63" s="908"/>
      <c r="I63" s="908"/>
      <c r="J63" s="908"/>
      <c r="K63" s="907"/>
      <c r="L63" s="910"/>
      <c r="M63" s="901"/>
      <c r="N63" s="910"/>
      <c r="O63" s="910"/>
      <c r="P63" s="910"/>
    </row>
    <row r="64" spans="1:16" ht="2.25" customHeight="1">
      <c r="A64" s="901"/>
      <c r="B64" s="901"/>
      <c r="C64" s="901"/>
      <c r="D64" s="901"/>
      <c r="E64" s="901"/>
      <c r="F64" s="901"/>
      <c r="G64" s="901"/>
      <c r="H64" s="901"/>
      <c r="I64" s="901"/>
      <c r="J64" s="901"/>
      <c r="K64" s="901"/>
      <c r="L64" s="901"/>
      <c r="M64" s="901"/>
    </row>
    <row r="65" spans="8:10" ht="17.649999999999999" customHeight="1">
      <c r="H65" s="901"/>
      <c r="I65" s="901"/>
      <c r="J65" s="901"/>
    </row>
    <row r="66" spans="8:10">
      <c r="H66" s="901"/>
      <c r="I66" s="901"/>
      <c r="J66" s="901"/>
    </row>
    <row r="67" spans="8:10">
      <c r="H67" s="901"/>
      <c r="I67" s="901"/>
      <c r="J67" s="901"/>
    </row>
  </sheetData>
  <mergeCells count="7">
    <mergeCell ref="A58:C58"/>
    <mergeCell ref="A18:C18"/>
    <mergeCell ref="L18:M18"/>
    <mergeCell ref="A36:C36"/>
    <mergeCell ref="L36:M36"/>
    <mergeCell ref="A54:C54"/>
    <mergeCell ref="L54:M54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  <rowBreaks count="2" manualBreakCount="2">
    <brk id="19" max="16383" man="1"/>
    <brk id="37" max="16383" man="1"/>
  </row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57"/>
  <sheetViews>
    <sheetView topLeftCell="A12" zoomScale="90" zoomScaleNormal="90" workbookViewId="0">
      <selection activeCell="H24" sqref="H24"/>
    </sheetView>
  </sheetViews>
  <sheetFormatPr baseColWidth="10" defaultColWidth="17.7109375" defaultRowHeight="15.75"/>
  <cols>
    <col min="1" max="1" width="21.7109375" style="892" customWidth="1"/>
    <col min="2" max="2" width="18" style="890" customWidth="1"/>
    <col min="3" max="3" width="16.28515625" style="892" customWidth="1"/>
    <col min="4" max="4" width="16.42578125" style="891" customWidth="1"/>
    <col min="5" max="5" width="18" style="890" customWidth="1"/>
    <col min="6" max="6" width="15.85546875" style="890" customWidth="1"/>
    <col min="7" max="7" width="16.5703125" style="892" customWidth="1"/>
    <col min="8" max="10" width="13" style="892" customWidth="1"/>
    <col min="11" max="11" width="13.42578125" style="892" customWidth="1"/>
    <col min="12" max="14" width="14.42578125" style="892" bestFit="1" customWidth="1"/>
    <col min="15" max="15" width="15.28515625" style="890" customWidth="1"/>
    <col min="16" max="16" width="16.140625" style="892" customWidth="1"/>
    <col min="17" max="17" width="14.140625" style="892" customWidth="1"/>
    <col min="18" max="18" width="14.7109375" style="892" customWidth="1"/>
    <col min="19" max="19" width="15.42578125" style="893" customWidth="1"/>
    <col min="20" max="20" width="20.5703125" style="893" customWidth="1"/>
    <col min="21" max="21" width="14.85546875" style="893" customWidth="1"/>
    <col min="22" max="22" width="15.140625" style="893" customWidth="1"/>
    <col min="23" max="23" width="21.140625" style="893" customWidth="1"/>
    <col min="24" max="24" width="19.42578125" style="893" customWidth="1"/>
    <col min="25" max="25" width="20.42578125" style="893" customWidth="1"/>
    <col min="26" max="26" width="14.85546875" style="893" customWidth="1"/>
    <col min="27" max="27" width="16.7109375" style="908" customWidth="1"/>
    <col min="28" max="28" width="16.28515625" style="913" customWidth="1"/>
    <col min="29" max="29" width="14.5703125" style="914" customWidth="1"/>
    <col min="30" max="30" width="12.85546875" style="893" customWidth="1"/>
    <col min="31" max="31" width="16.140625" style="893" customWidth="1"/>
    <col min="32" max="32" width="15.7109375" style="893" customWidth="1"/>
    <col min="33" max="33" width="17" style="893" customWidth="1"/>
    <col min="34" max="45" width="11.42578125" style="893" customWidth="1"/>
    <col min="46" max="249" width="11.42578125" style="892" customWidth="1"/>
    <col min="250" max="250" width="19.140625" style="892" customWidth="1"/>
    <col min="251" max="251" width="18" style="892" customWidth="1"/>
    <col min="252" max="253" width="18.42578125" style="892" customWidth="1"/>
    <col min="254" max="254" width="18" style="892" customWidth="1"/>
    <col min="255" max="16384" width="17.7109375" style="892"/>
  </cols>
  <sheetData>
    <row r="1" spans="1:45" s="895" customFormat="1" ht="24.95" customHeight="1">
      <c r="A1" s="977" t="s">
        <v>172</v>
      </c>
      <c r="B1" s="898"/>
      <c r="C1" s="974"/>
      <c r="D1" s="900"/>
      <c r="E1" s="975"/>
      <c r="F1" s="976"/>
      <c r="O1" s="898"/>
      <c r="P1" s="899"/>
      <c r="Q1" s="898"/>
      <c r="R1" s="898"/>
      <c r="S1" s="893"/>
      <c r="T1" s="893"/>
      <c r="U1" s="901"/>
      <c r="V1" s="893"/>
      <c r="W1" s="893"/>
      <c r="X1" s="893"/>
      <c r="Y1" s="893"/>
      <c r="Z1" s="901"/>
      <c r="AA1" s="894"/>
      <c r="AB1" s="894"/>
      <c r="AC1" s="894"/>
      <c r="AD1" s="894"/>
      <c r="AE1" s="893"/>
      <c r="AF1" s="893"/>
      <c r="AG1" s="893"/>
      <c r="AH1" s="893"/>
      <c r="AI1" s="893"/>
      <c r="AJ1" s="893"/>
      <c r="AK1" s="893"/>
      <c r="AL1" s="893"/>
      <c r="AM1" s="893"/>
      <c r="AN1" s="893"/>
      <c r="AO1" s="893"/>
      <c r="AP1" s="893"/>
      <c r="AQ1" s="893"/>
      <c r="AR1" s="893"/>
      <c r="AS1" s="893"/>
    </row>
    <row r="2" spans="1:45" s="895" customFormat="1" ht="24.95" customHeight="1">
      <c r="A2" s="977"/>
      <c r="B2" s="898"/>
      <c r="C2" s="974"/>
      <c r="D2" s="900"/>
      <c r="E2" s="975"/>
      <c r="F2" s="976"/>
      <c r="O2" s="898"/>
      <c r="P2" s="899"/>
      <c r="Q2" s="898"/>
      <c r="R2" s="898"/>
      <c r="S2" s="893"/>
      <c r="T2" s="893"/>
      <c r="U2" s="901"/>
      <c r="V2" s="893"/>
      <c r="W2" s="893"/>
      <c r="X2" s="893"/>
      <c r="Y2" s="893"/>
      <c r="Z2" s="901"/>
      <c r="AA2" s="894"/>
      <c r="AB2" s="894"/>
      <c r="AC2" s="894"/>
      <c r="AD2" s="894"/>
      <c r="AE2" s="893"/>
      <c r="AF2" s="893"/>
      <c r="AG2" s="893"/>
      <c r="AH2" s="893"/>
      <c r="AI2" s="893"/>
      <c r="AJ2" s="893"/>
      <c r="AK2" s="893"/>
      <c r="AL2" s="893"/>
      <c r="AM2" s="893"/>
      <c r="AN2" s="893"/>
      <c r="AO2" s="893"/>
      <c r="AP2" s="893"/>
      <c r="AQ2" s="893"/>
      <c r="AR2" s="893"/>
      <c r="AS2" s="893"/>
    </row>
    <row r="3" spans="1:45" ht="24.95" customHeight="1">
      <c r="A3" s="902"/>
      <c r="B3" s="903"/>
      <c r="E3" s="904"/>
      <c r="H3" s="898"/>
      <c r="I3" s="898"/>
      <c r="J3" s="898"/>
      <c r="K3" s="898"/>
      <c r="L3" s="898"/>
      <c r="M3" s="898"/>
      <c r="N3" s="898"/>
      <c r="P3" s="899"/>
      <c r="Q3" s="898"/>
      <c r="R3" s="898"/>
      <c r="U3" s="905"/>
      <c r="V3" s="1001"/>
      <c r="X3" s="1003"/>
      <c r="Y3" s="899"/>
      <c r="AC3" s="910"/>
    </row>
    <row r="4" spans="1:45" ht="50.1" customHeight="1">
      <c r="A4" s="965" t="s">
        <v>172</v>
      </c>
      <c r="B4" s="966" t="s">
        <v>173</v>
      </c>
      <c r="C4" s="967" t="s">
        <v>174</v>
      </c>
      <c r="D4" s="967" t="s">
        <v>182</v>
      </c>
      <c r="E4" s="968" t="s">
        <v>175</v>
      </c>
      <c r="F4" s="967" t="s">
        <v>176</v>
      </c>
      <c r="G4" s="967" t="s">
        <v>220</v>
      </c>
      <c r="H4" s="970" t="s">
        <v>455</v>
      </c>
      <c r="I4" s="1021" t="s">
        <v>189</v>
      </c>
      <c r="J4" s="1021" t="s">
        <v>190</v>
      </c>
      <c r="K4" s="1021" t="s">
        <v>191</v>
      </c>
      <c r="L4" s="957" t="s">
        <v>218</v>
      </c>
      <c r="M4" s="957" t="s">
        <v>213</v>
      </c>
      <c r="N4" s="957" t="s">
        <v>209</v>
      </c>
      <c r="O4" s="957" t="s">
        <v>180</v>
      </c>
      <c r="P4" s="899"/>
      <c r="Q4" s="898"/>
      <c r="R4" s="898"/>
      <c r="V4" s="897"/>
      <c r="W4" s="928"/>
      <c r="AB4" s="907"/>
      <c r="AC4" s="910"/>
      <c r="AD4" s="1062"/>
      <c r="AE4" s="928"/>
      <c r="AF4" s="1062"/>
      <c r="AG4" s="1062"/>
    </row>
    <row r="5" spans="1:45" s="889" customFormat="1" ht="24.95" customHeight="1">
      <c r="A5" s="959" t="s">
        <v>161</v>
      </c>
      <c r="B5" s="955">
        <v>200003175067</v>
      </c>
      <c r="C5" s="956">
        <v>71138.16</v>
      </c>
      <c r="D5" s="956">
        <v>10065.280000000001</v>
      </c>
      <c r="E5" s="956">
        <f>C5+D5</f>
        <v>81203.44</v>
      </c>
      <c r="F5" s="956">
        <f>(C5*1.2)+(D5*1.055)</f>
        <v>95984.662400000001</v>
      </c>
      <c r="G5" s="956">
        <f>F5-(F5-E5)*0.06</f>
        <v>95097.789055999994</v>
      </c>
      <c r="H5" s="961">
        <v>2011257</v>
      </c>
      <c r="I5" s="955">
        <v>170721</v>
      </c>
      <c r="J5" s="1044">
        <v>4.2009999999999996</v>
      </c>
      <c r="K5" s="1044">
        <v>11.781000000000001</v>
      </c>
      <c r="L5" s="962">
        <v>79747.750499999995</v>
      </c>
      <c r="M5" s="962">
        <v>86021.694149999996</v>
      </c>
      <c r="N5" s="962">
        <v>57567.237149999994</v>
      </c>
      <c r="O5" s="962">
        <v>63304.380850000001</v>
      </c>
      <c r="P5" s="899"/>
      <c r="Q5" s="898"/>
      <c r="R5" s="898"/>
      <c r="S5" s="901"/>
      <c r="T5" s="901"/>
      <c r="U5" s="901"/>
      <c r="V5" s="908"/>
      <c r="W5" s="908"/>
      <c r="X5" s="901"/>
      <c r="Y5" s="901"/>
      <c r="Z5" s="901"/>
      <c r="AA5" s="908"/>
      <c r="AB5" s="907"/>
      <c r="AC5" s="908"/>
      <c r="AD5" s="992"/>
      <c r="AE5" s="908"/>
      <c r="AF5" s="907"/>
      <c r="AG5" s="993"/>
      <c r="AH5" s="901"/>
      <c r="AI5" s="901"/>
      <c r="AJ5" s="901"/>
      <c r="AK5" s="901"/>
      <c r="AL5" s="901"/>
      <c r="AM5" s="901"/>
      <c r="AN5" s="901"/>
      <c r="AO5" s="901"/>
      <c r="AP5" s="901"/>
      <c r="AQ5" s="901"/>
      <c r="AR5" s="901"/>
      <c r="AS5" s="901"/>
    </row>
    <row r="6" spans="1:45" ht="24.95" customHeight="1">
      <c r="A6" s="959" t="s">
        <v>162</v>
      </c>
      <c r="B6" s="955">
        <v>200003238697</v>
      </c>
      <c r="C6" s="956">
        <v>50218.05</v>
      </c>
      <c r="D6" s="956">
        <v>10065.14</v>
      </c>
      <c r="E6" s="956">
        <f t="shared" ref="E6:E17" si="0">C6+D6</f>
        <v>60283.19</v>
      </c>
      <c r="F6" s="956">
        <f t="shared" ref="F6:F17" si="1">(C6*1.2)+(D6*1.055)</f>
        <v>70880.382700000002</v>
      </c>
      <c r="G6" s="956">
        <f t="shared" ref="G6:G17" si="2">F6-(F6-E6)*0.06</f>
        <v>70244.551137999995</v>
      </c>
      <c r="H6" s="961">
        <v>1507597</v>
      </c>
      <c r="I6" s="955">
        <v>128310</v>
      </c>
      <c r="J6" s="1044">
        <v>4.226</v>
      </c>
      <c r="K6" s="1044">
        <v>11.75</v>
      </c>
      <c r="L6" s="962">
        <v>85047.065750000009</v>
      </c>
      <c r="M6" s="962">
        <v>74800.778200000001</v>
      </c>
      <c r="N6" s="962">
        <v>52940.973149999991</v>
      </c>
      <c r="O6" s="962">
        <v>59382.636850000003</v>
      </c>
      <c r="P6" s="899"/>
      <c r="Q6" s="898"/>
      <c r="R6" s="898"/>
      <c r="V6" s="908"/>
      <c r="W6" s="908"/>
      <c r="AC6" s="909"/>
      <c r="AD6" s="994"/>
      <c r="AE6" s="909"/>
      <c r="AF6" s="913"/>
      <c r="AG6" s="995"/>
    </row>
    <row r="7" spans="1:45" ht="24.95" customHeight="1">
      <c r="A7" s="959" t="s">
        <v>163</v>
      </c>
      <c r="B7" s="955">
        <v>200003364832</v>
      </c>
      <c r="C7" s="956">
        <v>45220.13</v>
      </c>
      <c r="D7" s="956">
        <v>10065.280000000001</v>
      </c>
      <c r="E7" s="956">
        <f t="shared" si="0"/>
        <v>55285.409999999996</v>
      </c>
      <c r="F7" s="956">
        <f t="shared" si="1"/>
        <v>64883.026399999995</v>
      </c>
      <c r="G7" s="956">
        <f t="shared" si="2"/>
        <v>64307.169415999997</v>
      </c>
      <c r="H7" s="961">
        <v>1529257</v>
      </c>
      <c r="I7" s="955">
        <v>129337</v>
      </c>
      <c r="J7" s="1044">
        <v>4.2190000000000003</v>
      </c>
      <c r="K7" s="1044">
        <v>11.824</v>
      </c>
      <c r="L7" s="962">
        <v>79269.190499999997</v>
      </c>
      <c r="M7" s="962">
        <v>67196.838149999996</v>
      </c>
      <c r="N7" s="962">
        <v>52610.673149999995</v>
      </c>
      <c r="O7" s="962">
        <v>57534.504849999998</v>
      </c>
      <c r="P7" s="899"/>
      <c r="Q7" s="898"/>
      <c r="R7" s="898"/>
      <c r="V7" s="908"/>
      <c r="W7" s="908"/>
      <c r="AC7" s="909"/>
      <c r="AD7" s="996"/>
      <c r="AE7" s="909"/>
      <c r="AF7" s="913"/>
      <c r="AG7" s="995"/>
    </row>
    <row r="8" spans="1:45" ht="24.95" customHeight="1">
      <c r="A8" s="959" t="s">
        <v>164</v>
      </c>
      <c r="B8" s="955">
        <v>200003439992</v>
      </c>
      <c r="C8" s="956">
        <v>34385.68</v>
      </c>
      <c r="D8" s="956">
        <v>9989.7000000000007</v>
      </c>
      <c r="E8" s="956">
        <f t="shared" si="0"/>
        <v>44375.380000000005</v>
      </c>
      <c r="F8" s="956">
        <f t="shared" si="1"/>
        <v>51801.949500000002</v>
      </c>
      <c r="G8" s="956">
        <f t="shared" si="2"/>
        <v>51356.355330000006</v>
      </c>
      <c r="H8" s="961">
        <v>1270720</v>
      </c>
      <c r="I8" s="955">
        <v>108585</v>
      </c>
      <c r="J8" s="1044">
        <v>4.1900000000000004</v>
      </c>
      <c r="K8" s="1044">
        <v>11.702999999999999</v>
      </c>
      <c r="L8" s="962">
        <v>49978.969550000002</v>
      </c>
      <c r="M8" s="962">
        <v>50830.0821</v>
      </c>
      <c r="N8" s="962">
        <v>43723.048749999994</v>
      </c>
      <c r="O8" s="962">
        <v>43387.478749999995</v>
      </c>
      <c r="P8" s="899"/>
      <c r="Q8" s="898"/>
      <c r="R8" s="898"/>
      <c r="V8" s="908"/>
      <c r="W8" s="908"/>
      <c r="AC8" s="909"/>
      <c r="AD8" s="996"/>
      <c r="AE8" s="909"/>
      <c r="AF8" s="913"/>
      <c r="AG8" s="995"/>
    </row>
    <row r="9" spans="1:45" ht="24.95" customHeight="1">
      <c r="A9" s="959" t="s">
        <v>165</v>
      </c>
      <c r="B9" s="955">
        <v>200003532362</v>
      </c>
      <c r="C9" s="956">
        <v>25597.57</v>
      </c>
      <c r="D9" s="956">
        <v>9989.66</v>
      </c>
      <c r="E9" s="956">
        <f t="shared" si="0"/>
        <v>35587.229999999996</v>
      </c>
      <c r="F9" s="956">
        <f t="shared" si="1"/>
        <v>41256.175300000003</v>
      </c>
      <c r="G9" s="956">
        <f t="shared" si="2"/>
        <v>40916.038582000001</v>
      </c>
      <c r="H9" s="961">
        <v>977753</v>
      </c>
      <c r="I9" s="955">
        <v>83918</v>
      </c>
      <c r="J9" s="1044">
        <v>4.1779999999999999</v>
      </c>
      <c r="K9" s="1044">
        <v>11.651</v>
      </c>
      <c r="L9" s="962">
        <v>38304.542350000003</v>
      </c>
      <c r="M9" s="962">
        <v>37423.562099999996</v>
      </c>
      <c r="N9" s="962">
        <v>28784.116749999997</v>
      </c>
      <c r="O9" s="962">
        <v>41089.766750000003</v>
      </c>
      <c r="P9" s="899"/>
      <c r="Q9" s="898"/>
      <c r="R9" s="898"/>
      <c r="V9" s="908"/>
      <c r="W9" s="908"/>
      <c r="AC9" s="909"/>
      <c r="AD9" s="994"/>
      <c r="AE9" s="909"/>
      <c r="AF9" s="913"/>
      <c r="AG9" s="995"/>
    </row>
    <row r="10" spans="1:45" ht="24.95" customHeight="1">
      <c r="A10" s="959" t="s">
        <v>166</v>
      </c>
      <c r="B10" s="955">
        <v>200003637231</v>
      </c>
      <c r="C10" s="956">
        <v>15972.34</v>
      </c>
      <c r="D10" s="956">
        <v>9989.7000000000007</v>
      </c>
      <c r="E10" s="956">
        <f t="shared" si="0"/>
        <v>25962.04</v>
      </c>
      <c r="F10" s="956">
        <f t="shared" si="1"/>
        <v>29705.941500000001</v>
      </c>
      <c r="G10" s="956">
        <f t="shared" si="2"/>
        <v>29481.307410000001</v>
      </c>
      <c r="H10" s="961">
        <v>650870</v>
      </c>
      <c r="I10" s="955">
        <v>55687</v>
      </c>
      <c r="J10" s="1044">
        <v>4.1550000000000002</v>
      </c>
      <c r="K10" s="1044">
        <v>11.688000000000001</v>
      </c>
      <c r="L10" s="962">
        <v>25713.037550000001</v>
      </c>
      <c r="M10" s="962">
        <v>26347.9221</v>
      </c>
      <c r="N10" s="962">
        <v>19892.464749999999</v>
      </c>
      <c r="O10" s="962">
        <v>25977.266750000003</v>
      </c>
      <c r="P10" s="899"/>
      <c r="Q10" s="898"/>
      <c r="R10" s="898"/>
      <c r="V10" s="1004"/>
      <c r="W10" s="1004"/>
      <c r="AC10" s="909"/>
      <c r="AD10" s="994"/>
      <c r="AE10" s="909"/>
      <c r="AF10" s="913"/>
      <c r="AG10" s="995"/>
    </row>
    <row r="11" spans="1:45" ht="24.95" customHeight="1">
      <c r="A11" s="1536" t="s">
        <v>223</v>
      </c>
      <c r="B11" s="1537"/>
      <c r="C11" s="1070"/>
      <c r="D11" s="1071"/>
      <c r="E11" s="1071"/>
      <c r="F11" s="1071"/>
      <c r="G11" s="1071"/>
      <c r="H11" s="1072"/>
      <c r="I11" s="1073"/>
      <c r="J11" s="1074"/>
      <c r="K11" s="1074"/>
      <c r="L11" s="1075"/>
      <c r="M11" s="1075"/>
      <c r="N11" s="1075"/>
      <c r="O11" s="1076"/>
      <c r="P11" s="899"/>
      <c r="Q11" s="898"/>
      <c r="R11" s="898"/>
      <c r="V11" s="1004"/>
      <c r="W11" s="1004"/>
      <c r="AC11" s="909"/>
      <c r="AD11" s="994"/>
      <c r="AE11" s="909"/>
      <c r="AF11" s="913"/>
      <c r="AG11" s="995"/>
    </row>
    <row r="12" spans="1:45" ht="24.95" customHeight="1">
      <c r="A12" s="959" t="s">
        <v>167</v>
      </c>
      <c r="B12" s="955" t="s">
        <v>221</v>
      </c>
      <c r="C12" s="956">
        <v>10429.07</v>
      </c>
      <c r="D12" s="956">
        <v>10363.69</v>
      </c>
      <c r="E12" s="956">
        <f t="shared" si="0"/>
        <v>20792.760000000002</v>
      </c>
      <c r="F12" s="956">
        <f t="shared" si="1"/>
        <v>23448.576950000002</v>
      </c>
      <c r="G12" s="956">
        <f t="shared" si="2"/>
        <v>23289.227933000002</v>
      </c>
      <c r="H12" s="961">
        <v>376093</v>
      </c>
      <c r="I12" s="955">
        <v>7774</v>
      </c>
      <c r="J12" s="1044">
        <v>4.0970000000000004</v>
      </c>
      <c r="K12" s="1044">
        <v>11.808999999999999</v>
      </c>
      <c r="L12" s="962">
        <v>22109.026399999999</v>
      </c>
      <c r="M12" s="962">
        <v>25284.078300000001</v>
      </c>
      <c r="N12" s="962">
        <v>16669.368699999999</v>
      </c>
      <c r="O12" s="962">
        <v>23235.80025</v>
      </c>
      <c r="P12" s="899"/>
      <c r="Q12" s="898"/>
      <c r="R12" s="898"/>
      <c r="V12" s="1005"/>
      <c r="W12" s="1005"/>
      <c r="AC12" s="909"/>
      <c r="AD12" s="996"/>
      <c r="AE12" s="909"/>
      <c r="AF12" s="913"/>
      <c r="AG12" s="995"/>
    </row>
    <row r="13" spans="1:45" ht="24.95" customHeight="1">
      <c r="A13" s="896" t="s">
        <v>109</v>
      </c>
      <c r="B13" s="955" t="s">
        <v>222</v>
      </c>
      <c r="C13" s="956">
        <v>9983.91</v>
      </c>
      <c r="D13" s="956">
        <v>10363.64</v>
      </c>
      <c r="E13" s="956">
        <f t="shared" si="0"/>
        <v>20347.55</v>
      </c>
      <c r="F13" s="956">
        <f t="shared" si="1"/>
        <v>22914.332199999997</v>
      </c>
      <c r="G13" s="956">
        <f t="shared" si="2"/>
        <v>22760.325267999997</v>
      </c>
      <c r="H13" s="961">
        <v>360040</v>
      </c>
      <c r="I13" s="955">
        <v>7498</v>
      </c>
      <c r="J13" s="1044">
        <v>4.1289999999999996</v>
      </c>
      <c r="K13" s="1044">
        <v>11.63</v>
      </c>
      <c r="L13" s="962">
        <v>21277.9424</v>
      </c>
      <c r="M13" s="962">
        <v>24619.602299999999</v>
      </c>
      <c r="N13" s="962">
        <v>17552.607199999999</v>
      </c>
      <c r="O13" s="962">
        <v>25182.35</v>
      </c>
      <c r="P13" s="899"/>
      <c r="Q13" s="898"/>
      <c r="R13" s="898"/>
      <c r="V13" s="1005"/>
      <c r="W13" s="1005"/>
      <c r="AC13" s="909"/>
      <c r="AD13" s="996"/>
      <c r="AE13" s="909"/>
      <c r="AF13" s="913"/>
      <c r="AG13" s="995"/>
    </row>
    <row r="14" spans="1:45" ht="24.95" customHeight="1">
      <c r="A14" s="959" t="s">
        <v>168</v>
      </c>
      <c r="B14" s="1050" t="s">
        <v>239</v>
      </c>
      <c r="C14" s="956">
        <v>14335.31</v>
      </c>
      <c r="D14" s="956">
        <v>10029.299999999999</v>
      </c>
      <c r="E14" s="956">
        <f t="shared" si="0"/>
        <v>24364.61</v>
      </c>
      <c r="F14" s="956">
        <f t="shared" si="1"/>
        <v>27783.283499999998</v>
      </c>
      <c r="G14" s="956">
        <f t="shared" si="2"/>
        <v>27578.163089999998</v>
      </c>
      <c r="H14" s="1077">
        <v>508098</v>
      </c>
      <c r="I14" s="955">
        <v>10494</v>
      </c>
      <c r="J14" s="1044">
        <v>4.1399999999999997</v>
      </c>
      <c r="K14" s="1044">
        <v>11.695</v>
      </c>
      <c r="L14" s="962">
        <v>28813.598049999997</v>
      </c>
      <c r="M14" s="962">
        <v>34780.696049999999</v>
      </c>
      <c r="N14" s="962">
        <v>20761.167199999996</v>
      </c>
      <c r="O14" s="962">
        <v>31156.880250000002</v>
      </c>
      <c r="P14" s="899"/>
      <c r="Q14" s="898"/>
      <c r="R14" s="898"/>
      <c r="V14" s="1005"/>
      <c r="W14" s="1005"/>
      <c r="AC14" s="909"/>
      <c r="AD14" s="996"/>
      <c r="AE14" s="909"/>
      <c r="AF14" s="913"/>
      <c r="AG14" s="995"/>
    </row>
    <row r="15" spans="1:45" ht="24.95" customHeight="1">
      <c r="A15" s="896" t="s">
        <v>169</v>
      </c>
      <c r="B15" s="955" t="s">
        <v>240</v>
      </c>
      <c r="C15" s="956">
        <v>31131.68</v>
      </c>
      <c r="D15" s="956">
        <v>10363.64</v>
      </c>
      <c r="E15" s="956">
        <f t="shared" si="0"/>
        <v>41495.32</v>
      </c>
      <c r="F15" s="956">
        <f t="shared" si="1"/>
        <v>48291.656199999998</v>
      </c>
      <c r="G15" s="956">
        <f t="shared" si="2"/>
        <v>47883.876027999999</v>
      </c>
      <c r="H15" s="961">
        <v>941027</v>
      </c>
      <c r="I15" s="955">
        <v>19229</v>
      </c>
      <c r="J15" s="1044">
        <v>4.1429999999999998</v>
      </c>
      <c r="K15" s="1044">
        <v>11.813000000000001</v>
      </c>
      <c r="L15" s="962">
        <v>59349.094399999994</v>
      </c>
      <c r="M15" s="962">
        <v>38142.462299999999</v>
      </c>
      <c r="N15" s="962">
        <v>44666.625050000002</v>
      </c>
      <c r="O15" s="962">
        <v>40778.468249999998</v>
      </c>
      <c r="P15" s="899"/>
      <c r="Q15" s="898"/>
      <c r="R15" s="898"/>
      <c r="V15" s="1005"/>
      <c r="W15" s="1005"/>
      <c r="AC15" s="909"/>
      <c r="AD15" s="996"/>
      <c r="AE15" s="909"/>
      <c r="AF15" s="913"/>
      <c r="AG15" s="995"/>
    </row>
    <row r="16" spans="1:45" ht="24.95" customHeight="1">
      <c r="A16" s="959" t="s">
        <v>170</v>
      </c>
      <c r="B16" s="955" t="s">
        <v>241</v>
      </c>
      <c r="C16" s="956">
        <v>52642.19</v>
      </c>
      <c r="D16" s="956">
        <v>10029.299999999999</v>
      </c>
      <c r="E16" s="956">
        <f t="shared" si="0"/>
        <v>62671.490000000005</v>
      </c>
      <c r="F16" s="956">
        <f t="shared" si="1"/>
        <v>73751.539499999999</v>
      </c>
      <c r="G16" s="956">
        <f t="shared" si="2"/>
        <v>73086.736529999995</v>
      </c>
      <c r="H16" s="961">
        <v>1596479</v>
      </c>
      <c r="I16" s="955">
        <v>32650</v>
      </c>
      <c r="J16" s="1044">
        <v>4.1539999999999999</v>
      </c>
      <c r="K16" s="1044">
        <v>11.77</v>
      </c>
      <c r="L16" s="962">
        <v>75316.012600000002</v>
      </c>
      <c r="M16" s="962">
        <v>61350.424050000001</v>
      </c>
      <c r="N16" s="962">
        <v>63997.989449999994</v>
      </c>
      <c r="O16" s="962">
        <v>40963.640249999997</v>
      </c>
      <c r="P16" s="899"/>
      <c r="Q16" s="898"/>
      <c r="R16" s="898"/>
      <c r="V16" s="1005"/>
      <c r="W16" s="1005"/>
      <c r="AC16" s="909"/>
      <c r="AD16" s="996"/>
      <c r="AE16" s="909"/>
      <c r="AF16" s="913"/>
      <c r="AG16" s="995"/>
    </row>
    <row r="17" spans="1:255" s="890" customFormat="1" ht="24.95" customHeight="1">
      <c r="A17" s="896" t="s">
        <v>171</v>
      </c>
      <c r="B17" s="955" t="s">
        <v>246</v>
      </c>
      <c r="C17" s="956">
        <v>57703.47</v>
      </c>
      <c r="D17" s="956">
        <v>10363.64</v>
      </c>
      <c r="E17" s="956">
        <f t="shared" si="0"/>
        <v>68067.11</v>
      </c>
      <c r="F17" s="956">
        <f t="shared" si="1"/>
        <v>80177.804199999999</v>
      </c>
      <c r="G17" s="956">
        <f t="shared" si="2"/>
        <v>79451.162547999993</v>
      </c>
      <c r="H17" s="961">
        <v>1750692</v>
      </c>
      <c r="I17" s="955">
        <v>36002</v>
      </c>
      <c r="J17" s="1044">
        <v>4.1849999999999996</v>
      </c>
      <c r="K17" s="1044">
        <v>11.618</v>
      </c>
      <c r="L17" s="962">
        <v>77586.127850000004</v>
      </c>
      <c r="M17" s="962">
        <v>75201.410199999998</v>
      </c>
      <c r="N17" s="962">
        <v>70865.563750000001</v>
      </c>
      <c r="O17" s="962">
        <v>43723.076249999998</v>
      </c>
      <c r="P17" s="899"/>
      <c r="Q17" s="898"/>
      <c r="R17" s="898"/>
      <c r="S17" s="899"/>
      <c r="T17" s="899"/>
      <c r="U17" s="899"/>
      <c r="V17" s="1005"/>
      <c r="W17" s="1005"/>
      <c r="X17" s="899"/>
      <c r="Y17" s="899"/>
      <c r="Z17" s="899"/>
      <c r="AA17" s="909"/>
      <c r="AB17" s="913"/>
      <c r="AC17" s="909"/>
      <c r="AD17" s="996"/>
      <c r="AE17" s="909"/>
      <c r="AF17" s="913"/>
      <c r="AG17" s="995"/>
      <c r="AH17" s="899"/>
      <c r="AI17" s="899"/>
      <c r="AJ17" s="899"/>
      <c r="AK17" s="899"/>
      <c r="AL17" s="899"/>
      <c r="AM17" s="899"/>
      <c r="AN17" s="899"/>
      <c r="AO17" s="899"/>
      <c r="AP17" s="899"/>
      <c r="AQ17" s="899"/>
      <c r="AR17" s="899"/>
      <c r="AS17" s="899"/>
    </row>
    <row r="18" spans="1:255" s="890" customFormat="1" ht="24.95" customHeight="1">
      <c r="A18" s="1518" t="s">
        <v>181</v>
      </c>
      <c r="B18" s="1518"/>
      <c r="C18" s="971">
        <f t="shared" ref="C18:H18" si="3">SUM(C5:C17)</f>
        <v>418757.55999999994</v>
      </c>
      <c r="D18" s="971">
        <f t="shared" si="3"/>
        <v>121677.97</v>
      </c>
      <c r="E18" s="971">
        <f t="shared" si="3"/>
        <v>540435.53</v>
      </c>
      <c r="F18" s="971">
        <f t="shared" si="3"/>
        <v>630879.33035000006</v>
      </c>
      <c r="G18" s="971">
        <f t="shared" si="3"/>
        <v>625452.70232899999</v>
      </c>
      <c r="H18" s="973">
        <f t="shared" si="3"/>
        <v>13479883</v>
      </c>
      <c r="I18" s="973">
        <f>SUM(C18:H18)</f>
        <v>15817086.092679</v>
      </c>
      <c r="J18" s="973"/>
      <c r="K18" s="973"/>
      <c r="L18" s="962">
        <v>642512.35789999994</v>
      </c>
      <c r="M18" s="962">
        <v>601999.55000000016</v>
      </c>
      <c r="N18" s="962">
        <f>SUM(N5:N17)</f>
        <v>490031.83504999999</v>
      </c>
      <c r="O18" s="962">
        <f>SUM(O5:O17)</f>
        <v>495716.25004999992</v>
      </c>
      <c r="P18" s="899"/>
      <c r="Q18" s="898"/>
      <c r="R18" s="898"/>
      <c r="S18" s="899"/>
      <c r="T18" s="899"/>
      <c r="U18" s="899"/>
      <c r="V18" s="909"/>
      <c r="W18" s="908"/>
      <c r="X18" s="899"/>
      <c r="Y18" s="899"/>
      <c r="Z18" s="899"/>
      <c r="AA18" s="908"/>
      <c r="AB18" s="913"/>
      <c r="AC18" s="909"/>
      <c r="AD18" s="899"/>
      <c r="AE18" s="899"/>
      <c r="AF18" s="899"/>
      <c r="AG18" s="899"/>
      <c r="AH18" s="899"/>
      <c r="AI18" s="899"/>
      <c r="AJ18" s="899"/>
      <c r="AK18" s="899"/>
      <c r="AL18" s="899"/>
      <c r="AM18" s="899"/>
      <c r="AN18" s="899"/>
      <c r="AO18" s="899"/>
      <c r="AP18" s="899"/>
      <c r="AQ18" s="899"/>
      <c r="AR18" s="899"/>
      <c r="AS18" s="899"/>
    </row>
    <row r="19" spans="1:255" ht="24.75" customHeight="1">
      <c r="A19" s="1519"/>
      <c r="B19" s="1500"/>
      <c r="C19" s="908"/>
      <c r="F19" s="916"/>
      <c r="G19" s="917"/>
      <c r="H19" s="919"/>
      <c r="I19" s="919"/>
      <c r="J19" s="919"/>
      <c r="K19" s="919"/>
      <c r="L19" s="919"/>
      <c r="M19" s="919"/>
      <c r="N19" s="919"/>
      <c r="O19" s="920"/>
      <c r="P19" s="899"/>
      <c r="Q19" s="898"/>
      <c r="R19" s="898"/>
      <c r="S19" s="915"/>
      <c r="T19" s="915"/>
      <c r="AA19" s="985"/>
      <c r="AB19" s="954"/>
      <c r="AC19" s="915"/>
      <c r="AE19" s="908"/>
      <c r="AF19" s="907"/>
      <c r="AG19" s="993"/>
    </row>
    <row r="20" spans="1:255" ht="24.95" customHeight="1">
      <c r="A20" s="890"/>
      <c r="B20" s="938"/>
      <c r="C20" s="939"/>
      <c r="D20" s="888"/>
      <c r="E20" s="940"/>
      <c r="F20" s="940"/>
      <c r="G20" s="939"/>
      <c r="H20" s="939"/>
      <c r="I20" s="939"/>
      <c r="J20" s="939"/>
      <c r="K20" s="939"/>
      <c r="L20" s="939"/>
      <c r="M20" s="939"/>
      <c r="N20" s="939"/>
      <c r="O20" s="941"/>
      <c r="P20" s="899"/>
      <c r="Q20" s="898"/>
      <c r="R20" s="898"/>
      <c r="S20" s="915"/>
      <c r="T20" s="915"/>
      <c r="U20" s="1062"/>
      <c r="V20" s="951"/>
      <c r="W20" s="1006"/>
      <c r="X20" s="886"/>
      <c r="Y20" s="909"/>
      <c r="Z20" s="913"/>
      <c r="AA20" s="985"/>
      <c r="AB20" s="954"/>
      <c r="AC20" s="942"/>
    </row>
    <row r="21" spans="1:255" s="893" customFormat="1" ht="23.25">
      <c r="A21" s="977" t="s">
        <v>243</v>
      </c>
      <c r="B21" s="898"/>
      <c r="C21" s="974"/>
      <c r="D21" s="900"/>
      <c r="E21" s="975"/>
      <c r="F21" s="976"/>
      <c r="G21" s="895"/>
      <c r="H21" s="895"/>
      <c r="I21" s="895"/>
      <c r="J21" s="895"/>
      <c r="K21" s="895"/>
      <c r="L21" s="895"/>
      <c r="M21" s="895"/>
      <c r="N21" s="895"/>
      <c r="O21" s="898"/>
      <c r="P21" s="899"/>
      <c r="Q21" s="898"/>
      <c r="R21" s="898"/>
      <c r="Z21" s="913"/>
      <c r="AA21" s="908"/>
      <c r="AB21" s="913"/>
      <c r="AC21" s="914"/>
      <c r="AT21" s="892"/>
      <c r="AU21" s="892"/>
      <c r="AV21" s="892"/>
      <c r="AW21" s="892"/>
      <c r="AX21" s="892"/>
      <c r="AY21" s="892"/>
      <c r="AZ21" s="892"/>
      <c r="BA21" s="892"/>
      <c r="BB21" s="892"/>
      <c r="BC21" s="892"/>
      <c r="BD21" s="892"/>
      <c r="BE21" s="892"/>
      <c r="BF21" s="892"/>
      <c r="BG21" s="892"/>
      <c r="BH21" s="892"/>
      <c r="BI21" s="892"/>
      <c r="BJ21" s="892"/>
      <c r="BK21" s="892"/>
      <c r="BL21" s="892"/>
      <c r="BM21" s="892"/>
      <c r="BN21" s="892"/>
      <c r="BO21" s="892"/>
      <c r="BP21" s="892"/>
      <c r="BQ21" s="892"/>
      <c r="BR21" s="892"/>
      <c r="BS21" s="892"/>
      <c r="BT21" s="892"/>
      <c r="BU21" s="892"/>
      <c r="BV21" s="892"/>
      <c r="BW21" s="892"/>
      <c r="BX21" s="892"/>
      <c r="BY21" s="892"/>
      <c r="BZ21" s="892"/>
      <c r="CA21" s="892"/>
      <c r="CB21" s="892"/>
      <c r="CC21" s="892"/>
      <c r="CD21" s="892"/>
      <c r="CE21" s="892"/>
      <c r="CF21" s="892"/>
      <c r="CG21" s="892"/>
      <c r="CH21" s="892"/>
      <c r="CI21" s="892"/>
      <c r="CJ21" s="892"/>
      <c r="CK21" s="892"/>
      <c r="CL21" s="892"/>
      <c r="CM21" s="892"/>
      <c r="CN21" s="892"/>
      <c r="CO21" s="892"/>
      <c r="CP21" s="892"/>
      <c r="CQ21" s="892"/>
      <c r="CR21" s="892"/>
      <c r="CS21" s="892"/>
      <c r="CT21" s="892"/>
      <c r="CU21" s="892"/>
      <c r="CV21" s="892"/>
      <c r="CW21" s="892"/>
      <c r="CX21" s="892"/>
      <c r="CY21" s="892"/>
      <c r="CZ21" s="892"/>
      <c r="DA21" s="892"/>
      <c r="DB21" s="892"/>
      <c r="DC21" s="892"/>
      <c r="DD21" s="892"/>
      <c r="DE21" s="892"/>
      <c r="DF21" s="892"/>
      <c r="DG21" s="892"/>
      <c r="DH21" s="892"/>
      <c r="DI21" s="892"/>
      <c r="DJ21" s="892"/>
      <c r="DK21" s="892"/>
      <c r="DL21" s="892"/>
      <c r="DM21" s="892"/>
      <c r="DN21" s="892"/>
      <c r="DO21" s="892"/>
      <c r="DP21" s="892"/>
      <c r="DQ21" s="892"/>
      <c r="DR21" s="892"/>
      <c r="DS21" s="892"/>
      <c r="DT21" s="892"/>
      <c r="DU21" s="892"/>
      <c r="DV21" s="892"/>
      <c r="DW21" s="892"/>
      <c r="DX21" s="892"/>
      <c r="DY21" s="892"/>
      <c r="DZ21" s="892"/>
      <c r="EA21" s="892"/>
      <c r="EB21" s="892"/>
      <c r="EC21" s="892"/>
      <c r="ED21" s="892"/>
      <c r="EE21" s="892"/>
      <c r="EF21" s="892"/>
      <c r="EG21" s="892"/>
      <c r="EH21" s="892"/>
      <c r="EI21" s="892"/>
      <c r="EJ21" s="892"/>
      <c r="EK21" s="892"/>
      <c r="EL21" s="892"/>
      <c r="EM21" s="892"/>
      <c r="EN21" s="892"/>
      <c r="EO21" s="892"/>
      <c r="EP21" s="892"/>
      <c r="EQ21" s="892"/>
      <c r="ER21" s="892"/>
      <c r="ES21" s="892"/>
      <c r="ET21" s="892"/>
      <c r="EU21" s="892"/>
      <c r="EV21" s="892"/>
      <c r="EW21" s="892"/>
      <c r="EX21" s="892"/>
      <c r="EY21" s="892"/>
      <c r="EZ21" s="892"/>
      <c r="FA21" s="892"/>
      <c r="FB21" s="892"/>
      <c r="FC21" s="892"/>
      <c r="FD21" s="892"/>
      <c r="FE21" s="892"/>
      <c r="FF21" s="892"/>
      <c r="FG21" s="892"/>
      <c r="FH21" s="892"/>
      <c r="FI21" s="892"/>
      <c r="FJ21" s="892"/>
      <c r="FK21" s="892"/>
      <c r="FL21" s="892"/>
      <c r="FM21" s="892"/>
      <c r="FN21" s="892"/>
      <c r="FO21" s="892"/>
      <c r="FP21" s="892"/>
      <c r="FQ21" s="892"/>
      <c r="FR21" s="892"/>
      <c r="FS21" s="892"/>
      <c r="FT21" s="892"/>
      <c r="FU21" s="892"/>
      <c r="FV21" s="892"/>
      <c r="FW21" s="892"/>
      <c r="FX21" s="892"/>
      <c r="FY21" s="892"/>
      <c r="FZ21" s="892"/>
      <c r="GA21" s="892"/>
      <c r="GB21" s="892"/>
      <c r="GC21" s="892"/>
      <c r="GD21" s="892"/>
      <c r="GE21" s="892"/>
      <c r="GF21" s="892"/>
      <c r="GG21" s="892"/>
      <c r="GH21" s="892"/>
      <c r="GI21" s="892"/>
      <c r="GJ21" s="892"/>
      <c r="GK21" s="892"/>
      <c r="GL21" s="892"/>
      <c r="GM21" s="892"/>
      <c r="GN21" s="892"/>
      <c r="GO21" s="892"/>
      <c r="GP21" s="892"/>
      <c r="GQ21" s="892"/>
      <c r="GR21" s="892"/>
      <c r="GS21" s="892"/>
      <c r="GT21" s="892"/>
      <c r="GU21" s="892"/>
      <c r="GV21" s="892"/>
      <c r="GW21" s="892"/>
      <c r="GX21" s="892"/>
      <c r="GY21" s="892"/>
      <c r="GZ21" s="892"/>
      <c r="HA21" s="892"/>
      <c r="HB21" s="892"/>
      <c r="HC21" s="892"/>
      <c r="HD21" s="892"/>
      <c r="HE21" s="892"/>
      <c r="HF21" s="892"/>
      <c r="HG21" s="892"/>
      <c r="HH21" s="892"/>
      <c r="HI21" s="892"/>
      <c r="HJ21" s="892"/>
      <c r="HK21" s="892"/>
      <c r="HL21" s="892"/>
      <c r="HM21" s="892"/>
      <c r="HN21" s="892"/>
      <c r="HO21" s="892"/>
      <c r="HP21" s="892"/>
      <c r="HQ21" s="892"/>
      <c r="HR21" s="892"/>
      <c r="HS21" s="892"/>
      <c r="HT21" s="892"/>
      <c r="HU21" s="892"/>
      <c r="HV21" s="892"/>
      <c r="HW21" s="892"/>
      <c r="HX21" s="892"/>
      <c r="HY21" s="892"/>
      <c r="HZ21" s="892"/>
      <c r="IA21" s="892"/>
      <c r="IB21" s="892"/>
      <c r="IC21" s="892"/>
      <c r="ID21" s="892"/>
      <c r="IE21" s="892"/>
      <c r="IF21" s="892"/>
      <c r="IG21" s="892"/>
      <c r="IH21" s="892"/>
      <c r="II21" s="892"/>
      <c r="IJ21" s="892"/>
      <c r="IK21" s="892"/>
      <c r="IL21" s="892"/>
      <c r="IM21" s="892"/>
      <c r="IN21" s="892"/>
      <c r="IO21" s="892"/>
      <c r="IP21" s="892"/>
      <c r="IQ21" s="892"/>
      <c r="IR21" s="892"/>
      <c r="IS21" s="892"/>
      <c r="IT21" s="892"/>
      <c r="IU21" s="892"/>
    </row>
    <row r="22" spans="1:255" s="893" customFormat="1" ht="23.25">
      <c r="A22" s="977"/>
      <c r="B22" s="898"/>
      <c r="C22" s="974"/>
      <c r="D22" s="900"/>
      <c r="E22" s="975"/>
      <c r="F22" s="976"/>
      <c r="G22" s="895"/>
      <c r="H22" s="895"/>
      <c r="I22" s="895"/>
      <c r="J22" s="895"/>
      <c r="K22" s="895"/>
      <c r="L22" s="895"/>
      <c r="M22" s="895"/>
      <c r="N22" s="895"/>
      <c r="O22" s="898"/>
      <c r="P22" s="899"/>
      <c r="Q22" s="898"/>
      <c r="R22" s="898"/>
      <c r="Z22" s="954"/>
      <c r="AT22" s="892"/>
      <c r="AU22" s="892"/>
      <c r="AV22" s="892"/>
      <c r="AW22" s="892"/>
      <c r="AX22" s="892"/>
      <c r="AY22" s="892"/>
      <c r="AZ22" s="892"/>
      <c r="BA22" s="892"/>
      <c r="BB22" s="892"/>
      <c r="BC22" s="892"/>
      <c r="BD22" s="892"/>
      <c r="BE22" s="892"/>
      <c r="BF22" s="892"/>
      <c r="BG22" s="892"/>
      <c r="BH22" s="892"/>
      <c r="BI22" s="892"/>
      <c r="BJ22" s="892"/>
      <c r="BK22" s="892"/>
      <c r="BL22" s="892"/>
      <c r="BM22" s="892"/>
      <c r="BN22" s="892"/>
      <c r="BO22" s="892"/>
      <c r="BP22" s="892"/>
      <c r="BQ22" s="892"/>
      <c r="BR22" s="892"/>
      <c r="BS22" s="892"/>
      <c r="BT22" s="892"/>
      <c r="BU22" s="892"/>
      <c r="BV22" s="892"/>
      <c r="BW22" s="892"/>
      <c r="BX22" s="892"/>
      <c r="BY22" s="892"/>
      <c r="BZ22" s="892"/>
      <c r="CA22" s="892"/>
      <c r="CB22" s="892"/>
      <c r="CC22" s="892"/>
      <c r="CD22" s="892"/>
      <c r="CE22" s="892"/>
      <c r="CF22" s="892"/>
      <c r="CG22" s="892"/>
      <c r="CH22" s="892"/>
      <c r="CI22" s="892"/>
      <c r="CJ22" s="892"/>
      <c r="CK22" s="892"/>
      <c r="CL22" s="892"/>
      <c r="CM22" s="892"/>
      <c r="CN22" s="892"/>
      <c r="CO22" s="892"/>
      <c r="CP22" s="892"/>
      <c r="CQ22" s="892"/>
      <c r="CR22" s="892"/>
      <c r="CS22" s="892"/>
      <c r="CT22" s="892"/>
      <c r="CU22" s="892"/>
      <c r="CV22" s="892"/>
      <c r="CW22" s="892"/>
      <c r="CX22" s="892"/>
      <c r="CY22" s="892"/>
      <c r="CZ22" s="892"/>
      <c r="DA22" s="892"/>
      <c r="DB22" s="892"/>
      <c r="DC22" s="892"/>
      <c r="DD22" s="892"/>
      <c r="DE22" s="892"/>
      <c r="DF22" s="892"/>
      <c r="DG22" s="892"/>
      <c r="DH22" s="892"/>
      <c r="DI22" s="892"/>
      <c r="DJ22" s="892"/>
      <c r="DK22" s="892"/>
      <c r="DL22" s="892"/>
      <c r="DM22" s="892"/>
      <c r="DN22" s="892"/>
      <c r="DO22" s="892"/>
      <c r="DP22" s="892"/>
      <c r="DQ22" s="892"/>
      <c r="DR22" s="892"/>
      <c r="DS22" s="892"/>
      <c r="DT22" s="892"/>
      <c r="DU22" s="892"/>
      <c r="DV22" s="892"/>
      <c r="DW22" s="892"/>
      <c r="DX22" s="892"/>
      <c r="DY22" s="892"/>
      <c r="DZ22" s="892"/>
      <c r="EA22" s="892"/>
      <c r="EB22" s="892"/>
      <c r="EC22" s="892"/>
      <c r="ED22" s="892"/>
      <c r="EE22" s="892"/>
      <c r="EF22" s="892"/>
      <c r="EG22" s="892"/>
      <c r="EH22" s="892"/>
      <c r="EI22" s="892"/>
      <c r="EJ22" s="892"/>
      <c r="EK22" s="892"/>
      <c r="EL22" s="892"/>
      <c r="EM22" s="892"/>
      <c r="EN22" s="892"/>
      <c r="EO22" s="892"/>
      <c r="EP22" s="892"/>
      <c r="EQ22" s="892"/>
      <c r="ER22" s="892"/>
      <c r="ES22" s="892"/>
      <c r="ET22" s="892"/>
      <c r="EU22" s="892"/>
      <c r="EV22" s="892"/>
      <c r="EW22" s="892"/>
      <c r="EX22" s="892"/>
      <c r="EY22" s="892"/>
      <c r="EZ22" s="892"/>
      <c r="FA22" s="892"/>
      <c r="FB22" s="892"/>
      <c r="FC22" s="892"/>
      <c r="FD22" s="892"/>
      <c r="FE22" s="892"/>
      <c r="FF22" s="892"/>
      <c r="FG22" s="892"/>
      <c r="FH22" s="892"/>
      <c r="FI22" s="892"/>
      <c r="FJ22" s="892"/>
      <c r="FK22" s="892"/>
      <c r="FL22" s="892"/>
      <c r="FM22" s="892"/>
      <c r="FN22" s="892"/>
      <c r="FO22" s="892"/>
      <c r="FP22" s="892"/>
      <c r="FQ22" s="892"/>
      <c r="FR22" s="892"/>
      <c r="FS22" s="892"/>
      <c r="FT22" s="892"/>
      <c r="FU22" s="892"/>
      <c r="FV22" s="892"/>
      <c r="FW22" s="892"/>
      <c r="FX22" s="892"/>
      <c r="FY22" s="892"/>
      <c r="FZ22" s="892"/>
      <c r="GA22" s="892"/>
      <c r="GB22" s="892"/>
      <c r="GC22" s="892"/>
      <c r="GD22" s="892"/>
      <c r="GE22" s="892"/>
      <c r="GF22" s="892"/>
      <c r="GG22" s="892"/>
      <c r="GH22" s="892"/>
      <c r="GI22" s="892"/>
      <c r="GJ22" s="892"/>
      <c r="GK22" s="892"/>
      <c r="GL22" s="892"/>
      <c r="GM22" s="892"/>
      <c r="GN22" s="892"/>
      <c r="GO22" s="892"/>
      <c r="GP22" s="892"/>
      <c r="GQ22" s="892"/>
      <c r="GR22" s="892"/>
      <c r="GS22" s="892"/>
      <c r="GT22" s="892"/>
      <c r="GU22" s="892"/>
      <c r="GV22" s="892"/>
      <c r="GW22" s="892"/>
      <c r="GX22" s="892"/>
      <c r="GY22" s="892"/>
      <c r="GZ22" s="892"/>
      <c r="HA22" s="892"/>
      <c r="HB22" s="892"/>
      <c r="HC22" s="892"/>
      <c r="HD22" s="892"/>
      <c r="HE22" s="892"/>
      <c r="HF22" s="892"/>
      <c r="HG22" s="892"/>
      <c r="HH22" s="892"/>
      <c r="HI22" s="892"/>
      <c r="HJ22" s="892"/>
      <c r="HK22" s="892"/>
      <c r="HL22" s="892"/>
      <c r="HM22" s="892"/>
      <c r="HN22" s="892"/>
      <c r="HO22" s="892"/>
      <c r="HP22" s="892"/>
      <c r="HQ22" s="892"/>
      <c r="HR22" s="892"/>
      <c r="HS22" s="892"/>
      <c r="HT22" s="892"/>
      <c r="HU22" s="892"/>
      <c r="HV22" s="892"/>
      <c r="HW22" s="892"/>
      <c r="HX22" s="892"/>
      <c r="HY22" s="892"/>
      <c r="HZ22" s="892"/>
      <c r="IA22" s="892"/>
      <c r="IB22" s="892"/>
      <c r="IC22" s="892"/>
      <c r="ID22" s="892"/>
      <c r="IE22" s="892"/>
      <c r="IF22" s="892"/>
      <c r="IG22" s="892"/>
      <c r="IH22" s="892"/>
      <c r="II22" s="892"/>
      <c r="IJ22" s="892"/>
      <c r="IK22" s="892"/>
      <c r="IL22" s="892"/>
      <c r="IM22" s="892"/>
      <c r="IN22" s="892"/>
      <c r="IO22" s="892"/>
      <c r="IP22" s="892"/>
      <c r="IQ22" s="892"/>
      <c r="IR22" s="892"/>
      <c r="IS22" s="892"/>
      <c r="IT22" s="892"/>
      <c r="IU22" s="892"/>
    </row>
    <row r="23" spans="1:255" s="893" customFormat="1">
      <c r="A23" s="902"/>
      <c r="B23" s="903"/>
      <c r="C23" s="892"/>
      <c r="D23" s="891"/>
      <c r="E23" s="904"/>
      <c r="F23" s="890"/>
      <c r="G23" s="892"/>
      <c r="H23" s="898"/>
      <c r="I23" s="898"/>
      <c r="J23" s="898"/>
      <c r="K23" s="898"/>
      <c r="L23" s="898"/>
      <c r="M23" s="898"/>
      <c r="N23" s="898"/>
      <c r="O23" s="890"/>
      <c r="P23" s="899"/>
      <c r="Q23" s="898"/>
      <c r="R23" s="898"/>
      <c r="Z23" s="1063"/>
      <c r="AT23" s="892"/>
      <c r="AU23" s="892"/>
      <c r="AV23" s="892"/>
      <c r="AW23" s="892"/>
      <c r="AX23" s="892"/>
      <c r="AY23" s="892"/>
      <c r="AZ23" s="892"/>
      <c r="BA23" s="892"/>
      <c r="BB23" s="892"/>
      <c r="BC23" s="892"/>
      <c r="BD23" s="892"/>
      <c r="BE23" s="892"/>
      <c r="BF23" s="892"/>
      <c r="BG23" s="892"/>
      <c r="BH23" s="892"/>
      <c r="BI23" s="892"/>
      <c r="BJ23" s="892"/>
      <c r="BK23" s="892"/>
      <c r="BL23" s="892"/>
      <c r="BM23" s="892"/>
      <c r="BN23" s="892"/>
      <c r="BO23" s="892"/>
      <c r="BP23" s="892"/>
      <c r="BQ23" s="892"/>
      <c r="BR23" s="892"/>
      <c r="BS23" s="892"/>
      <c r="BT23" s="892"/>
      <c r="BU23" s="892"/>
      <c r="BV23" s="892"/>
      <c r="BW23" s="892"/>
      <c r="BX23" s="892"/>
      <c r="BY23" s="892"/>
      <c r="BZ23" s="892"/>
      <c r="CA23" s="892"/>
      <c r="CB23" s="892"/>
      <c r="CC23" s="892"/>
      <c r="CD23" s="892"/>
      <c r="CE23" s="892"/>
      <c r="CF23" s="892"/>
      <c r="CG23" s="892"/>
      <c r="CH23" s="892"/>
      <c r="CI23" s="892"/>
      <c r="CJ23" s="892"/>
      <c r="CK23" s="892"/>
      <c r="CL23" s="892"/>
      <c r="CM23" s="892"/>
      <c r="CN23" s="892"/>
      <c r="CO23" s="892"/>
      <c r="CP23" s="892"/>
      <c r="CQ23" s="892"/>
      <c r="CR23" s="892"/>
      <c r="CS23" s="892"/>
      <c r="CT23" s="892"/>
      <c r="CU23" s="892"/>
      <c r="CV23" s="892"/>
      <c r="CW23" s="892"/>
      <c r="CX23" s="892"/>
      <c r="CY23" s="892"/>
      <c r="CZ23" s="892"/>
      <c r="DA23" s="892"/>
      <c r="DB23" s="892"/>
      <c r="DC23" s="892"/>
      <c r="DD23" s="892"/>
      <c r="DE23" s="892"/>
      <c r="DF23" s="892"/>
      <c r="DG23" s="892"/>
      <c r="DH23" s="892"/>
      <c r="DI23" s="892"/>
      <c r="DJ23" s="892"/>
      <c r="DK23" s="892"/>
      <c r="DL23" s="892"/>
      <c r="DM23" s="892"/>
      <c r="DN23" s="892"/>
      <c r="DO23" s="892"/>
      <c r="DP23" s="892"/>
      <c r="DQ23" s="892"/>
      <c r="DR23" s="892"/>
      <c r="DS23" s="892"/>
      <c r="DT23" s="892"/>
      <c r="DU23" s="892"/>
      <c r="DV23" s="892"/>
      <c r="DW23" s="892"/>
      <c r="DX23" s="892"/>
      <c r="DY23" s="892"/>
      <c r="DZ23" s="892"/>
      <c r="EA23" s="892"/>
      <c r="EB23" s="892"/>
      <c r="EC23" s="892"/>
      <c r="ED23" s="892"/>
      <c r="EE23" s="892"/>
      <c r="EF23" s="892"/>
      <c r="EG23" s="892"/>
      <c r="EH23" s="892"/>
      <c r="EI23" s="892"/>
      <c r="EJ23" s="892"/>
      <c r="EK23" s="892"/>
      <c r="EL23" s="892"/>
      <c r="EM23" s="892"/>
      <c r="EN23" s="892"/>
      <c r="EO23" s="892"/>
      <c r="EP23" s="892"/>
      <c r="EQ23" s="892"/>
      <c r="ER23" s="892"/>
      <c r="ES23" s="892"/>
      <c r="ET23" s="892"/>
      <c r="EU23" s="892"/>
      <c r="EV23" s="892"/>
      <c r="EW23" s="892"/>
      <c r="EX23" s="892"/>
      <c r="EY23" s="892"/>
      <c r="EZ23" s="892"/>
      <c r="FA23" s="892"/>
      <c r="FB23" s="892"/>
      <c r="FC23" s="892"/>
      <c r="FD23" s="892"/>
      <c r="FE23" s="892"/>
      <c r="FF23" s="892"/>
      <c r="FG23" s="892"/>
      <c r="FH23" s="892"/>
      <c r="FI23" s="892"/>
      <c r="FJ23" s="892"/>
      <c r="FK23" s="892"/>
      <c r="FL23" s="892"/>
      <c r="FM23" s="892"/>
      <c r="FN23" s="892"/>
      <c r="FO23" s="892"/>
      <c r="FP23" s="892"/>
      <c r="FQ23" s="892"/>
      <c r="FR23" s="892"/>
      <c r="FS23" s="892"/>
      <c r="FT23" s="892"/>
      <c r="FU23" s="892"/>
      <c r="FV23" s="892"/>
      <c r="FW23" s="892"/>
      <c r="FX23" s="892"/>
      <c r="FY23" s="892"/>
      <c r="FZ23" s="892"/>
      <c r="GA23" s="892"/>
      <c r="GB23" s="892"/>
      <c r="GC23" s="892"/>
      <c r="GD23" s="892"/>
      <c r="GE23" s="892"/>
      <c r="GF23" s="892"/>
      <c r="GG23" s="892"/>
      <c r="GH23" s="892"/>
      <c r="GI23" s="892"/>
      <c r="GJ23" s="892"/>
      <c r="GK23" s="892"/>
      <c r="GL23" s="892"/>
      <c r="GM23" s="892"/>
      <c r="GN23" s="892"/>
      <c r="GO23" s="892"/>
      <c r="GP23" s="892"/>
      <c r="GQ23" s="892"/>
      <c r="GR23" s="892"/>
      <c r="GS23" s="892"/>
      <c r="GT23" s="892"/>
      <c r="GU23" s="892"/>
      <c r="GV23" s="892"/>
      <c r="GW23" s="892"/>
      <c r="GX23" s="892"/>
      <c r="GY23" s="892"/>
      <c r="GZ23" s="892"/>
      <c r="HA23" s="892"/>
      <c r="HB23" s="892"/>
      <c r="HC23" s="892"/>
      <c r="HD23" s="892"/>
      <c r="HE23" s="892"/>
      <c r="HF23" s="892"/>
      <c r="HG23" s="892"/>
      <c r="HH23" s="892"/>
      <c r="HI23" s="892"/>
      <c r="HJ23" s="892"/>
      <c r="HK23" s="892"/>
      <c r="HL23" s="892"/>
      <c r="HM23" s="892"/>
      <c r="HN23" s="892"/>
      <c r="HO23" s="892"/>
      <c r="HP23" s="892"/>
      <c r="HQ23" s="892"/>
      <c r="HR23" s="892"/>
      <c r="HS23" s="892"/>
      <c r="HT23" s="892"/>
      <c r="HU23" s="892"/>
      <c r="HV23" s="892"/>
      <c r="HW23" s="892"/>
      <c r="HX23" s="892"/>
      <c r="HY23" s="892"/>
      <c r="HZ23" s="892"/>
      <c r="IA23" s="892"/>
      <c r="IB23" s="892"/>
      <c r="IC23" s="892"/>
      <c r="ID23" s="892"/>
      <c r="IE23" s="892"/>
      <c r="IF23" s="892"/>
      <c r="IG23" s="892"/>
      <c r="IH23" s="892"/>
      <c r="II23" s="892"/>
      <c r="IJ23" s="892"/>
      <c r="IK23" s="892"/>
      <c r="IL23" s="892"/>
      <c r="IM23" s="892"/>
      <c r="IN23" s="892"/>
      <c r="IO23" s="892"/>
      <c r="IP23" s="892"/>
      <c r="IQ23" s="892"/>
      <c r="IR23" s="892"/>
      <c r="IS23" s="892"/>
      <c r="IT23" s="892"/>
      <c r="IU23" s="892"/>
    </row>
    <row r="24" spans="1:255" s="893" customFormat="1" ht="63">
      <c r="A24" s="965" t="s">
        <v>172</v>
      </c>
      <c r="B24" s="966" t="s">
        <v>173</v>
      </c>
      <c r="C24" s="967" t="s">
        <v>174</v>
      </c>
      <c r="D24" s="967" t="s">
        <v>182</v>
      </c>
      <c r="E24" s="968" t="s">
        <v>175</v>
      </c>
      <c r="F24" s="967" t="s">
        <v>176</v>
      </c>
      <c r="G24" s="967" t="s">
        <v>220</v>
      </c>
      <c r="H24" s="970" t="s">
        <v>455</v>
      </c>
      <c r="I24" s="1021" t="s">
        <v>189</v>
      </c>
      <c r="J24" s="1021" t="s">
        <v>190</v>
      </c>
      <c r="K24" s="1021" t="s">
        <v>191</v>
      </c>
      <c r="L24" s="1078"/>
      <c r="M24" s="1078"/>
      <c r="N24" s="1078"/>
      <c r="O24" s="1078"/>
      <c r="P24" s="892"/>
      <c r="Q24" s="892"/>
      <c r="R24" s="898"/>
      <c r="Z24" s="913"/>
      <c r="AT24" s="892"/>
      <c r="AU24" s="892"/>
      <c r="AV24" s="892"/>
      <c r="AW24" s="892"/>
      <c r="AX24" s="892"/>
      <c r="AY24" s="892"/>
      <c r="AZ24" s="892"/>
      <c r="BA24" s="892"/>
      <c r="BB24" s="892"/>
      <c r="BC24" s="892"/>
      <c r="BD24" s="892"/>
      <c r="BE24" s="892"/>
      <c r="BF24" s="892"/>
      <c r="BG24" s="892"/>
      <c r="BH24" s="892"/>
      <c r="BI24" s="892"/>
      <c r="BJ24" s="892"/>
      <c r="BK24" s="892"/>
      <c r="BL24" s="892"/>
      <c r="BM24" s="892"/>
      <c r="BN24" s="892"/>
      <c r="BO24" s="892"/>
      <c r="BP24" s="892"/>
      <c r="BQ24" s="892"/>
      <c r="BR24" s="892"/>
      <c r="BS24" s="892"/>
      <c r="BT24" s="892"/>
      <c r="BU24" s="892"/>
      <c r="BV24" s="892"/>
      <c r="BW24" s="892"/>
      <c r="BX24" s="892"/>
      <c r="BY24" s="892"/>
      <c r="BZ24" s="892"/>
      <c r="CA24" s="892"/>
      <c r="CB24" s="892"/>
      <c r="CC24" s="892"/>
      <c r="CD24" s="892"/>
      <c r="CE24" s="892"/>
      <c r="CF24" s="892"/>
      <c r="CG24" s="892"/>
      <c r="CH24" s="892"/>
      <c r="CI24" s="892"/>
      <c r="CJ24" s="892"/>
      <c r="CK24" s="892"/>
      <c r="CL24" s="892"/>
      <c r="CM24" s="892"/>
      <c r="CN24" s="892"/>
      <c r="CO24" s="892"/>
      <c r="CP24" s="892"/>
      <c r="CQ24" s="892"/>
      <c r="CR24" s="892"/>
      <c r="CS24" s="892"/>
      <c r="CT24" s="892"/>
      <c r="CU24" s="892"/>
      <c r="CV24" s="892"/>
      <c r="CW24" s="892"/>
      <c r="CX24" s="892"/>
      <c r="CY24" s="892"/>
      <c r="CZ24" s="892"/>
      <c r="DA24" s="892"/>
      <c r="DB24" s="892"/>
      <c r="DC24" s="892"/>
      <c r="DD24" s="892"/>
      <c r="DE24" s="892"/>
      <c r="DF24" s="892"/>
      <c r="DG24" s="892"/>
      <c r="DH24" s="892"/>
      <c r="DI24" s="892"/>
      <c r="DJ24" s="892"/>
      <c r="DK24" s="892"/>
      <c r="DL24" s="892"/>
      <c r="DM24" s="892"/>
      <c r="DN24" s="892"/>
      <c r="DO24" s="892"/>
      <c r="DP24" s="892"/>
      <c r="DQ24" s="892"/>
      <c r="DR24" s="892"/>
      <c r="DS24" s="892"/>
      <c r="DT24" s="892"/>
      <c r="DU24" s="892"/>
      <c r="DV24" s="892"/>
      <c r="DW24" s="892"/>
      <c r="DX24" s="892"/>
      <c r="DY24" s="892"/>
      <c r="DZ24" s="892"/>
      <c r="EA24" s="892"/>
      <c r="EB24" s="892"/>
      <c r="EC24" s="892"/>
      <c r="ED24" s="892"/>
      <c r="EE24" s="892"/>
      <c r="EF24" s="892"/>
      <c r="EG24" s="892"/>
      <c r="EH24" s="892"/>
      <c r="EI24" s="892"/>
      <c r="EJ24" s="892"/>
      <c r="EK24" s="892"/>
      <c r="EL24" s="892"/>
      <c r="EM24" s="892"/>
      <c r="EN24" s="892"/>
      <c r="EO24" s="892"/>
      <c r="EP24" s="892"/>
      <c r="EQ24" s="892"/>
      <c r="ER24" s="892"/>
      <c r="ES24" s="892"/>
      <c r="ET24" s="892"/>
      <c r="EU24" s="892"/>
      <c r="EV24" s="892"/>
      <c r="EW24" s="892"/>
      <c r="EX24" s="892"/>
      <c r="EY24" s="892"/>
      <c r="EZ24" s="892"/>
      <c r="FA24" s="892"/>
      <c r="FB24" s="892"/>
      <c r="FC24" s="892"/>
      <c r="FD24" s="892"/>
      <c r="FE24" s="892"/>
      <c r="FF24" s="892"/>
      <c r="FG24" s="892"/>
      <c r="FH24" s="892"/>
      <c r="FI24" s="892"/>
      <c r="FJ24" s="892"/>
      <c r="FK24" s="892"/>
      <c r="FL24" s="892"/>
      <c r="FM24" s="892"/>
      <c r="FN24" s="892"/>
      <c r="FO24" s="892"/>
      <c r="FP24" s="892"/>
      <c r="FQ24" s="892"/>
      <c r="FR24" s="892"/>
      <c r="FS24" s="892"/>
      <c r="FT24" s="892"/>
      <c r="FU24" s="892"/>
      <c r="FV24" s="892"/>
      <c r="FW24" s="892"/>
      <c r="FX24" s="892"/>
      <c r="FY24" s="892"/>
      <c r="FZ24" s="892"/>
      <c r="GA24" s="892"/>
      <c r="GB24" s="892"/>
      <c r="GC24" s="892"/>
      <c r="GD24" s="892"/>
      <c r="GE24" s="892"/>
      <c r="GF24" s="892"/>
      <c r="GG24" s="892"/>
      <c r="GH24" s="892"/>
      <c r="GI24" s="892"/>
      <c r="GJ24" s="892"/>
      <c r="GK24" s="892"/>
      <c r="GL24" s="892"/>
      <c r="GM24" s="892"/>
      <c r="GN24" s="892"/>
      <c r="GO24" s="892"/>
      <c r="GP24" s="892"/>
      <c r="GQ24" s="892"/>
      <c r="GR24" s="892"/>
      <c r="GS24" s="892"/>
      <c r="GT24" s="892"/>
      <c r="GU24" s="892"/>
      <c r="GV24" s="892"/>
      <c r="GW24" s="892"/>
      <c r="GX24" s="892"/>
      <c r="GY24" s="892"/>
      <c r="GZ24" s="892"/>
      <c r="HA24" s="892"/>
      <c r="HB24" s="892"/>
      <c r="HC24" s="892"/>
      <c r="HD24" s="892"/>
      <c r="HE24" s="892"/>
      <c r="HF24" s="892"/>
      <c r="HG24" s="892"/>
      <c r="HH24" s="892"/>
      <c r="HI24" s="892"/>
      <c r="HJ24" s="892"/>
      <c r="HK24" s="892"/>
      <c r="HL24" s="892"/>
      <c r="HM24" s="892"/>
      <c r="HN24" s="892"/>
      <c r="HO24" s="892"/>
      <c r="HP24" s="892"/>
      <c r="HQ24" s="892"/>
      <c r="HR24" s="892"/>
      <c r="HS24" s="892"/>
      <c r="HT24" s="892"/>
      <c r="HU24" s="892"/>
      <c r="HV24" s="892"/>
      <c r="HW24" s="892"/>
      <c r="HX24" s="892"/>
      <c r="HY24" s="892"/>
      <c r="HZ24" s="892"/>
      <c r="IA24" s="892"/>
      <c r="IB24" s="892"/>
      <c r="IC24" s="892"/>
      <c r="ID24" s="892"/>
      <c r="IE24" s="892"/>
      <c r="IF24" s="892"/>
      <c r="IG24" s="892"/>
      <c r="IH24" s="892"/>
      <c r="II24" s="892"/>
      <c r="IJ24" s="892"/>
      <c r="IK24" s="892"/>
      <c r="IL24" s="892"/>
      <c r="IM24" s="892"/>
      <c r="IN24" s="892"/>
      <c r="IO24" s="892"/>
      <c r="IP24" s="892"/>
      <c r="IQ24" s="892"/>
      <c r="IR24" s="892"/>
      <c r="IS24" s="892"/>
      <c r="IT24" s="892"/>
      <c r="IU24" s="892"/>
    </row>
    <row r="25" spans="1:255" s="893" customFormat="1" ht="24.95" customHeight="1">
      <c r="A25" s="959" t="s">
        <v>170</v>
      </c>
      <c r="B25" s="955" t="s">
        <v>245</v>
      </c>
      <c r="C25" s="956">
        <v>15917.69</v>
      </c>
      <c r="D25" s="956">
        <v>1014.52</v>
      </c>
      <c r="E25" s="956">
        <f>C25+D25</f>
        <v>16932.21</v>
      </c>
      <c r="F25" s="956">
        <f>(C25*1.2)+(D25*1.055)</f>
        <v>20171.546599999998</v>
      </c>
      <c r="G25" s="956">
        <f>F25-(F25-E25)*0.06</f>
        <v>19977.186403999996</v>
      </c>
      <c r="H25" s="961">
        <v>420641</v>
      </c>
      <c r="I25" s="955">
        <v>28786</v>
      </c>
      <c r="J25" s="1044">
        <v>1.2370000000000001</v>
      </c>
      <c r="K25" s="1044">
        <v>11.808999999999999</v>
      </c>
      <c r="L25" s="1079"/>
      <c r="M25" s="1079"/>
      <c r="N25" s="1079"/>
      <c r="O25" s="1079"/>
      <c r="P25" s="892"/>
      <c r="Q25" s="892"/>
      <c r="R25" s="898"/>
      <c r="Z25" s="913"/>
      <c r="AT25" s="892"/>
      <c r="AU25" s="892"/>
      <c r="AV25" s="892"/>
      <c r="AW25" s="892"/>
      <c r="AX25" s="892"/>
      <c r="AY25" s="892"/>
      <c r="AZ25" s="892"/>
      <c r="BA25" s="892"/>
      <c r="BB25" s="892"/>
      <c r="BC25" s="892"/>
      <c r="BD25" s="892"/>
      <c r="BE25" s="892"/>
      <c r="BF25" s="892"/>
      <c r="BG25" s="892"/>
      <c r="BH25" s="892"/>
      <c r="BI25" s="892"/>
      <c r="BJ25" s="892"/>
      <c r="BK25" s="892"/>
      <c r="BL25" s="892"/>
      <c r="BM25" s="892"/>
      <c r="BN25" s="892"/>
      <c r="BO25" s="892"/>
      <c r="BP25" s="892"/>
      <c r="BQ25" s="892"/>
      <c r="BR25" s="892"/>
      <c r="BS25" s="892"/>
      <c r="BT25" s="892"/>
      <c r="BU25" s="892"/>
      <c r="BV25" s="892"/>
      <c r="BW25" s="892"/>
      <c r="BX25" s="892"/>
      <c r="BY25" s="892"/>
      <c r="BZ25" s="892"/>
      <c r="CA25" s="892"/>
      <c r="CB25" s="892"/>
      <c r="CC25" s="892"/>
      <c r="CD25" s="892"/>
      <c r="CE25" s="892"/>
      <c r="CF25" s="892"/>
      <c r="CG25" s="892"/>
      <c r="CH25" s="892"/>
      <c r="CI25" s="892"/>
      <c r="CJ25" s="892"/>
      <c r="CK25" s="892"/>
      <c r="CL25" s="892"/>
      <c r="CM25" s="892"/>
      <c r="CN25" s="892"/>
      <c r="CO25" s="892"/>
      <c r="CP25" s="892"/>
      <c r="CQ25" s="892"/>
      <c r="CR25" s="892"/>
      <c r="CS25" s="892"/>
      <c r="CT25" s="892"/>
      <c r="CU25" s="892"/>
      <c r="CV25" s="892"/>
      <c r="CW25" s="892"/>
      <c r="CX25" s="892"/>
      <c r="CY25" s="892"/>
      <c r="CZ25" s="892"/>
      <c r="DA25" s="892"/>
      <c r="DB25" s="892"/>
      <c r="DC25" s="892"/>
      <c r="DD25" s="892"/>
      <c r="DE25" s="892"/>
      <c r="DF25" s="892"/>
      <c r="DG25" s="892"/>
      <c r="DH25" s="892"/>
      <c r="DI25" s="892"/>
      <c r="DJ25" s="892"/>
      <c r="DK25" s="892"/>
      <c r="DL25" s="892"/>
      <c r="DM25" s="892"/>
      <c r="DN25" s="892"/>
      <c r="DO25" s="892"/>
      <c r="DP25" s="892"/>
      <c r="DQ25" s="892"/>
      <c r="DR25" s="892"/>
      <c r="DS25" s="892"/>
      <c r="DT25" s="892"/>
      <c r="DU25" s="892"/>
      <c r="DV25" s="892"/>
      <c r="DW25" s="892"/>
      <c r="DX25" s="892"/>
      <c r="DY25" s="892"/>
      <c r="DZ25" s="892"/>
      <c r="EA25" s="892"/>
      <c r="EB25" s="892"/>
      <c r="EC25" s="892"/>
      <c r="ED25" s="892"/>
      <c r="EE25" s="892"/>
      <c r="EF25" s="892"/>
      <c r="EG25" s="892"/>
      <c r="EH25" s="892"/>
      <c r="EI25" s="892"/>
      <c r="EJ25" s="892"/>
      <c r="EK25" s="892"/>
      <c r="EL25" s="892"/>
      <c r="EM25" s="892"/>
      <c r="EN25" s="892"/>
      <c r="EO25" s="892"/>
      <c r="EP25" s="892"/>
      <c r="EQ25" s="892"/>
      <c r="ER25" s="892"/>
      <c r="ES25" s="892"/>
      <c r="ET25" s="892"/>
      <c r="EU25" s="892"/>
      <c r="EV25" s="892"/>
      <c r="EW25" s="892"/>
      <c r="EX25" s="892"/>
      <c r="EY25" s="892"/>
      <c r="EZ25" s="892"/>
      <c r="FA25" s="892"/>
      <c r="FB25" s="892"/>
      <c r="FC25" s="892"/>
      <c r="FD25" s="892"/>
      <c r="FE25" s="892"/>
      <c r="FF25" s="892"/>
      <c r="FG25" s="892"/>
      <c r="FH25" s="892"/>
      <c r="FI25" s="892"/>
      <c r="FJ25" s="892"/>
      <c r="FK25" s="892"/>
      <c r="FL25" s="892"/>
      <c r="FM25" s="892"/>
      <c r="FN25" s="892"/>
      <c r="FO25" s="892"/>
      <c r="FP25" s="892"/>
      <c r="FQ25" s="892"/>
      <c r="FR25" s="892"/>
      <c r="FS25" s="892"/>
      <c r="FT25" s="892"/>
      <c r="FU25" s="892"/>
      <c r="FV25" s="892"/>
      <c r="FW25" s="892"/>
      <c r="FX25" s="892"/>
      <c r="FY25" s="892"/>
      <c r="FZ25" s="892"/>
      <c r="GA25" s="892"/>
      <c r="GB25" s="892"/>
      <c r="GC25" s="892"/>
      <c r="GD25" s="892"/>
      <c r="GE25" s="892"/>
      <c r="GF25" s="892"/>
      <c r="GG25" s="892"/>
      <c r="GH25" s="892"/>
      <c r="GI25" s="892"/>
      <c r="GJ25" s="892"/>
      <c r="GK25" s="892"/>
      <c r="GL25" s="892"/>
      <c r="GM25" s="892"/>
      <c r="GN25" s="892"/>
      <c r="GO25" s="892"/>
      <c r="GP25" s="892"/>
      <c r="GQ25" s="892"/>
      <c r="GR25" s="892"/>
      <c r="GS25" s="892"/>
      <c r="GT25" s="892"/>
      <c r="GU25" s="892"/>
      <c r="GV25" s="892"/>
      <c r="GW25" s="892"/>
      <c r="GX25" s="892"/>
      <c r="GY25" s="892"/>
      <c r="GZ25" s="892"/>
      <c r="HA25" s="892"/>
      <c r="HB25" s="892"/>
      <c r="HC25" s="892"/>
      <c r="HD25" s="892"/>
      <c r="HE25" s="892"/>
      <c r="HF25" s="892"/>
      <c r="HG25" s="892"/>
      <c r="HH25" s="892"/>
      <c r="HI25" s="892"/>
      <c r="HJ25" s="892"/>
      <c r="HK25" s="892"/>
      <c r="HL25" s="892"/>
      <c r="HM25" s="892"/>
      <c r="HN25" s="892"/>
      <c r="HO25" s="892"/>
      <c r="HP25" s="892"/>
      <c r="HQ25" s="892"/>
      <c r="HR25" s="892"/>
      <c r="HS25" s="892"/>
      <c r="HT25" s="892"/>
      <c r="HU25" s="892"/>
      <c r="HV25" s="892"/>
      <c r="HW25" s="892"/>
      <c r="HX25" s="892"/>
      <c r="HY25" s="892"/>
      <c r="HZ25" s="892"/>
      <c r="IA25" s="892"/>
      <c r="IB25" s="892"/>
      <c r="IC25" s="892"/>
      <c r="ID25" s="892"/>
      <c r="IE25" s="892"/>
      <c r="IF25" s="892"/>
      <c r="IG25" s="892"/>
      <c r="IH25" s="892"/>
      <c r="II25" s="892"/>
      <c r="IJ25" s="892"/>
      <c r="IK25" s="892"/>
      <c r="IL25" s="892"/>
      <c r="IM25" s="892"/>
      <c r="IN25" s="892"/>
      <c r="IO25" s="892"/>
      <c r="IP25" s="892"/>
      <c r="IQ25" s="892"/>
      <c r="IR25" s="892"/>
      <c r="IS25" s="892"/>
      <c r="IT25" s="892"/>
      <c r="IU25" s="892"/>
    </row>
    <row r="26" spans="1:255" s="893" customFormat="1" ht="24.95" customHeight="1">
      <c r="A26" s="896" t="s">
        <v>171</v>
      </c>
      <c r="B26" s="955" t="s">
        <v>244</v>
      </c>
      <c r="C26" s="956">
        <v>20912.919999999998</v>
      </c>
      <c r="D26" s="956">
        <v>1268.1500000000001</v>
      </c>
      <c r="E26" s="956">
        <f>C26+D26</f>
        <v>22181.07</v>
      </c>
      <c r="F26" s="956">
        <f>(C26*1.2)+(D26*1.055)</f>
        <v>26433.402249999996</v>
      </c>
      <c r="G26" s="956">
        <f>F26-(F26-E26)*0.06</f>
        <v>26178.262314999996</v>
      </c>
      <c r="H26" s="961">
        <v>552105</v>
      </c>
      <c r="I26" s="955">
        <v>37863</v>
      </c>
      <c r="J26" s="1044">
        <v>1.125</v>
      </c>
      <c r="K26" s="1044">
        <v>11.664999999999999</v>
      </c>
      <c r="L26" s="1079"/>
      <c r="M26" s="1079"/>
      <c r="N26" s="1079"/>
      <c r="O26" s="1079"/>
      <c r="P26" s="892"/>
      <c r="Q26" s="892"/>
      <c r="R26" s="898"/>
      <c r="Z26" s="913"/>
      <c r="AT26" s="892"/>
      <c r="AU26" s="892"/>
      <c r="AV26" s="892"/>
      <c r="AW26" s="892"/>
      <c r="AX26" s="892"/>
      <c r="AY26" s="892"/>
      <c r="AZ26" s="892"/>
      <c r="BA26" s="892"/>
      <c r="BB26" s="892"/>
      <c r="BC26" s="892"/>
      <c r="BD26" s="892"/>
      <c r="BE26" s="892"/>
      <c r="BF26" s="892"/>
      <c r="BG26" s="892"/>
      <c r="BH26" s="892"/>
      <c r="BI26" s="892"/>
      <c r="BJ26" s="892"/>
      <c r="BK26" s="892"/>
      <c r="BL26" s="892"/>
      <c r="BM26" s="892"/>
      <c r="BN26" s="892"/>
      <c r="BO26" s="892"/>
      <c r="BP26" s="892"/>
      <c r="BQ26" s="892"/>
      <c r="BR26" s="892"/>
      <c r="BS26" s="892"/>
      <c r="BT26" s="892"/>
      <c r="BU26" s="892"/>
      <c r="BV26" s="892"/>
      <c r="BW26" s="892"/>
      <c r="BX26" s="892"/>
      <c r="BY26" s="892"/>
      <c r="BZ26" s="892"/>
      <c r="CA26" s="892"/>
      <c r="CB26" s="892"/>
      <c r="CC26" s="892"/>
      <c r="CD26" s="892"/>
      <c r="CE26" s="892"/>
      <c r="CF26" s="892"/>
      <c r="CG26" s="892"/>
      <c r="CH26" s="892"/>
      <c r="CI26" s="892"/>
      <c r="CJ26" s="892"/>
      <c r="CK26" s="892"/>
      <c r="CL26" s="892"/>
      <c r="CM26" s="892"/>
      <c r="CN26" s="892"/>
      <c r="CO26" s="892"/>
      <c r="CP26" s="892"/>
      <c r="CQ26" s="892"/>
      <c r="CR26" s="892"/>
      <c r="CS26" s="892"/>
      <c r="CT26" s="892"/>
      <c r="CU26" s="892"/>
      <c r="CV26" s="892"/>
      <c r="CW26" s="892"/>
      <c r="CX26" s="892"/>
      <c r="CY26" s="892"/>
      <c r="CZ26" s="892"/>
      <c r="DA26" s="892"/>
      <c r="DB26" s="892"/>
      <c r="DC26" s="892"/>
      <c r="DD26" s="892"/>
      <c r="DE26" s="892"/>
      <c r="DF26" s="892"/>
      <c r="DG26" s="892"/>
      <c r="DH26" s="892"/>
      <c r="DI26" s="892"/>
      <c r="DJ26" s="892"/>
      <c r="DK26" s="892"/>
      <c r="DL26" s="892"/>
      <c r="DM26" s="892"/>
      <c r="DN26" s="892"/>
      <c r="DO26" s="892"/>
      <c r="DP26" s="892"/>
      <c r="DQ26" s="892"/>
      <c r="DR26" s="892"/>
      <c r="DS26" s="892"/>
      <c r="DT26" s="892"/>
      <c r="DU26" s="892"/>
      <c r="DV26" s="892"/>
      <c r="DW26" s="892"/>
      <c r="DX26" s="892"/>
      <c r="DY26" s="892"/>
      <c r="DZ26" s="892"/>
      <c r="EA26" s="892"/>
      <c r="EB26" s="892"/>
      <c r="EC26" s="892"/>
      <c r="ED26" s="892"/>
      <c r="EE26" s="892"/>
      <c r="EF26" s="892"/>
      <c r="EG26" s="892"/>
      <c r="EH26" s="892"/>
      <c r="EI26" s="892"/>
      <c r="EJ26" s="892"/>
      <c r="EK26" s="892"/>
      <c r="EL26" s="892"/>
      <c r="EM26" s="892"/>
      <c r="EN26" s="892"/>
      <c r="EO26" s="892"/>
      <c r="EP26" s="892"/>
      <c r="EQ26" s="892"/>
      <c r="ER26" s="892"/>
      <c r="ES26" s="892"/>
      <c r="ET26" s="892"/>
      <c r="EU26" s="892"/>
      <c r="EV26" s="892"/>
      <c r="EW26" s="892"/>
      <c r="EX26" s="892"/>
      <c r="EY26" s="892"/>
      <c r="EZ26" s="892"/>
      <c r="FA26" s="892"/>
      <c r="FB26" s="892"/>
      <c r="FC26" s="892"/>
      <c r="FD26" s="892"/>
      <c r="FE26" s="892"/>
      <c r="FF26" s="892"/>
      <c r="FG26" s="892"/>
      <c r="FH26" s="892"/>
      <c r="FI26" s="892"/>
      <c r="FJ26" s="892"/>
      <c r="FK26" s="892"/>
      <c r="FL26" s="892"/>
      <c r="FM26" s="892"/>
      <c r="FN26" s="892"/>
      <c r="FO26" s="892"/>
      <c r="FP26" s="892"/>
      <c r="FQ26" s="892"/>
      <c r="FR26" s="892"/>
      <c r="FS26" s="892"/>
      <c r="FT26" s="892"/>
      <c r="FU26" s="892"/>
      <c r="FV26" s="892"/>
      <c r="FW26" s="892"/>
      <c r="FX26" s="892"/>
      <c r="FY26" s="892"/>
      <c r="FZ26" s="892"/>
      <c r="GA26" s="892"/>
      <c r="GB26" s="892"/>
      <c r="GC26" s="892"/>
      <c r="GD26" s="892"/>
      <c r="GE26" s="892"/>
      <c r="GF26" s="892"/>
      <c r="GG26" s="892"/>
      <c r="GH26" s="892"/>
      <c r="GI26" s="892"/>
      <c r="GJ26" s="892"/>
      <c r="GK26" s="892"/>
      <c r="GL26" s="892"/>
      <c r="GM26" s="892"/>
      <c r="GN26" s="892"/>
      <c r="GO26" s="892"/>
      <c r="GP26" s="892"/>
      <c r="GQ26" s="892"/>
      <c r="GR26" s="892"/>
      <c r="GS26" s="892"/>
      <c r="GT26" s="892"/>
      <c r="GU26" s="892"/>
      <c r="GV26" s="892"/>
      <c r="GW26" s="892"/>
      <c r="GX26" s="892"/>
      <c r="GY26" s="892"/>
      <c r="GZ26" s="892"/>
      <c r="HA26" s="892"/>
      <c r="HB26" s="892"/>
      <c r="HC26" s="892"/>
      <c r="HD26" s="892"/>
      <c r="HE26" s="892"/>
      <c r="HF26" s="892"/>
      <c r="HG26" s="892"/>
      <c r="HH26" s="892"/>
      <c r="HI26" s="892"/>
      <c r="HJ26" s="892"/>
      <c r="HK26" s="892"/>
      <c r="HL26" s="892"/>
      <c r="HM26" s="892"/>
      <c r="HN26" s="892"/>
      <c r="HO26" s="892"/>
      <c r="HP26" s="892"/>
      <c r="HQ26" s="892"/>
      <c r="HR26" s="892"/>
      <c r="HS26" s="892"/>
      <c r="HT26" s="892"/>
      <c r="HU26" s="892"/>
      <c r="HV26" s="892"/>
      <c r="HW26" s="892"/>
      <c r="HX26" s="892"/>
      <c r="HY26" s="892"/>
      <c r="HZ26" s="892"/>
      <c r="IA26" s="892"/>
      <c r="IB26" s="892"/>
      <c r="IC26" s="892"/>
      <c r="ID26" s="892"/>
      <c r="IE26" s="892"/>
      <c r="IF26" s="892"/>
      <c r="IG26" s="892"/>
      <c r="IH26" s="892"/>
      <c r="II26" s="892"/>
      <c r="IJ26" s="892"/>
      <c r="IK26" s="892"/>
      <c r="IL26" s="892"/>
      <c r="IM26" s="892"/>
      <c r="IN26" s="892"/>
      <c r="IO26" s="892"/>
      <c r="IP26" s="892"/>
      <c r="IQ26" s="892"/>
      <c r="IR26" s="892"/>
      <c r="IS26" s="892"/>
      <c r="IT26" s="892"/>
      <c r="IU26" s="892"/>
    </row>
    <row r="27" spans="1:255" s="893" customFormat="1" ht="24.95" customHeight="1">
      <c r="A27" s="1518" t="s">
        <v>181</v>
      </c>
      <c r="B27" s="1518"/>
      <c r="C27" s="971">
        <f t="shared" ref="C27:I27" si="4">SUM(C25:C26)</f>
        <v>36830.61</v>
      </c>
      <c r="D27" s="971">
        <f t="shared" si="4"/>
        <v>2282.67</v>
      </c>
      <c r="E27" s="971">
        <f t="shared" si="4"/>
        <v>39113.279999999999</v>
      </c>
      <c r="F27" s="971">
        <f t="shared" si="4"/>
        <v>46604.948849999993</v>
      </c>
      <c r="G27" s="971">
        <f t="shared" si="4"/>
        <v>46155.448718999993</v>
      </c>
      <c r="H27" s="973">
        <f t="shared" si="4"/>
        <v>972746</v>
      </c>
      <c r="I27" s="973">
        <f t="shared" si="4"/>
        <v>66649</v>
      </c>
      <c r="J27" s="973"/>
      <c r="K27" s="973"/>
      <c r="L27" s="1079"/>
      <c r="M27" s="1079"/>
      <c r="N27" s="1079"/>
      <c r="O27" s="1079"/>
      <c r="P27" s="892"/>
      <c r="Q27" s="892"/>
      <c r="R27" s="892"/>
      <c r="Z27" s="913"/>
      <c r="AT27" s="892"/>
      <c r="AU27" s="892"/>
      <c r="AV27" s="892"/>
      <c r="AW27" s="892"/>
      <c r="AX27" s="892"/>
      <c r="AY27" s="892"/>
      <c r="AZ27" s="892"/>
      <c r="BA27" s="892"/>
      <c r="BB27" s="892"/>
      <c r="BC27" s="892"/>
      <c r="BD27" s="892"/>
      <c r="BE27" s="892"/>
      <c r="BF27" s="892"/>
      <c r="BG27" s="892"/>
      <c r="BH27" s="892"/>
      <c r="BI27" s="892"/>
      <c r="BJ27" s="892"/>
      <c r="BK27" s="892"/>
      <c r="BL27" s="892"/>
      <c r="BM27" s="892"/>
      <c r="BN27" s="892"/>
      <c r="BO27" s="892"/>
      <c r="BP27" s="892"/>
      <c r="BQ27" s="892"/>
      <c r="BR27" s="892"/>
      <c r="BS27" s="892"/>
      <c r="BT27" s="892"/>
      <c r="BU27" s="892"/>
      <c r="BV27" s="892"/>
      <c r="BW27" s="892"/>
      <c r="BX27" s="892"/>
      <c r="BY27" s="892"/>
      <c r="BZ27" s="892"/>
      <c r="CA27" s="892"/>
      <c r="CB27" s="892"/>
      <c r="CC27" s="892"/>
      <c r="CD27" s="892"/>
      <c r="CE27" s="892"/>
      <c r="CF27" s="892"/>
      <c r="CG27" s="892"/>
      <c r="CH27" s="892"/>
      <c r="CI27" s="892"/>
      <c r="CJ27" s="892"/>
      <c r="CK27" s="892"/>
      <c r="CL27" s="892"/>
      <c r="CM27" s="892"/>
      <c r="CN27" s="892"/>
      <c r="CO27" s="892"/>
      <c r="CP27" s="892"/>
      <c r="CQ27" s="892"/>
      <c r="CR27" s="892"/>
      <c r="CS27" s="892"/>
      <c r="CT27" s="892"/>
      <c r="CU27" s="892"/>
      <c r="CV27" s="892"/>
      <c r="CW27" s="892"/>
      <c r="CX27" s="892"/>
      <c r="CY27" s="892"/>
      <c r="CZ27" s="892"/>
      <c r="DA27" s="892"/>
      <c r="DB27" s="892"/>
      <c r="DC27" s="892"/>
      <c r="DD27" s="892"/>
      <c r="DE27" s="892"/>
      <c r="DF27" s="892"/>
      <c r="DG27" s="892"/>
      <c r="DH27" s="892"/>
      <c r="DI27" s="892"/>
      <c r="DJ27" s="892"/>
      <c r="DK27" s="892"/>
      <c r="DL27" s="892"/>
      <c r="DM27" s="892"/>
      <c r="DN27" s="892"/>
      <c r="DO27" s="892"/>
      <c r="DP27" s="892"/>
      <c r="DQ27" s="892"/>
      <c r="DR27" s="892"/>
      <c r="DS27" s="892"/>
      <c r="DT27" s="892"/>
      <c r="DU27" s="892"/>
      <c r="DV27" s="892"/>
      <c r="DW27" s="892"/>
      <c r="DX27" s="892"/>
      <c r="DY27" s="892"/>
      <c r="DZ27" s="892"/>
      <c r="EA27" s="892"/>
      <c r="EB27" s="892"/>
      <c r="EC27" s="892"/>
      <c r="ED27" s="892"/>
      <c r="EE27" s="892"/>
      <c r="EF27" s="892"/>
      <c r="EG27" s="892"/>
      <c r="EH27" s="892"/>
      <c r="EI27" s="892"/>
      <c r="EJ27" s="892"/>
      <c r="EK27" s="892"/>
      <c r="EL27" s="892"/>
      <c r="EM27" s="892"/>
      <c r="EN27" s="892"/>
      <c r="EO27" s="892"/>
      <c r="EP27" s="892"/>
      <c r="EQ27" s="892"/>
      <c r="ER27" s="892"/>
      <c r="ES27" s="892"/>
      <c r="ET27" s="892"/>
      <c r="EU27" s="892"/>
      <c r="EV27" s="892"/>
      <c r="EW27" s="892"/>
      <c r="EX27" s="892"/>
      <c r="EY27" s="892"/>
      <c r="EZ27" s="892"/>
      <c r="FA27" s="892"/>
      <c r="FB27" s="892"/>
      <c r="FC27" s="892"/>
      <c r="FD27" s="892"/>
      <c r="FE27" s="892"/>
      <c r="FF27" s="892"/>
      <c r="FG27" s="892"/>
      <c r="FH27" s="892"/>
      <c r="FI27" s="892"/>
      <c r="FJ27" s="892"/>
      <c r="FK27" s="892"/>
      <c r="FL27" s="892"/>
      <c r="FM27" s="892"/>
      <c r="FN27" s="892"/>
      <c r="FO27" s="892"/>
      <c r="FP27" s="892"/>
      <c r="FQ27" s="892"/>
      <c r="FR27" s="892"/>
      <c r="FS27" s="892"/>
      <c r="FT27" s="892"/>
      <c r="FU27" s="892"/>
      <c r="FV27" s="892"/>
      <c r="FW27" s="892"/>
      <c r="FX27" s="892"/>
      <c r="FY27" s="892"/>
      <c r="FZ27" s="892"/>
      <c r="GA27" s="892"/>
      <c r="GB27" s="892"/>
      <c r="GC27" s="892"/>
      <c r="GD27" s="892"/>
      <c r="GE27" s="892"/>
      <c r="GF27" s="892"/>
      <c r="GG27" s="892"/>
      <c r="GH27" s="892"/>
      <c r="GI27" s="892"/>
      <c r="GJ27" s="892"/>
      <c r="GK27" s="892"/>
      <c r="GL27" s="892"/>
      <c r="GM27" s="892"/>
      <c r="GN27" s="892"/>
      <c r="GO27" s="892"/>
      <c r="GP27" s="892"/>
      <c r="GQ27" s="892"/>
      <c r="GR27" s="892"/>
      <c r="GS27" s="892"/>
      <c r="GT27" s="892"/>
      <c r="GU27" s="892"/>
      <c r="GV27" s="892"/>
      <c r="GW27" s="892"/>
      <c r="GX27" s="892"/>
      <c r="GY27" s="892"/>
      <c r="GZ27" s="892"/>
      <c r="HA27" s="892"/>
      <c r="HB27" s="892"/>
      <c r="HC27" s="892"/>
      <c r="HD27" s="892"/>
      <c r="HE27" s="892"/>
      <c r="HF27" s="892"/>
      <c r="HG27" s="892"/>
      <c r="HH27" s="892"/>
      <c r="HI27" s="892"/>
      <c r="HJ27" s="892"/>
      <c r="HK27" s="892"/>
      <c r="HL27" s="892"/>
      <c r="HM27" s="892"/>
      <c r="HN27" s="892"/>
      <c r="HO27" s="892"/>
      <c r="HP27" s="892"/>
      <c r="HQ27" s="892"/>
      <c r="HR27" s="892"/>
      <c r="HS27" s="892"/>
      <c r="HT27" s="892"/>
      <c r="HU27" s="892"/>
      <c r="HV27" s="892"/>
      <c r="HW27" s="892"/>
      <c r="HX27" s="892"/>
      <c r="HY27" s="892"/>
      <c r="HZ27" s="892"/>
      <c r="IA27" s="892"/>
      <c r="IB27" s="892"/>
      <c r="IC27" s="892"/>
      <c r="ID27" s="892"/>
      <c r="IE27" s="892"/>
      <c r="IF27" s="892"/>
      <c r="IG27" s="892"/>
      <c r="IH27" s="892"/>
      <c r="II27" s="892"/>
      <c r="IJ27" s="892"/>
      <c r="IK27" s="892"/>
      <c r="IL27" s="892"/>
      <c r="IM27" s="892"/>
      <c r="IN27" s="892"/>
      <c r="IO27" s="892"/>
      <c r="IP27" s="892"/>
      <c r="IQ27" s="892"/>
      <c r="IR27" s="892"/>
      <c r="IS27" s="892"/>
      <c r="IT27" s="892"/>
      <c r="IU27" s="892"/>
    </row>
    <row r="28" spans="1:255" s="893" customFormat="1">
      <c r="A28" s="892"/>
      <c r="B28" s="892"/>
      <c r="C28" s="892"/>
      <c r="D28" s="892"/>
      <c r="E28" s="892"/>
      <c r="F28" s="892"/>
      <c r="G28" s="892"/>
      <c r="H28" s="892"/>
      <c r="I28" s="892"/>
      <c r="J28" s="892"/>
      <c r="K28" s="892"/>
      <c r="L28" s="892"/>
      <c r="M28" s="892"/>
      <c r="N28" s="892"/>
      <c r="O28" s="892"/>
      <c r="P28" s="892"/>
      <c r="Q28" s="892"/>
      <c r="R28" s="892"/>
      <c r="Z28" s="907"/>
      <c r="AT28" s="892"/>
      <c r="AU28" s="892"/>
      <c r="AV28" s="892"/>
      <c r="AW28" s="892"/>
      <c r="AX28" s="892"/>
      <c r="AY28" s="892"/>
      <c r="AZ28" s="892"/>
      <c r="BA28" s="892"/>
      <c r="BB28" s="892"/>
      <c r="BC28" s="892"/>
      <c r="BD28" s="892"/>
      <c r="BE28" s="892"/>
      <c r="BF28" s="892"/>
      <c r="BG28" s="892"/>
      <c r="BH28" s="892"/>
      <c r="BI28" s="892"/>
      <c r="BJ28" s="892"/>
      <c r="BK28" s="892"/>
      <c r="BL28" s="892"/>
      <c r="BM28" s="892"/>
      <c r="BN28" s="892"/>
      <c r="BO28" s="892"/>
      <c r="BP28" s="892"/>
      <c r="BQ28" s="892"/>
      <c r="BR28" s="892"/>
      <c r="BS28" s="892"/>
      <c r="BT28" s="892"/>
      <c r="BU28" s="892"/>
      <c r="BV28" s="892"/>
      <c r="BW28" s="892"/>
      <c r="BX28" s="892"/>
      <c r="BY28" s="892"/>
      <c r="BZ28" s="892"/>
      <c r="CA28" s="892"/>
      <c r="CB28" s="892"/>
      <c r="CC28" s="892"/>
      <c r="CD28" s="892"/>
      <c r="CE28" s="892"/>
      <c r="CF28" s="892"/>
      <c r="CG28" s="892"/>
      <c r="CH28" s="892"/>
      <c r="CI28" s="892"/>
      <c r="CJ28" s="892"/>
      <c r="CK28" s="892"/>
      <c r="CL28" s="892"/>
      <c r="CM28" s="892"/>
      <c r="CN28" s="892"/>
      <c r="CO28" s="892"/>
      <c r="CP28" s="892"/>
      <c r="CQ28" s="892"/>
      <c r="CR28" s="892"/>
      <c r="CS28" s="892"/>
      <c r="CT28" s="892"/>
      <c r="CU28" s="892"/>
      <c r="CV28" s="892"/>
      <c r="CW28" s="892"/>
      <c r="CX28" s="892"/>
      <c r="CY28" s="892"/>
      <c r="CZ28" s="892"/>
      <c r="DA28" s="892"/>
      <c r="DB28" s="892"/>
      <c r="DC28" s="892"/>
      <c r="DD28" s="892"/>
      <c r="DE28" s="892"/>
      <c r="DF28" s="892"/>
      <c r="DG28" s="892"/>
      <c r="DH28" s="892"/>
      <c r="DI28" s="892"/>
      <c r="DJ28" s="892"/>
      <c r="DK28" s="892"/>
      <c r="DL28" s="892"/>
      <c r="DM28" s="892"/>
      <c r="DN28" s="892"/>
      <c r="DO28" s="892"/>
      <c r="DP28" s="892"/>
      <c r="DQ28" s="892"/>
      <c r="DR28" s="892"/>
      <c r="DS28" s="892"/>
      <c r="DT28" s="892"/>
      <c r="DU28" s="892"/>
      <c r="DV28" s="892"/>
      <c r="DW28" s="892"/>
      <c r="DX28" s="892"/>
      <c r="DY28" s="892"/>
      <c r="DZ28" s="892"/>
      <c r="EA28" s="892"/>
      <c r="EB28" s="892"/>
      <c r="EC28" s="892"/>
      <c r="ED28" s="892"/>
      <c r="EE28" s="892"/>
      <c r="EF28" s="892"/>
      <c r="EG28" s="892"/>
      <c r="EH28" s="892"/>
      <c r="EI28" s="892"/>
      <c r="EJ28" s="892"/>
      <c r="EK28" s="892"/>
      <c r="EL28" s="892"/>
      <c r="EM28" s="892"/>
      <c r="EN28" s="892"/>
      <c r="EO28" s="892"/>
      <c r="EP28" s="892"/>
      <c r="EQ28" s="892"/>
      <c r="ER28" s="892"/>
      <c r="ES28" s="892"/>
      <c r="ET28" s="892"/>
      <c r="EU28" s="892"/>
      <c r="EV28" s="892"/>
      <c r="EW28" s="892"/>
      <c r="EX28" s="892"/>
      <c r="EY28" s="892"/>
      <c r="EZ28" s="892"/>
      <c r="FA28" s="892"/>
      <c r="FB28" s="892"/>
      <c r="FC28" s="892"/>
      <c r="FD28" s="892"/>
      <c r="FE28" s="892"/>
      <c r="FF28" s="892"/>
      <c r="FG28" s="892"/>
      <c r="FH28" s="892"/>
      <c r="FI28" s="892"/>
      <c r="FJ28" s="892"/>
      <c r="FK28" s="892"/>
      <c r="FL28" s="892"/>
      <c r="FM28" s="892"/>
      <c r="FN28" s="892"/>
      <c r="FO28" s="892"/>
      <c r="FP28" s="892"/>
      <c r="FQ28" s="892"/>
      <c r="FR28" s="892"/>
      <c r="FS28" s="892"/>
      <c r="FT28" s="892"/>
      <c r="FU28" s="892"/>
      <c r="FV28" s="892"/>
      <c r="FW28" s="892"/>
      <c r="FX28" s="892"/>
      <c r="FY28" s="892"/>
      <c r="FZ28" s="892"/>
      <c r="GA28" s="892"/>
      <c r="GB28" s="892"/>
      <c r="GC28" s="892"/>
      <c r="GD28" s="892"/>
      <c r="GE28" s="892"/>
      <c r="GF28" s="892"/>
      <c r="GG28" s="892"/>
      <c r="GH28" s="892"/>
      <c r="GI28" s="892"/>
      <c r="GJ28" s="892"/>
      <c r="GK28" s="892"/>
      <c r="GL28" s="892"/>
      <c r="GM28" s="892"/>
      <c r="GN28" s="892"/>
      <c r="GO28" s="892"/>
      <c r="GP28" s="892"/>
      <c r="GQ28" s="892"/>
      <c r="GR28" s="892"/>
      <c r="GS28" s="892"/>
      <c r="GT28" s="892"/>
      <c r="GU28" s="892"/>
      <c r="GV28" s="892"/>
      <c r="GW28" s="892"/>
      <c r="GX28" s="892"/>
      <c r="GY28" s="892"/>
      <c r="GZ28" s="892"/>
      <c r="HA28" s="892"/>
      <c r="HB28" s="892"/>
      <c r="HC28" s="892"/>
      <c r="HD28" s="892"/>
      <c r="HE28" s="892"/>
      <c r="HF28" s="892"/>
      <c r="HG28" s="892"/>
      <c r="HH28" s="892"/>
      <c r="HI28" s="892"/>
      <c r="HJ28" s="892"/>
      <c r="HK28" s="892"/>
      <c r="HL28" s="892"/>
      <c r="HM28" s="892"/>
      <c r="HN28" s="892"/>
      <c r="HO28" s="892"/>
      <c r="HP28" s="892"/>
      <c r="HQ28" s="892"/>
      <c r="HR28" s="892"/>
      <c r="HS28" s="892"/>
      <c r="HT28" s="892"/>
      <c r="HU28" s="892"/>
      <c r="HV28" s="892"/>
      <c r="HW28" s="892"/>
      <c r="HX28" s="892"/>
      <c r="HY28" s="892"/>
      <c r="HZ28" s="892"/>
      <c r="IA28" s="892"/>
      <c r="IB28" s="892"/>
      <c r="IC28" s="892"/>
      <c r="ID28" s="892"/>
      <c r="IE28" s="892"/>
      <c r="IF28" s="892"/>
      <c r="IG28" s="892"/>
      <c r="IH28" s="892"/>
      <c r="II28" s="892"/>
      <c r="IJ28" s="892"/>
      <c r="IK28" s="892"/>
      <c r="IL28" s="892"/>
      <c r="IM28" s="892"/>
      <c r="IN28" s="892"/>
      <c r="IO28" s="892"/>
      <c r="IP28" s="892"/>
      <c r="IQ28" s="892"/>
      <c r="IR28" s="892"/>
      <c r="IS28" s="892"/>
      <c r="IT28" s="892"/>
      <c r="IU28" s="892"/>
    </row>
    <row r="29" spans="1:255" s="893" customFormat="1">
      <c r="A29" s="892"/>
      <c r="B29" s="892"/>
      <c r="C29" s="892"/>
      <c r="D29" s="892"/>
      <c r="E29" s="892"/>
      <c r="F29" s="892"/>
      <c r="G29" s="892"/>
      <c r="H29" s="892"/>
      <c r="I29" s="892"/>
      <c r="J29" s="892"/>
      <c r="K29" s="892"/>
      <c r="L29" s="892"/>
      <c r="M29" s="892"/>
      <c r="N29" s="892"/>
      <c r="O29" s="892"/>
      <c r="P29" s="892"/>
      <c r="Q29" s="892"/>
      <c r="R29" s="892"/>
      <c r="Z29" s="954"/>
      <c r="AT29" s="892"/>
      <c r="AU29" s="892"/>
      <c r="AV29" s="892"/>
      <c r="AW29" s="892"/>
      <c r="AX29" s="892"/>
      <c r="AY29" s="892"/>
      <c r="AZ29" s="892"/>
      <c r="BA29" s="892"/>
      <c r="BB29" s="892"/>
      <c r="BC29" s="892"/>
      <c r="BD29" s="892"/>
      <c r="BE29" s="892"/>
      <c r="BF29" s="892"/>
      <c r="BG29" s="892"/>
      <c r="BH29" s="892"/>
      <c r="BI29" s="892"/>
      <c r="BJ29" s="892"/>
      <c r="BK29" s="892"/>
      <c r="BL29" s="892"/>
      <c r="BM29" s="892"/>
      <c r="BN29" s="892"/>
      <c r="BO29" s="892"/>
      <c r="BP29" s="892"/>
      <c r="BQ29" s="892"/>
      <c r="BR29" s="892"/>
      <c r="BS29" s="892"/>
      <c r="BT29" s="892"/>
      <c r="BU29" s="892"/>
      <c r="BV29" s="892"/>
      <c r="BW29" s="892"/>
      <c r="BX29" s="892"/>
      <c r="BY29" s="892"/>
      <c r="BZ29" s="892"/>
      <c r="CA29" s="892"/>
      <c r="CB29" s="892"/>
      <c r="CC29" s="892"/>
      <c r="CD29" s="892"/>
      <c r="CE29" s="892"/>
      <c r="CF29" s="892"/>
      <c r="CG29" s="892"/>
      <c r="CH29" s="892"/>
      <c r="CI29" s="892"/>
      <c r="CJ29" s="892"/>
      <c r="CK29" s="892"/>
      <c r="CL29" s="892"/>
      <c r="CM29" s="892"/>
      <c r="CN29" s="892"/>
      <c r="CO29" s="892"/>
      <c r="CP29" s="892"/>
      <c r="CQ29" s="892"/>
      <c r="CR29" s="892"/>
      <c r="CS29" s="892"/>
      <c r="CT29" s="892"/>
      <c r="CU29" s="892"/>
      <c r="CV29" s="892"/>
      <c r="CW29" s="892"/>
      <c r="CX29" s="892"/>
      <c r="CY29" s="892"/>
      <c r="CZ29" s="892"/>
      <c r="DA29" s="892"/>
      <c r="DB29" s="892"/>
      <c r="DC29" s="892"/>
      <c r="DD29" s="892"/>
      <c r="DE29" s="892"/>
      <c r="DF29" s="892"/>
      <c r="DG29" s="892"/>
      <c r="DH29" s="892"/>
      <c r="DI29" s="892"/>
      <c r="DJ29" s="892"/>
      <c r="DK29" s="892"/>
      <c r="DL29" s="892"/>
      <c r="DM29" s="892"/>
      <c r="DN29" s="892"/>
      <c r="DO29" s="892"/>
      <c r="DP29" s="892"/>
      <c r="DQ29" s="892"/>
      <c r="DR29" s="892"/>
      <c r="DS29" s="892"/>
      <c r="DT29" s="892"/>
      <c r="DU29" s="892"/>
      <c r="DV29" s="892"/>
      <c r="DW29" s="892"/>
      <c r="DX29" s="892"/>
      <c r="DY29" s="892"/>
      <c r="DZ29" s="892"/>
      <c r="EA29" s="892"/>
      <c r="EB29" s="892"/>
      <c r="EC29" s="892"/>
      <c r="ED29" s="892"/>
      <c r="EE29" s="892"/>
      <c r="EF29" s="892"/>
      <c r="EG29" s="892"/>
      <c r="EH29" s="892"/>
      <c r="EI29" s="892"/>
      <c r="EJ29" s="892"/>
      <c r="EK29" s="892"/>
      <c r="EL29" s="892"/>
      <c r="EM29" s="892"/>
      <c r="EN29" s="892"/>
      <c r="EO29" s="892"/>
      <c r="EP29" s="892"/>
      <c r="EQ29" s="892"/>
      <c r="ER29" s="892"/>
      <c r="ES29" s="892"/>
      <c r="ET29" s="892"/>
      <c r="EU29" s="892"/>
      <c r="EV29" s="892"/>
      <c r="EW29" s="892"/>
      <c r="EX29" s="892"/>
      <c r="EY29" s="892"/>
      <c r="EZ29" s="892"/>
      <c r="FA29" s="892"/>
      <c r="FB29" s="892"/>
      <c r="FC29" s="892"/>
      <c r="FD29" s="892"/>
      <c r="FE29" s="892"/>
      <c r="FF29" s="892"/>
      <c r="FG29" s="892"/>
      <c r="FH29" s="892"/>
      <c r="FI29" s="892"/>
      <c r="FJ29" s="892"/>
      <c r="FK29" s="892"/>
      <c r="FL29" s="892"/>
      <c r="FM29" s="892"/>
      <c r="FN29" s="892"/>
      <c r="FO29" s="892"/>
      <c r="FP29" s="892"/>
      <c r="FQ29" s="892"/>
      <c r="FR29" s="892"/>
      <c r="FS29" s="892"/>
      <c r="FT29" s="892"/>
      <c r="FU29" s="892"/>
      <c r="FV29" s="892"/>
      <c r="FW29" s="892"/>
      <c r="FX29" s="892"/>
      <c r="FY29" s="892"/>
      <c r="FZ29" s="892"/>
      <c r="GA29" s="892"/>
      <c r="GB29" s="892"/>
      <c r="GC29" s="892"/>
      <c r="GD29" s="892"/>
      <c r="GE29" s="892"/>
      <c r="GF29" s="892"/>
      <c r="GG29" s="892"/>
      <c r="GH29" s="892"/>
      <c r="GI29" s="892"/>
      <c r="GJ29" s="892"/>
      <c r="GK29" s="892"/>
      <c r="GL29" s="892"/>
      <c r="GM29" s="892"/>
      <c r="GN29" s="892"/>
      <c r="GO29" s="892"/>
      <c r="GP29" s="892"/>
      <c r="GQ29" s="892"/>
      <c r="GR29" s="892"/>
      <c r="GS29" s="892"/>
      <c r="GT29" s="892"/>
      <c r="GU29" s="892"/>
      <c r="GV29" s="892"/>
      <c r="GW29" s="892"/>
      <c r="GX29" s="892"/>
      <c r="GY29" s="892"/>
      <c r="GZ29" s="892"/>
      <c r="HA29" s="892"/>
      <c r="HB29" s="892"/>
      <c r="HC29" s="892"/>
      <c r="HD29" s="892"/>
      <c r="HE29" s="892"/>
      <c r="HF29" s="892"/>
      <c r="HG29" s="892"/>
      <c r="HH29" s="892"/>
      <c r="HI29" s="892"/>
      <c r="HJ29" s="892"/>
      <c r="HK29" s="892"/>
      <c r="HL29" s="892"/>
      <c r="HM29" s="892"/>
      <c r="HN29" s="892"/>
      <c r="HO29" s="892"/>
      <c r="HP29" s="892"/>
      <c r="HQ29" s="892"/>
      <c r="HR29" s="892"/>
      <c r="HS29" s="892"/>
      <c r="HT29" s="892"/>
      <c r="HU29" s="892"/>
      <c r="HV29" s="892"/>
      <c r="HW29" s="892"/>
      <c r="HX29" s="892"/>
      <c r="HY29" s="892"/>
      <c r="HZ29" s="892"/>
      <c r="IA29" s="892"/>
      <c r="IB29" s="892"/>
      <c r="IC29" s="892"/>
      <c r="ID29" s="892"/>
      <c r="IE29" s="892"/>
      <c r="IF29" s="892"/>
      <c r="IG29" s="892"/>
      <c r="IH29" s="892"/>
      <c r="II29" s="892"/>
      <c r="IJ29" s="892"/>
      <c r="IK29" s="892"/>
      <c r="IL29" s="892"/>
      <c r="IM29" s="892"/>
      <c r="IN29" s="892"/>
      <c r="IO29" s="892"/>
      <c r="IP29" s="892"/>
      <c r="IQ29" s="892"/>
      <c r="IR29" s="892"/>
      <c r="IS29" s="892"/>
      <c r="IT29" s="892"/>
      <c r="IU29" s="892"/>
    </row>
    <row r="30" spans="1:255" s="893" customFormat="1">
      <c r="A30" s="892"/>
      <c r="B30" s="892"/>
      <c r="C30" s="892"/>
      <c r="D30" s="892"/>
      <c r="E30" s="892"/>
      <c r="F30" s="892"/>
      <c r="G30" s="892"/>
      <c r="H30" s="892"/>
      <c r="I30" s="892"/>
      <c r="J30" s="892"/>
      <c r="K30" s="892"/>
      <c r="L30" s="892"/>
      <c r="M30" s="892"/>
      <c r="N30" s="892"/>
      <c r="O30" s="892"/>
      <c r="P30" s="892"/>
      <c r="Q30" s="892"/>
      <c r="R30" s="892"/>
      <c r="Z30" s="907"/>
      <c r="AT30" s="892"/>
      <c r="AU30" s="892"/>
      <c r="AV30" s="892"/>
      <c r="AW30" s="892"/>
      <c r="AX30" s="892"/>
      <c r="AY30" s="892"/>
      <c r="AZ30" s="892"/>
      <c r="BA30" s="892"/>
      <c r="BB30" s="892"/>
      <c r="BC30" s="892"/>
      <c r="BD30" s="892"/>
      <c r="BE30" s="892"/>
      <c r="BF30" s="892"/>
      <c r="BG30" s="892"/>
      <c r="BH30" s="892"/>
      <c r="BI30" s="892"/>
      <c r="BJ30" s="892"/>
      <c r="BK30" s="892"/>
      <c r="BL30" s="892"/>
      <c r="BM30" s="892"/>
      <c r="BN30" s="892"/>
      <c r="BO30" s="892"/>
      <c r="BP30" s="892"/>
      <c r="BQ30" s="892"/>
      <c r="BR30" s="892"/>
      <c r="BS30" s="892"/>
      <c r="BT30" s="892"/>
      <c r="BU30" s="892"/>
      <c r="BV30" s="892"/>
      <c r="BW30" s="892"/>
      <c r="BX30" s="892"/>
      <c r="BY30" s="892"/>
      <c r="BZ30" s="892"/>
      <c r="CA30" s="892"/>
      <c r="CB30" s="892"/>
      <c r="CC30" s="892"/>
      <c r="CD30" s="892"/>
      <c r="CE30" s="892"/>
      <c r="CF30" s="892"/>
      <c r="CG30" s="892"/>
      <c r="CH30" s="892"/>
      <c r="CI30" s="892"/>
      <c r="CJ30" s="892"/>
      <c r="CK30" s="892"/>
      <c r="CL30" s="892"/>
      <c r="CM30" s="892"/>
      <c r="CN30" s="892"/>
      <c r="CO30" s="892"/>
      <c r="CP30" s="892"/>
      <c r="CQ30" s="892"/>
      <c r="CR30" s="892"/>
      <c r="CS30" s="892"/>
      <c r="CT30" s="892"/>
      <c r="CU30" s="892"/>
      <c r="CV30" s="892"/>
      <c r="CW30" s="892"/>
      <c r="CX30" s="892"/>
      <c r="CY30" s="892"/>
      <c r="CZ30" s="892"/>
      <c r="DA30" s="892"/>
      <c r="DB30" s="892"/>
      <c r="DC30" s="892"/>
      <c r="DD30" s="892"/>
      <c r="DE30" s="892"/>
      <c r="DF30" s="892"/>
      <c r="DG30" s="892"/>
      <c r="DH30" s="892"/>
      <c r="DI30" s="892"/>
      <c r="DJ30" s="892"/>
      <c r="DK30" s="892"/>
      <c r="DL30" s="892"/>
      <c r="DM30" s="892"/>
      <c r="DN30" s="892"/>
      <c r="DO30" s="892"/>
      <c r="DP30" s="892"/>
      <c r="DQ30" s="892"/>
      <c r="DR30" s="892"/>
      <c r="DS30" s="892"/>
      <c r="DT30" s="892"/>
      <c r="DU30" s="892"/>
      <c r="DV30" s="892"/>
      <c r="DW30" s="892"/>
      <c r="DX30" s="892"/>
      <c r="DY30" s="892"/>
      <c r="DZ30" s="892"/>
      <c r="EA30" s="892"/>
      <c r="EB30" s="892"/>
      <c r="EC30" s="892"/>
      <c r="ED30" s="892"/>
      <c r="EE30" s="892"/>
      <c r="EF30" s="892"/>
      <c r="EG30" s="892"/>
      <c r="EH30" s="892"/>
      <c r="EI30" s="892"/>
      <c r="EJ30" s="892"/>
      <c r="EK30" s="892"/>
      <c r="EL30" s="892"/>
      <c r="EM30" s="892"/>
      <c r="EN30" s="892"/>
      <c r="EO30" s="892"/>
      <c r="EP30" s="892"/>
      <c r="EQ30" s="892"/>
      <c r="ER30" s="892"/>
      <c r="ES30" s="892"/>
      <c r="ET30" s="892"/>
      <c r="EU30" s="892"/>
      <c r="EV30" s="892"/>
      <c r="EW30" s="892"/>
      <c r="EX30" s="892"/>
      <c r="EY30" s="892"/>
      <c r="EZ30" s="892"/>
      <c r="FA30" s="892"/>
      <c r="FB30" s="892"/>
      <c r="FC30" s="892"/>
      <c r="FD30" s="892"/>
      <c r="FE30" s="892"/>
      <c r="FF30" s="892"/>
      <c r="FG30" s="892"/>
      <c r="FH30" s="892"/>
      <c r="FI30" s="892"/>
      <c r="FJ30" s="892"/>
      <c r="FK30" s="892"/>
      <c r="FL30" s="892"/>
      <c r="FM30" s="892"/>
      <c r="FN30" s="892"/>
      <c r="FO30" s="892"/>
      <c r="FP30" s="892"/>
      <c r="FQ30" s="892"/>
      <c r="FR30" s="892"/>
      <c r="FS30" s="892"/>
      <c r="FT30" s="892"/>
      <c r="FU30" s="892"/>
      <c r="FV30" s="892"/>
      <c r="FW30" s="892"/>
      <c r="FX30" s="892"/>
      <c r="FY30" s="892"/>
      <c r="FZ30" s="892"/>
      <c r="GA30" s="892"/>
      <c r="GB30" s="892"/>
      <c r="GC30" s="892"/>
      <c r="GD30" s="892"/>
      <c r="GE30" s="892"/>
      <c r="GF30" s="892"/>
      <c r="GG30" s="892"/>
      <c r="GH30" s="892"/>
      <c r="GI30" s="892"/>
      <c r="GJ30" s="892"/>
      <c r="GK30" s="892"/>
      <c r="GL30" s="892"/>
      <c r="GM30" s="892"/>
      <c r="GN30" s="892"/>
      <c r="GO30" s="892"/>
      <c r="GP30" s="892"/>
      <c r="GQ30" s="892"/>
      <c r="GR30" s="892"/>
      <c r="GS30" s="892"/>
      <c r="GT30" s="892"/>
      <c r="GU30" s="892"/>
      <c r="GV30" s="892"/>
      <c r="GW30" s="892"/>
      <c r="GX30" s="892"/>
      <c r="GY30" s="892"/>
      <c r="GZ30" s="892"/>
      <c r="HA30" s="892"/>
      <c r="HB30" s="892"/>
      <c r="HC30" s="892"/>
      <c r="HD30" s="892"/>
      <c r="HE30" s="892"/>
      <c r="HF30" s="892"/>
      <c r="HG30" s="892"/>
      <c r="HH30" s="892"/>
      <c r="HI30" s="892"/>
      <c r="HJ30" s="892"/>
      <c r="HK30" s="892"/>
      <c r="HL30" s="892"/>
      <c r="HM30" s="892"/>
      <c r="HN30" s="892"/>
      <c r="HO30" s="892"/>
      <c r="HP30" s="892"/>
      <c r="HQ30" s="892"/>
      <c r="HR30" s="892"/>
      <c r="HS30" s="892"/>
      <c r="HT30" s="892"/>
      <c r="HU30" s="892"/>
      <c r="HV30" s="892"/>
      <c r="HW30" s="892"/>
      <c r="HX30" s="892"/>
      <c r="HY30" s="892"/>
      <c r="HZ30" s="892"/>
      <c r="IA30" s="892"/>
      <c r="IB30" s="892"/>
      <c r="IC30" s="892"/>
      <c r="ID30" s="892"/>
      <c r="IE30" s="892"/>
      <c r="IF30" s="892"/>
      <c r="IG30" s="892"/>
      <c r="IH30" s="892"/>
      <c r="II30" s="892"/>
      <c r="IJ30" s="892"/>
      <c r="IK30" s="892"/>
      <c r="IL30" s="892"/>
      <c r="IM30" s="892"/>
      <c r="IN30" s="892"/>
      <c r="IO30" s="892"/>
      <c r="IP30" s="892"/>
      <c r="IQ30" s="892"/>
      <c r="IR30" s="892"/>
      <c r="IS30" s="892"/>
      <c r="IT30" s="892"/>
      <c r="IU30" s="892"/>
    </row>
    <row r="31" spans="1:255" s="893" customFormat="1">
      <c r="A31" s="892"/>
      <c r="B31" s="892"/>
      <c r="C31" s="892"/>
      <c r="D31" s="892"/>
      <c r="E31" s="892"/>
      <c r="F31" s="892"/>
      <c r="G31" s="892"/>
      <c r="H31" s="892"/>
      <c r="I31" s="892"/>
      <c r="J31" s="892"/>
      <c r="K31" s="892"/>
      <c r="L31" s="892"/>
      <c r="M31" s="892"/>
      <c r="N31" s="892"/>
      <c r="O31" s="892"/>
      <c r="P31" s="892"/>
      <c r="Q31" s="892"/>
      <c r="R31" s="892"/>
      <c r="Z31" s="907"/>
      <c r="AT31" s="892"/>
      <c r="AU31" s="892"/>
      <c r="AV31" s="892"/>
      <c r="AW31" s="892"/>
      <c r="AX31" s="892"/>
      <c r="AY31" s="892"/>
      <c r="AZ31" s="892"/>
      <c r="BA31" s="892"/>
      <c r="BB31" s="892"/>
      <c r="BC31" s="892"/>
      <c r="BD31" s="892"/>
      <c r="BE31" s="892"/>
      <c r="BF31" s="892"/>
      <c r="BG31" s="892"/>
      <c r="BH31" s="892"/>
      <c r="BI31" s="892"/>
      <c r="BJ31" s="892"/>
      <c r="BK31" s="892"/>
      <c r="BL31" s="892"/>
      <c r="BM31" s="892"/>
      <c r="BN31" s="892"/>
      <c r="BO31" s="892"/>
      <c r="BP31" s="892"/>
      <c r="BQ31" s="892"/>
      <c r="BR31" s="892"/>
      <c r="BS31" s="892"/>
      <c r="BT31" s="892"/>
      <c r="BU31" s="892"/>
      <c r="BV31" s="892"/>
      <c r="BW31" s="892"/>
      <c r="BX31" s="892"/>
      <c r="BY31" s="892"/>
      <c r="BZ31" s="892"/>
      <c r="CA31" s="892"/>
      <c r="CB31" s="892"/>
      <c r="CC31" s="892"/>
      <c r="CD31" s="892"/>
      <c r="CE31" s="892"/>
      <c r="CF31" s="892"/>
      <c r="CG31" s="892"/>
      <c r="CH31" s="892"/>
      <c r="CI31" s="892"/>
      <c r="CJ31" s="892"/>
      <c r="CK31" s="892"/>
      <c r="CL31" s="892"/>
      <c r="CM31" s="892"/>
      <c r="CN31" s="892"/>
      <c r="CO31" s="892"/>
      <c r="CP31" s="892"/>
      <c r="CQ31" s="892"/>
      <c r="CR31" s="892"/>
      <c r="CS31" s="892"/>
      <c r="CT31" s="892"/>
      <c r="CU31" s="892"/>
      <c r="CV31" s="892"/>
      <c r="CW31" s="892"/>
      <c r="CX31" s="892"/>
      <c r="CY31" s="892"/>
      <c r="CZ31" s="892"/>
      <c r="DA31" s="892"/>
      <c r="DB31" s="892"/>
      <c r="DC31" s="892"/>
      <c r="DD31" s="892"/>
      <c r="DE31" s="892"/>
      <c r="DF31" s="892"/>
      <c r="DG31" s="892"/>
      <c r="DH31" s="892"/>
      <c r="DI31" s="892"/>
      <c r="DJ31" s="892"/>
      <c r="DK31" s="892"/>
      <c r="DL31" s="892"/>
      <c r="DM31" s="892"/>
      <c r="DN31" s="892"/>
      <c r="DO31" s="892"/>
      <c r="DP31" s="892"/>
      <c r="DQ31" s="892"/>
      <c r="DR31" s="892"/>
      <c r="DS31" s="892"/>
      <c r="DT31" s="892"/>
      <c r="DU31" s="892"/>
      <c r="DV31" s="892"/>
      <c r="DW31" s="892"/>
      <c r="DX31" s="892"/>
      <c r="DY31" s="892"/>
      <c r="DZ31" s="892"/>
      <c r="EA31" s="892"/>
      <c r="EB31" s="892"/>
      <c r="EC31" s="892"/>
      <c r="ED31" s="892"/>
      <c r="EE31" s="892"/>
      <c r="EF31" s="892"/>
      <c r="EG31" s="892"/>
      <c r="EH31" s="892"/>
      <c r="EI31" s="892"/>
      <c r="EJ31" s="892"/>
      <c r="EK31" s="892"/>
      <c r="EL31" s="892"/>
      <c r="EM31" s="892"/>
      <c r="EN31" s="892"/>
      <c r="EO31" s="892"/>
      <c r="EP31" s="892"/>
      <c r="EQ31" s="892"/>
      <c r="ER31" s="892"/>
      <c r="ES31" s="892"/>
      <c r="ET31" s="892"/>
      <c r="EU31" s="892"/>
      <c r="EV31" s="892"/>
      <c r="EW31" s="892"/>
      <c r="EX31" s="892"/>
      <c r="EY31" s="892"/>
      <c r="EZ31" s="892"/>
      <c r="FA31" s="892"/>
      <c r="FB31" s="892"/>
      <c r="FC31" s="892"/>
      <c r="FD31" s="892"/>
      <c r="FE31" s="892"/>
      <c r="FF31" s="892"/>
      <c r="FG31" s="892"/>
      <c r="FH31" s="892"/>
      <c r="FI31" s="892"/>
      <c r="FJ31" s="892"/>
      <c r="FK31" s="892"/>
      <c r="FL31" s="892"/>
      <c r="FM31" s="892"/>
      <c r="FN31" s="892"/>
      <c r="FO31" s="892"/>
      <c r="FP31" s="892"/>
      <c r="FQ31" s="892"/>
      <c r="FR31" s="892"/>
      <c r="FS31" s="892"/>
      <c r="FT31" s="892"/>
      <c r="FU31" s="892"/>
      <c r="FV31" s="892"/>
      <c r="FW31" s="892"/>
      <c r="FX31" s="892"/>
      <c r="FY31" s="892"/>
      <c r="FZ31" s="892"/>
      <c r="GA31" s="892"/>
      <c r="GB31" s="892"/>
      <c r="GC31" s="892"/>
      <c r="GD31" s="892"/>
      <c r="GE31" s="892"/>
      <c r="GF31" s="892"/>
      <c r="GG31" s="892"/>
      <c r="GH31" s="892"/>
      <c r="GI31" s="892"/>
      <c r="GJ31" s="892"/>
      <c r="GK31" s="892"/>
      <c r="GL31" s="892"/>
      <c r="GM31" s="892"/>
      <c r="GN31" s="892"/>
      <c r="GO31" s="892"/>
      <c r="GP31" s="892"/>
      <c r="GQ31" s="892"/>
      <c r="GR31" s="892"/>
      <c r="GS31" s="892"/>
      <c r="GT31" s="892"/>
      <c r="GU31" s="892"/>
      <c r="GV31" s="892"/>
      <c r="GW31" s="892"/>
      <c r="GX31" s="892"/>
      <c r="GY31" s="892"/>
      <c r="GZ31" s="892"/>
      <c r="HA31" s="892"/>
      <c r="HB31" s="892"/>
      <c r="HC31" s="892"/>
      <c r="HD31" s="892"/>
      <c r="HE31" s="892"/>
      <c r="HF31" s="892"/>
      <c r="HG31" s="892"/>
      <c r="HH31" s="892"/>
      <c r="HI31" s="892"/>
      <c r="HJ31" s="892"/>
      <c r="HK31" s="892"/>
      <c r="HL31" s="892"/>
      <c r="HM31" s="892"/>
      <c r="HN31" s="892"/>
      <c r="HO31" s="892"/>
      <c r="HP31" s="892"/>
      <c r="HQ31" s="892"/>
      <c r="HR31" s="892"/>
      <c r="HS31" s="892"/>
      <c r="HT31" s="892"/>
      <c r="HU31" s="892"/>
      <c r="HV31" s="892"/>
      <c r="HW31" s="892"/>
      <c r="HX31" s="892"/>
      <c r="HY31" s="892"/>
      <c r="HZ31" s="892"/>
      <c r="IA31" s="892"/>
      <c r="IB31" s="892"/>
      <c r="IC31" s="892"/>
      <c r="ID31" s="892"/>
      <c r="IE31" s="892"/>
      <c r="IF31" s="892"/>
      <c r="IG31" s="892"/>
      <c r="IH31" s="892"/>
      <c r="II31" s="892"/>
      <c r="IJ31" s="892"/>
      <c r="IK31" s="892"/>
      <c r="IL31" s="892"/>
      <c r="IM31" s="892"/>
      <c r="IN31" s="892"/>
      <c r="IO31" s="892"/>
      <c r="IP31" s="892"/>
      <c r="IQ31" s="892"/>
      <c r="IR31" s="892"/>
      <c r="IS31" s="892"/>
      <c r="IT31" s="892"/>
      <c r="IU31" s="892"/>
    </row>
    <row r="32" spans="1:255" s="893" customFormat="1">
      <c r="A32" s="892"/>
      <c r="B32" s="892"/>
      <c r="C32" s="892"/>
      <c r="D32" s="892"/>
      <c r="E32" s="892"/>
      <c r="F32" s="892"/>
      <c r="G32" s="892"/>
      <c r="H32" s="892"/>
      <c r="I32" s="892"/>
      <c r="J32" s="892"/>
      <c r="K32" s="892"/>
      <c r="L32" s="892"/>
      <c r="M32" s="892"/>
      <c r="N32" s="892"/>
      <c r="O32" s="892"/>
      <c r="P32" s="892"/>
      <c r="Q32" s="892"/>
      <c r="R32" s="892"/>
      <c r="Z32" s="913"/>
      <c r="AT32" s="892"/>
      <c r="AU32" s="892"/>
      <c r="AV32" s="892"/>
      <c r="AW32" s="892"/>
      <c r="AX32" s="892"/>
      <c r="AY32" s="892"/>
      <c r="AZ32" s="892"/>
      <c r="BA32" s="892"/>
      <c r="BB32" s="892"/>
      <c r="BC32" s="892"/>
      <c r="BD32" s="892"/>
      <c r="BE32" s="892"/>
      <c r="BF32" s="892"/>
      <c r="BG32" s="892"/>
      <c r="BH32" s="892"/>
      <c r="BI32" s="892"/>
      <c r="BJ32" s="892"/>
      <c r="BK32" s="892"/>
      <c r="BL32" s="892"/>
      <c r="BM32" s="892"/>
      <c r="BN32" s="892"/>
      <c r="BO32" s="892"/>
      <c r="BP32" s="892"/>
      <c r="BQ32" s="892"/>
      <c r="BR32" s="892"/>
      <c r="BS32" s="892"/>
      <c r="BT32" s="892"/>
      <c r="BU32" s="892"/>
      <c r="BV32" s="892"/>
      <c r="BW32" s="892"/>
      <c r="BX32" s="892"/>
      <c r="BY32" s="892"/>
      <c r="BZ32" s="892"/>
      <c r="CA32" s="892"/>
      <c r="CB32" s="892"/>
      <c r="CC32" s="892"/>
      <c r="CD32" s="892"/>
      <c r="CE32" s="892"/>
      <c r="CF32" s="892"/>
      <c r="CG32" s="892"/>
      <c r="CH32" s="892"/>
      <c r="CI32" s="892"/>
      <c r="CJ32" s="892"/>
      <c r="CK32" s="892"/>
      <c r="CL32" s="892"/>
      <c r="CM32" s="892"/>
      <c r="CN32" s="892"/>
      <c r="CO32" s="892"/>
      <c r="CP32" s="892"/>
      <c r="CQ32" s="892"/>
      <c r="CR32" s="892"/>
      <c r="CS32" s="892"/>
      <c r="CT32" s="892"/>
      <c r="CU32" s="892"/>
      <c r="CV32" s="892"/>
      <c r="CW32" s="892"/>
      <c r="CX32" s="892"/>
      <c r="CY32" s="892"/>
      <c r="CZ32" s="892"/>
      <c r="DA32" s="892"/>
      <c r="DB32" s="892"/>
      <c r="DC32" s="892"/>
      <c r="DD32" s="892"/>
      <c r="DE32" s="892"/>
      <c r="DF32" s="892"/>
      <c r="DG32" s="892"/>
      <c r="DH32" s="892"/>
      <c r="DI32" s="892"/>
      <c r="DJ32" s="892"/>
      <c r="DK32" s="892"/>
      <c r="DL32" s="892"/>
      <c r="DM32" s="892"/>
      <c r="DN32" s="892"/>
      <c r="DO32" s="892"/>
      <c r="DP32" s="892"/>
      <c r="DQ32" s="892"/>
      <c r="DR32" s="892"/>
      <c r="DS32" s="892"/>
      <c r="DT32" s="892"/>
      <c r="DU32" s="892"/>
      <c r="DV32" s="892"/>
      <c r="DW32" s="892"/>
      <c r="DX32" s="892"/>
      <c r="DY32" s="892"/>
      <c r="DZ32" s="892"/>
      <c r="EA32" s="892"/>
      <c r="EB32" s="892"/>
      <c r="EC32" s="892"/>
      <c r="ED32" s="892"/>
      <c r="EE32" s="892"/>
      <c r="EF32" s="892"/>
      <c r="EG32" s="892"/>
      <c r="EH32" s="892"/>
      <c r="EI32" s="892"/>
      <c r="EJ32" s="892"/>
      <c r="EK32" s="892"/>
      <c r="EL32" s="892"/>
      <c r="EM32" s="892"/>
      <c r="EN32" s="892"/>
      <c r="EO32" s="892"/>
      <c r="EP32" s="892"/>
      <c r="EQ32" s="892"/>
      <c r="ER32" s="892"/>
      <c r="ES32" s="892"/>
      <c r="ET32" s="892"/>
      <c r="EU32" s="892"/>
      <c r="EV32" s="892"/>
      <c r="EW32" s="892"/>
      <c r="EX32" s="892"/>
      <c r="EY32" s="892"/>
      <c r="EZ32" s="892"/>
      <c r="FA32" s="892"/>
      <c r="FB32" s="892"/>
      <c r="FC32" s="892"/>
      <c r="FD32" s="892"/>
      <c r="FE32" s="892"/>
      <c r="FF32" s="892"/>
      <c r="FG32" s="892"/>
      <c r="FH32" s="892"/>
      <c r="FI32" s="892"/>
      <c r="FJ32" s="892"/>
      <c r="FK32" s="892"/>
      <c r="FL32" s="892"/>
      <c r="FM32" s="892"/>
      <c r="FN32" s="892"/>
      <c r="FO32" s="892"/>
      <c r="FP32" s="892"/>
      <c r="FQ32" s="892"/>
      <c r="FR32" s="892"/>
      <c r="FS32" s="892"/>
      <c r="FT32" s="892"/>
      <c r="FU32" s="892"/>
      <c r="FV32" s="892"/>
      <c r="FW32" s="892"/>
      <c r="FX32" s="892"/>
      <c r="FY32" s="892"/>
      <c r="FZ32" s="892"/>
      <c r="GA32" s="892"/>
      <c r="GB32" s="892"/>
      <c r="GC32" s="892"/>
      <c r="GD32" s="892"/>
      <c r="GE32" s="892"/>
      <c r="GF32" s="892"/>
      <c r="GG32" s="892"/>
      <c r="GH32" s="892"/>
      <c r="GI32" s="892"/>
      <c r="GJ32" s="892"/>
      <c r="GK32" s="892"/>
      <c r="GL32" s="892"/>
      <c r="GM32" s="892"/>
      <c r="GN32" s="892"/>
      <c r="GO32" s="892"/>
      <c r="GP32" s="892"/>
      <c r="GQ32" s="892"/>
      <c r="GR32" s="892"/>
      <c r="GS32" s="892"/>
      <c r="GT32" s="892"/>
      <c r="GU32" s="892"/>
      <c r="GV32" s="892"/>
      <c r="GW32" s="892"/>
      <c r="GX32" s="892"/>
      <c r="GY32" s="892"/>
      <c r="GZ32" s="892"/>
      <c r="HA32" s="892"/>
      <c r="HB32" s="892"/>
      <c r="HC32" s="892"/>
      <c r="HD32" s="892"/>
      <c r="HE32" s="892"/>
      <c r="HF32" s="892"/>
      <c r="HG32" s="892"/>
      <c r="HH32" s="892"/>
      <c r="HI32" s="892"/>
      <c r="HJ32" s="892"/>
      <c r="HK32" s="892"/>
      <c r="HL32" s="892"/>
      <c r="HM32" s="892"/>
      <c r="HN32" s="892"/>
      <c r="HO32" s="892"/>
      <c r="HP32" s="892"/>
      <c r="HQ32" s="892"/>
      <c r="HR32" s="892"/>
      <c r="HS32" s="892"/>
      <c r="HT32" s="892"/>
      <c r="HU32" s="892"/>
      <c r="HV32" s="892"/>
      <c r="HW32" s="892"/>
      <c r="HX32" s="892"/>
      <c r="HY32" s="892"/>
      <c r="HZ32" s="892"/>
      <c r="IA32" s="892"/>
      <c r="IB32" s="892"/>
      <c r="IC32" s="892"/>
      <c r="ID32" s="892"/>
      <c r="IE32" s="892"/>
      <c r="IF32" s="892"/>
      <c r="IG32" s="892"/>
      <c r="IH32" s="892"/>
      <c r="II32" s="892"/>
      <c r="IJ32" s="892"/>
      <c r="IK32" s="892"/>
      <c r="IL32" s="892"/>
      <c r="IM32" s="892"/>
      <c r="IN32" s="892"/>
      <c r="IO32" s="892"/>
      <c r="IP32" s="892"/>
      <c r="IQ32" s="892"/>
      <c r="IR32" s="892"/>
      <c r="IS32" s="892"/>
      <c r="IT32" s="892"/>
      <c r="IU32" s="892"/>
    </row>
    <row r="33" spans="1:255" s="893" customFormat="1">
      <c r="A33" s="892"/>
      <c r="B33" s="892"/>
      <c r="C33" s="892"/>
      <c r="D33" s="892"/>
      <c r="E33" s="892"/>
      <c r="F33" s="892"/>
      <c r="G33" s="892"/>
      <c r="H33" s="892"/>
      <c r="I33" s="892"/>
      <c r="J33" s="892"/>
      <c r="K33" s="892"/>
      <c r="L33" s="892"/>
      <c r="M33" s="892"/>
      <c r="N33" s="892"/>
      <c r="O33" s="892"/>
      <c r="P33" s="892"/>
      <c r="Q33" s="892"/>
      <c r="R33" s="892"/>
      <c r="Z33" s="913"/>
      <c r="AT33" s="892"/>
      <c r="AU33" s="892"/>
      <c r="AV33" s="892"/>
      <c r="AW33" s="892"/>
      <c r="AX33" s="892"/>
      <c r="AY33" s="892"/>
      <c r="AZ33" s="892"/>
      <c r="BA33" s="892"/>
      <c r="BB33" s="892"/>
      <c r="BC33" s="892"/>
      <c r="BD33" s="892"/>
      <c r="BE33" s="892"/>
      <c r="BF33" s="892"/>
      <c r="BG33" s="892"/>
      <c r="BH33" s="892"/>
      <c r="BI33" s="892"/>
      <c r="BJ33" s="892"/>
      <c r="BK33" s="892"/>
      <c r="BL33" s="892"/>
      <c r="BM33" s="892"/>
      <c r="BN33" s="892"/>
      <c r="BO33" s="892"/>
      <c r="BP33" s="892"/>
      <c r="BQ33" s="892"/>
      <c r="BR33" s="892"/>
      <c r="BS33" s="892"/>
      <c r="BT33" s="892"/>
      <c r="BU33" s="892"/>
      <c r="BV33" s="892"/>
      <c r="BW33" s="892"/>
      <c r="BX33" s="892"/>
      <c r="BY33" s="892"/>
      <c r="BZ33" s="892"/>
      <c r="CA33" s="892"/>
      <c r="CB33" s="892"/>
      <c r="CC33" s="892"/>
      <c r="CD33" s="892"/>
      <c r="CE33" s="892"/>
      <c r="CF33" s="892"/>
      <c r="CG33" s="892"/>
      <c r="CH33" s="892"/>
      <c r="CI33" s="892"/>
      <c r="CJ33" s="892"/>
      <c r="CK33" s="892"/>
      <c r="CL33" s="892"/>
      <c r="CM33" s="892"/>
      <c r="CN33" s="892"/>
      <c r="CO33" s="892"/>
      <c r="CP33" s="892"/>
      <c r="CQ33" s="892"/>
      <c r="CR33" s="892"/>
      <c r="CS33" s="892"/>
      <c r="CT33" s="892"/>
      <c r="CU33" s="892"/>
      <c r="CV33" s="892"/>
      <c r="CW33" s="892"/>
      <c r="CX33" s="892"/>
      <c r="CY33" s="892"/>
      <c r="CZ33" s="892"/>
      <c r="DA33" s="892"/>
      <c r="DB33" s="892"/>
      <c r="DC33" s="892"/>
      <c r="DD33" s="892"/>
      <c r="DE33" s="892"/>
      <c r="DF33" s="892"/>
      <c r="DG33" s="892"/>
      <c r="DH33" s="892"/>
      <c r="DI33" s="892"/>
      <c r="DJ33" s="892"/>
      <c r="DK33" s="892"/>
      <c r="DL33" s="892"/>
      <c r="DM33" s="892"/>
      <c r="DN33" s="892"/>
      <c r="DO33" s="892"/>
      <c r="DP33" s="892"/>
      <c r="DQ33" s="892"/>
      <c r="DR33" s="892"/>
      <c r="DS33" s="892"/>
      <c r="DT33" s="892"/>
      <c r="DU33" s="892"/>
      <c r="DV33" s="892"/>
      <c r="DW33" s="892"/>
      <c r="DX33" s="892"/>
      <c r="DY33" s="892"/>
      <c r="DZ33" s="892"/>
      <c r="EA33" s="892"/>
      <c r="EB33" s="892"/>
      <c r="EC33" s="892"/>
      <c r="ED33" s="892"/>
      <c r="EE33" s="892"/>
      <c r="EF33" s="892"/>
      <c r="EG33" s="892"/>
      <c r="EH33" s="892"/>
      <c r="EI33" s="892"/>
      <c r="EJ33" s="892"/>
      <c r="EK33" s="892"/>
      <c r="EL33" s="892"/>
      <c r="EM33" s="892"/>
      <c r="EN33" s="892"/>
      <c r="EO33" s="892"/>
      <c r="EP33" s="892"/>
      <c r="EQ33" s="892"/>
      <c r="ER33" s="892"/>
      <c r="ES33" s="892"/>
      <c r="ET33" s="892"/>
      <c r="EU33" s="892"/>
      <c r="EV33" s="892"/>
      <c r="EW33" s="892"/>
      <c r="EX33" s="892"/>
      <c r="EY33" s="892"/>
      <c r="EZ33" s="892"/>
      <c r="FA33" s="892"/>
      <c r="FB33" s="892"/>
      <c r="FC33" s="892"/>
      <c r="FD33" s="892"/>
      <c r="FE33" s="892"/>
      <c r="FF33" s="892"/>
      <c r="FG33" s="892"/>
      <c r="FH33" s="892"/>
      <c r="FI33" s="892"/>
      <c r="FJ33" s="892"/>
      <c r="FK33" s="892"/>
      <c r="FL33" s="892"/>
      <c r="FM33" s="892"/>
      <c r="FN33" s="892"/>
      <c r="FO33" s="892"/>
      <c r="FP33" s="892"/>
      <c r="FQ33" s="892"/>
      <c r="FR33" s="892"/>
      <c r="FS33" s="892"/>
      <c r="FT33" s="892"/>
      <c r="FU33" s="892"/>
      <c r="FV33" s="892"/>
      <c r="FW33" s="892"/>
      <c r="FX33" s="892"/>
      <c r="FY33" s="892"/>
      <c r="FZ33" s="892"/>
      <c r="GA33" s="892"/>
      <c r="GB33" s="892"/>
      <c r="GC33" s="892"/>
      <c r="GD33" s="892"/>
      <c r="GE33" s="892"/>
      <c r="GF33" s="892"/>
      <c r="GG33" s="892"/>
      <c r="GH33" s="892"/>
      <c r="GI33" s="892"/>
      <c r="GJ33" s="892"/>
      <c r="GK33" s="892"/>
      <c r="GL33" s="892"/>
      <c r="GM33" s="892"/>
      <c r="GN33" s="892"/>
      <c r="GO33" s="892"/>
      <c r="GP33" s="892"/>
      <c r="GQ33" s="892"/>
      <c r="GR33" s="892"/>
      <c r="GS33" s="892"/>
      <c r="GT33" s="892"/>
      <c r="GU33" s="892"/>
      <c r="GV33" s="892"/>
      <c r="GW33" s="892"/>
      <c r="GX33" s="892"/>
      <c r="GY33" s="892"/>
      <c r="GZ33" s="892"/>
      <c r="HA33" s="892"/>
      <c r="HB33" s="892"/>
      <c r="HC33" s="892"/>
      <c r="HD33" s="892"/>
      <c r="HE33" s="892"/>
      <c r="HF33" s="892"/>
      <c r="HG33" s="892"/>
      <c r="HH33" s="892"/>
      <c r="HI33" s="892"/>
      <c r="HJ33" s="892"/>
      <c r="HK33" s="892"/>
      <c r="HL33" s="892"/>
      <c r="HM33" s="892"/>
      <c r="HN33" s="892"/>
      <c r="HO33" s="892"/>
      <c r="HP33" s="892"/>
      <c r="HQ33" s="892"/>
      <c r="HR33" s="892"/>
      <c r="HS33" s="892"/>
      <c r="HT33" s="892"/>
      <c r="HU33" s="892"/>
      <c r="HV33" s="892"/>
      <c r="HW33" s="892"/>
      <c r="HX33" s="892"/>
      <c r="HY33" s="892"/>
      <c r="HZ33" s="892"/>
      <c r="IA33" s="892"/>
      <c r="IB33" s="892"/>
      <c r="IC33" s="892"/>
      <c r="ID33" s="892"/>
      <c r="IE33" s="892"/>
      <c r="IF33" s="892"/>
      <c r="IG33" s="892"/>
      <c r="IH33" s="892"/>
      <c r="II33" s="892"/>
      <c r="IJ33" s="892"/>
      <c r="IK33" s="892"/>
      <c r="IL33" s="892"/>
      <c r="IM33" s="892"/>
      <c r="IN33" s="892"/>
      <c r="IO33" s="892"/>
      <c r="IP33" s="892"/>
      <c r="IQ33" s="892"/>
      <c r="IR33" s="892"/>
      <c r="IS33" s="892"/>
      <c r="IT33" s="892"/>
      <c r="IU33" s="892"/>
    </row>
    <row r="34" spans="1:255" s="893" customFormat="1">
      <c r="A34" s="892"/>
      <c r="B34" s="892"/>
      <c r="C34" s="892"/>
      <c r="D34" s="892"/>
      <c r="E34" s="892"/>
      <c r="F34" s="892"/>
      <c r="G34" s="892"/>
      <c r="H34" s="892"/>
      <c r="I34" s="892"/>
      <c r="J34" s="892"/>
      <c r="K34" s="892"/>
      <c r="L34" s="892"/>
      <c r="M34" s="892"/>
      <c r="N34" s="892"/>
      <c r="O34" s="892"/>
      <c r="P34" s="892"/>
      <c r="Q34" s="892"/>
      <c r="R34" s="892"/>
      <c r="Z34" s="913"/>
      <c r="AT34" s="892"/>
      <c r="AU34" s="892"/>
      <c r="AV34" s="892"/>
      <c r="AW34" s="892"/>
      <c r="AX34" s="892"/>
      <c r="AY34" s="892"/>
      <c r="AZ34" s="892"/>
      <c r="BA34" s="892"/>
      <c r="BB34" s="892"/>
      <c r="BC34" s="892"/>
      <c r="BD34" s="892"/>
      <c r="BE34" s="892"/>
      <c r="BF34" s="892"/>
      <c r="BG34" s="892"/>
      <c r="BH34" s="892"/>
      <c r="BI34" s="892"/>
      <c r="BJ34" s="892"/>
      <c r="BK34" s="892"/>
      <c r="BL34" s="892"/>
      <c r="BM34" s="892"/>
      <c r="BN34" s="892"/>
      <c r="BO34" s="892"/>
      <c r="BP34" s="892"/>
      <c r="BQ34" s="892"/>
      <c r="BR34" s="892"/>
      <c r="BS34" s="892"/>
      <c r="BT34" s="892"/>
      <c r="BU34" s="892"/>
      <c r="BV34" s="892"/>
      <c r="BW34" s="892"/>
      <c r="BX34" s="892"/>
      <c r="BY34" s="892"/>
      <c r="BZ34" s="892"/>
      <c r="CA34" s="892"/>
      <c r="CB34" s="892"/>
      <c r="CC34" s="892"/>
      <c r="CD34" s="892"/>
      <c r="CE34" s="892"/>
      <c r="CF34" s="892"/>
      <c r="CG34" s="892"/>
      <c r="CH34" s="892"/>
      <c r="CI34" s="892"/>
      <c r="CJ34" s="892"/>
      <c r="CK34" s="892"/>
      <c r="CL34" s="892"/>
      <c r="CM34" s="892"/>
      <c r="CN34" s="892"/>
      <c r="CO34" s="892"/>
      <c r="CP34" s="892"/>
      <c r="CQ34" s="892"/>
      <c r="CR34" s="892"/>
      <c r="CS34" s="892"/>
      <c r="CT34" s="892"/>
      <c r="CU34" s="892"/>
      <c r="CV34" s="892"/>
      <c r="CW34" s="892"/>
      <c r="CX34" s="892"/>
      <c r="CY34" s="892"/>
      <c r="CZ34" s="892"/>
      <c r="DA34" s="892"/>
      <c r="DB34" s="892"/>
      <c r="DC34" s="892"/>
      <c r="DD34" s="892"/>
      <c r="DE34" s="892"/>
      <c r="DF34" s="892"/>
      <c r="DG34" s="892"/>
      <c r="DH34" s="892"/>
      <c r="DI34" s="892"/>
      <c r="DJ34" s="892"/>
      <c r="DK34" s="892"/>
      <c r="DL34" s="892"/>
      <c r="DM34" s="892"/>
      <c r="DN34" s="892"/>
      <c r="DO34" s="892"/>
      <c r="DP34" s="892"/>
      <c r="DQ34" s="892"/>
      <c r="DR34" s="892"/>
      <c r="DS34" s="892"/>
      <c r="DT34" s="892"/>
      <c r="DU34" s="892"/>
      <c r="DV34" s="892"/>
      <c r="DW34" s="892"/>
      <c r="DX34" s="892"/>
      <c r="DY34" s="892"/>
      <c r="DZ34" s="892"/>
      <c r="EA34" s="892"/>
      <c r="EB34" s="892"/>
      <c r="EC34" s="892"/>
      <c r="ED34" s="892"/>
      <c r="EE34" s="892"/>
      <c r="EF34" s="892"/>
      <c r="EG34" s="892"/>
      <c r="EH34" s="892"/>
      <c r="EI34" s="892"/>
      <c r="EJ34" s="892"/>
      <c r="EK34" s="892"/>
      <c r="EL34" s="892"/>
      <c r="EM34" s="892"/>
      <c r="EN34" s="892"/>
      <c r="EO34" s="892"/>
      <c r="EP34" s="892"/>
      <c r="EQ34" s="892"/>
      <c r="ER34" s="892"/>
      <c r="ES34" s="892"/>
      <c r="ET34" s="892"/>
      <c r="EU34" s="892"/>
      <c r="EV34" s="892"/>
      <c r="EW34" s="892"/>
      <c r="EX34" s="892"/>
      <c r="EY34" s="892"/>
      <c r="EZ34" s="892"/>
      <c r="FA34" s="892"/>
      <c r="FB34" s="892"/>
      <c r="FC34" s="892"/>
      <c r="FD34" s="892"/>
      <c r="FE34" s="892"/>
      <c r="FF34" s="892"/>
      <c r="FG34" s="892"/>
      <c r="FH34" s="892"/>
      <c r="FI34" s="892"/>
      <c r="FJ34" s="892"/>
      <c r="FK34" s="892"/>
      <c r="FL34" s="892"/>
      <c r="FM34" s="892"/>
      <c r="FN34" s="892"/>
      <c r="FO34" s="892"/>
      <c r="FP34" s="892"/>
      <c r="FQ34" s="892"/>
      <c r="FR34" s="892"/>
      <c r="FS34" s="892"/>
      <c r="FT34" s="892"/>
      <c r="FU34" s="892"/>
      <c r="FV34" s="892"/>
      <c r="FW34" s="892"/>
      <c r="FX34" s="892"/>
      <c r="FY34" s="892"/>
      <c r="FZ34" s="892"/>
      <c r="GA34" s="892"/>
      <c r="GB34" s="892"/>
      <c r="GC34" s="892"/>
      <c r="GD34" s="892"/>
      <c r="GE34" s="892"/>
      <c r="GF34" s="892"/>
      <c r="GG34" s="892"/>
      <c r="GH34" s="892"/>
      <c r="GI34" s="892"/>
      <c r="GJ34" s="892"/>
      <c r="GK34" s="892"/>
      <c r="GL34" s="892"/>
      <c r="GM34" s="892"/>
      <c r="GN34" s="892"/>
      <c r="GO34" s="892"/>
      <c r="GP34" s="892"/>
      <c r="GQ34" s="892"/>
      <c r="GR34" s="892"/>
      <c r="GS34" s="892"/>
      <c r="GT34" s="892"/>
      <c r="GU34" s="892"/>
      <c r="GV34" s="892"/>
      <c r="GW34" s="892"/>
      <c r="GX34" s="892"/>
      <c r="GY34" s="892"/>
      <c r="GZ34" s="892"/>
      <c r="HA34" s="892"/>
      <c r="HB34" s="892"/>
      <c r="HC34" s="892"/>
      <c r="HD34" s="892"/>
      <c r="HE34" s="892"/>
      <c r="HF34" s="892"/>
      <c r="HG34" s="892"/>
      <c r="HH34" s="892"/>
      <c r="HI34" s="892"/>
      <c r="HJ34" s="892"/>
      <c r="HK34" s="892"/>
      <c r="HL34" s="892"/>
      <c r="HM34" s="892"/>
      <c r="HN34" s="892"/>
      <c r="HO34" s="892"/>
      <c r="HP34" s="892"/>
      <c r="HQ34" s="892"/>
      <c r="HR34" s="892"/>
      <c r="HS34" s="892"/>
      <c r="HT34" s="892"/>
      <c r="HU34" s="892"/>
      <c r="HV34" s="892"/>
      <c r="HW34" s="892"/>
      <c r="HX34" s="892"/>
      <c r="HY34" s="892"/>
      <c r="HZ34" s="892"/>
      <c r="IA34" s="892"/>
      <c r="IB34" s="892"/>
      <c r="IC34" s="892"/>
      <c r="ID34" s="892"/>
      <c r="IE34" s="892"/>
      <c r="IF34" s="892"/>
      <c r="IG34" s="892"/>
      <c r="IH34" s="892"/>
      <c r="II34" s="892"/>
      <c r="IJ34" s="892"/>
      <c r="IK34" s="892"/>
      <c r="IL34" s="892"/>
      <c r="IM34" s="892"/>
      <c r="IN34" s="892"/>
      <c r="IO34" s="892"/>
      <c r="IP34" s="892"/>
      <c r="IQ34" s="892"/>
      <c r="IR34" s="892"/>
      <c r="IS34" s="892"/>
      <c r="IT34" s="892"/>
      <c r="IU34" s="892"/>
    </row>
    <row r="35" spans="1:255" s="893" customFormat="1">
      <c r="A35" s="892"/>
      <c r="B35" s="892"/>
      <c r="C35" s="892"/>
      <c r="D35" s="892"/>
      <c r="E35" s="892"/>
      <c r="F35" s="892"/>
      <c r="G35" s="892"/>
      <c r="H35" s="892"/>
      <c r="I35" s="892"/>
      <c r="J35" s="892"/>
      <c r="K35" s="892"/>
      <c r="L35" s="892"/>
      <c r="M35" s="892"/>
      <c r="N35" s="892"/>
      <c r="O35" s="892"/>
      <c r="P35" s="892"/>
      <c r="Q35" s="892"/>
      <c r="R35" s="892"/>
      <c r="Z35" s="913"/>
      <c r="AT35" s="892"/>
      <c r="AU35" s="892"/>
      <c r="AV35" s="892"/>
      <c r="AW35" s="892"/>
      <c r="AX35" s="892"/>
      <c r="AY35" s="892"/>
      <c r="AZ35" s="892"/>
      <c r="BA35" s="892"/>
      <c r="BB35" s="892"/>
      <c r="BC35" s="892"/>
      <c r="BD35" s="892"/>
      <c r="BE35" s="892"/>
      <c r="BF35" s="892"/>
      <c r="BG35" s="892"/>
      <c r="BH35" s="892"/>
      <c r="BI35" s="892"/>
      <c r="BJ35" s="892"/>
      <c r="BK35" s="892"/>
      <c r="BL35" s="892"/>
      <c r="BM35" s="892"/>
      <c r="BN35" s="892"/>
      <c r="BO35" s="892"/>
      <c r="BP35" s="892"/>
      <c r="BQ35" s="892"/>
      <c r="BR35" s="892"/>
      <c r="BS35" s="892"/>
      <c r="BT35" s="892"/>
      <c r="BU35" s="892"/>
      <c r="BV35" s="892"/>
      <c r="BW35" s="892"/>
      <c r="BX35" s="892"/>
      <c r="BY35" s="892"/>
      <c r="BZ35" s="892"/>
      <c r="CA35" s="892"/>
      <c r="CB35" s="892"/>
      <c r="CC35" s="892"/>
      <c r="CD35" s="892"/>
      <c r="CE35" s="892"/>
      <c r="CF35" s="892"/>
      <c r="CG35" s="892"/>
      <c r="CH35" s="892"/>
      <c r="CI35" s="892"/>
      <c r="CJ35" s="892"/>
      <c r="CK35" s="892"/>
      <c r="CL35" s="892"/>
      <c r="CM35" s="892"/>
      <c r="CN35" s="892"/>
      <c r="CO35" s="892"/>
      <c r="CP35" s="892"/>
      <c r="CQ35" s="892"/>
      <c r="CR35" s="892"/>
      <c r="CS35" s="892"/>
      <c r="CT35" s="892"/>
      <c r="CU35" s="892"/>
      <c r="CV35" s="892"/>
      <c r="CW35" s="892"/>
      <c r="CX35" s="892"/>
      <c r="CY35" s="892"/>
      <c r="CZ35" s="892"/>
      <c r="DA35" s="892"/>
      <c r="DB35" s="892"/>
      <c r="DC35" s="892"/>
      <c r="DD35" s="892"/>
      <c r="DE35" s="892"/>
      <c r="DF35" s="892"/>
      <c r="DG35" s="892"/>
      <c r="DH35" s="892"/>
      <c r="DI35" s="892"/>
      <c r="DJ35" s="892"/>
      <c r="DK35" s="892"/>
      <c r="DL35" s="892"/>
      <c r="DM35" s="892"/>
      <c r="DN35" s="892"/>
      <c r="DO35" s="892"/>
      <c r="DP35" s="892"/>
      <c r="DQ35" s="892"/>
      <c r="DR35" s="892"/>
      <c r="DS35" s="892"/>
      <c r="DT35" s="892"/>
      <c r="DU35" s="892"/>
      <c r="DV35" s="892"/>
      <c r="DW35" s="892"/>
      <c r="DX35" s="892"/>
      <c r="DY35" s="892"/>
      <c r="DZ35" s="892"/>
      <c r="EA35" s="892"/>
      <c r="EB35" s="892"/>
      <c r="EC35" s="892"/>
      <c r="ED35" s="892"/>
      <c r="EE35" s="892"/>
      <c r="EF35" s="892"/>
      <c r="EG35" s="892"/>
      <c r="EH35" s="892"/>
      <c r="EI35" s="892"/>
      <c r="EJ35" s="892"/>
      <c r="EK35" s="892"/>
      <c r="EL35" s="892"/>
      <c r="EM35" s="892"/>
      <c r="EN35" s="892"/>
      <c r="EO35" s="892"/>
      <c r="EP35" s="892"/>
      <c r="EQ35" s="892"/>
      <c r="ER35" s="892"/>
      <c r="ES35" s="892"/>
      <c r="ET35" s="892"/>
      <c r="EU35" s="892"/>
      <c r="EV35" s="892"/>
      <c r="EW35" s="892"/>
      <c r="EX35" s="892"/>
      <c r="EY35" s="892"/>
      <c r="EZ35" s="892"/>
      <c r="FA35" s="892"/>
      <c r="FB35" s="892"/>
      <c r="FC35" s="892"/>
      <c r="FD35" s="892"/>
      <c r="FE35" s="892"/>
      <c r="FF35" s="892"/>
      <c r="FG35" s="892"/>
      <c r="FH35" s="892"/>
      <c r="FI35" s="892"/>
      <c r="FJ35" s="892"/>
      <c r="FK35" s="892"/>
      <c r="FL35" s="892"/>
      <c r="FM35" s="892"/>
      <c r="FN35" s="892"/>
      <c r="FO35" s="892"/>
      <c r="FP35" s="892"/>
      <c r="FQ35" s="892"/>
      <c r="FR35" s="892"/>
      <c r="FS35" s="892"/>
      <c r="FT35" s="892"/>
      <c r="FU35" s="892"/>
      <c r="FV35" s="892"/>
      <c r="FW35" s="892"/>
      <c r="FX35" s="892"/>
      <c r="FY35" s="892"/>
      <c r="FZ35" s="892"/>
      <c r="GA35" s="892"/>
      <c r="GB35" s="892"/>
      <c r="GC35" s="892"/>
      <c r="GD35" s="892"/>
      <c r="GE35" s="892"/>
      <c r="GF35" s="892"/>
      <c r="GG35" s="892"/>
      <c r="GH35" s="892"/>
      <c r="GI35" s="892"/>
      <c r="GJ35" s="892"/>
      <c r="GK35" s="892"/>
      <c r="GL35" s="892"/>
      <c r="GM35" s="892"/>
      <c r="GN35" s="892"/>
      <c r="GO35" s="892"/>
      <c r="GP35" s="892"/>
      <c r="GQ35" s="892"/>
      <c r="GR35" s="892"/>
      <c r="GS35" s="892"/>
      <c r="GT35" s="892"/>
      <c r="GU35" s="892"/>
      <c r="GV35" s="892"/>
      <c r="GW35" s="892"/>
      <c r="GX35" s="892"/>
      <c r="GY35" s="892"/>
      <c r="GZ35" s="892"/>
      <c r="HA35" s="892"/>
      <c r="HB35" s="892"/>
      <c r="HC35" s="892"/>
      <c r="HD35" s="892"/>
      <c r="HE35" s="892"/>
      <c r="HF35" s="892"/>
      <c r="HG35" s="892"/>
      <c r="HH35" s="892"/>
      <c r="HI35" s="892"/>
      <c r="HJ35" s="892"/>
      <c r="HK35" s="892"/>
      <c r="HL35" s="892"/>
      <c r="HM35" s="892"/>
      <c r="HN35" s="892"/>
      <c r="HO35" s="892"/>
      <c r="HP35" s="892"/>
      <c r="HQ35" s="892"/>
      <c r="HR35" s="892"/>
      <c r="HS35" s="892"/>
      <c r="HT35" s="892"/>
      <c r="HU35" s="892"/>
      <c r="HV35" s="892"/>
      <c r="HW35" s="892"/>
      <c r="HX35" s="892"/>
      <c r="HY35" s="892"/>
      <c r="HZ35" s="892"/>
      <c r="IA35" s="892"/>
      <c r="IB35" s="892"/>
      <c r="IC35" s="892"/>
      <c r="ID35" s="892"/>
      <c r="IE35" s="892"/>
      <c r="IF35" s="892"/>
      <c r="IG35" s="892"/>
      <c r="IH35" s="892"/>
      <c r="II35" s="892"/>
      <c r="IJ35" s="892"/>
      <c r="IK35" s="892"/>
      <c r="IL35" s="892"/>
      <c r="IM35" s="892"/>
      <c r="IN35" s="892"/>
      <c r="IO35" s="892"/>
      <c r="IP35" s="892"/>
      <c r="IQ35" s="892"/>
      <c r="IR35" s="892"/>
      <c r="IS35" s="892"/>
      <c r="IT35" s="892"/>
      <c r="IU35" s="892"/>
    </row>
    <row r="36" spans="1:255" s="893" customFormat="1">
      <c r="A36" s="892"/>
      <c r="B36" s="892"/>
      <c r="C36" s="892"/>
      <c r="D36" s="892"/>
      <c r="E36" s="892"/>
      <c r="F36" s="892"/>
      <c r="G36" s="892"/>
      <c r="H36" s="892"/>
      <c r="I36" s="892"/>
      <c r="J36" s="892"/>
      <c r="K36" s="892"/>
      <c r="L36" s="892"/>
      <c r="M36" s="892"/>
      <c r="N36" s="892"/>
      <c r="O36" s="892"/>
      <c r="P36" s="892"/>
      <c r="Q36" s="892"/>
      <c r="R36" s="892"/>
      <c r="Z36" s="913"/>
      <c r="AT36" s="892"/>
      <c r="AU36" s="892"/>
      <c r="AV36" s="892"/>
      <c r="AW36" s="892"/>
      <c r="AX36" s="892"/>
      <c r="AY36" s="892"/>
      <c r="AZ36" s="892"/>
      <c r="BA36" s="892"/>
      <c r="BB36" s="892"/>
      <c r="BC36" s="892"/>
      <c r="BD36" s="892"/>
      <c r="BE36" s="892"/>
      <c r="BF36" s="892"/>
      <c r="BG36" s="892"/>
      <c r="BH36" s="892"/>
      <c r="BI36" s="892"/>
      <c r="BJ36" s="892"/>
      <c r="BK36" s="892"/>
      <c r="BL36" s="892"/>
      <c r="BM36" s="892"/>
      <c r="BN36" s="892"/>
      <c r="BO36" s="892"/>
      <c r="BP36" s="892"/>
      <c r="BQ36" s="892"/>
      <c r="BR36" s="892"/>
      <c r="BS36" s="892"/>
      <c r="BT36" s="892"/>
      <c r="BU36" s="892"/>
      <c r="BV36" s="892"/>
      <c r="BW36" s="892"/>
      <c r="BX36" s="892"/>
      <c r="BY36" s="892"/>
      <c r="BZ36" s="892"/>
      <c r="CA36" s="892"/>
      <c r="CB36" s="892"/>
      <c r="CC36" s="892"/>
      <c r="CD36" s="892"/>
      <c r="CE36" s="892"/>
      <c r="CF36" s="892"/>
      <c r="CG36" s="892"/>
      <c r="CH36" s="892"/>
      <c r="CI36" s="892"/>
      <c r="CJ36" s="892"/>
      <c r="CK36" s="892"/>
      <c r="CL36" s="892"/>
      <c r="CM36" s="892"/>
      <c r="CN36" s="892"/>
      <c r="CO36" s="892"/>
      <c r="CP36" s="892"/>
      <c r="CQ36" s="892"/>
      <c r="CR36" s="892"/>
      <c r="CS36" s="892"/>
      <c r="CT36" s="892"/>
      <c r="CU36" s="892"/>
      <c r="CV36" s="892"/>
      <c r="CW36" s="892"/>
      <c r="CX36" s="892"/>
      <c r="CY36" s="892"/>
      <c r="CZ36" s="892"/>
      <c r="DA36" s="892"/>
      <c r="DB36" s="892"/>
      <c r="DC36" s="892"/>
      <c r="DD36" s="892"/>
      <c r="DE36" s="892"/>
      <c r="DF36" s="892"/>
      <c r="DG36" s="892"/>
      <c r="DH36" s="892"/>
      <c r="DI36" s="892"/>
      <c r="DJ36" s="892"/>
      <c r="DK36" s="892"/>
      <c r="DL36" s="892"/>
      <c r="DM36" s="892"/>
      <c r="DN36" s="892"/>
      <c r="DO36" s="892"/>
      <c r="DP36" s="892"/>
      <c r="DQ36" s="892"/>
      <c r="DR36" s="892"/>
      <c r="DS36" s="892"/>
      <c r="DT36" s="892"/>
      <c r="DU36" s="892"/>
      <c r="DV36" s="892"/>
      <c r="DW36" s="892"/>
      <c r="DX36" s="892"/>
      <c r="DY36" s="892"/>
      <c r="DZ36" s="892"/>
      <c r="EA36" s="892"/>
      <c r="EB36" s="892"/>
      <c r="EC36" s="892"/>
      <c r="ED36" s="892"/>
      <c r="EE36" s="892"/>
      <c r="EF36" s="892"/>
      <c r="EG36" s="892"/>
      <c r="EH36" s="892"/>
      <c r="EI36" s="892"/>
      <c r="EJ36" s="892"/>
      <c r="EK36" s="892"/>
      <c r="EL36" s="892"/>
      <c r="EM36" s="892"/>
      <c r="EN36" s="892"/>
      <c r="EO36" s="892"/>
      <c r="EP36" s="892"/>
      <c r="EQ36" s="892"/>
      <c r="ER36" s="892"/>
      <c r="ES36" s="892"/>
      <c r="ET36" s="892"/>
      <c r="EU36" s="892"/>
      <c r="EV36" s="892"/>
      <c r="EW36" s="892"/>
      <c r="EX36" s="892"/>
      <c r="EY36" s="892"/>
      <c r="EZ36" s="892"/>
      <c r="FA36" s="892"/>
      <c r="FB36" s="892"/>
      <c r="FC36" s="892"/>
      <c r="FD36" s="892"/>
      <c r="FE36" s="892"/>
      <c r="FF36" s="892"/>
      <c r="FG36" s="892"/>
      <c r="FH36" s="892"/>
      <c r="FI36" s="892"/>
      <c r="FJ36" s="892"/>
      <c r="FK36" s="892"/>
      <c r="FL36" s="892"/>
      <c r="FM36" s="892"/>
      <c r="FN36" s="892"/>
      <c r="FO36" s="892"/>
      <c r="FP36" s="892"/>
      <c r="FQ36" s="892"/>
      <c r="FR36" s="892"/>
      <c r="FS36" s="892"/>
      <c r="FT36" s="892"/>
      <c r="FU36" s="892"/>
      <c r="FV36" s="892"/>
      <c r="FW36" s="892"/>
      <c r="FX36" s="892"/>
      <c r="FY36" s="892"/>
      <c r="FZ36" s="892"/>
      <c r="GA36" s="892"/>
      <c r="GB36" s="892"/>
      <c r="GC36" s="892"/>
      <c r="GD36" s="892"/>
      <c r="GE36" s="892"/>
      <c r="GF36" s="892"/>
      <c r="GG36" s="892"/>
      <c r="GH36" s="892"/>
      <c r="GI36" s="892"/>
      <c r="GJ36" s="892"/>
      <c r="GK36" s="892"/>
      <c r="GL36" s="892"/>
      <c r="GM36" s="892"/>
      <c r="GN36" s="892"/>
      <c r="GO36" s="892"/>
      <c r="GP36" s="892"/>
      <c r="GQ36" s="892"/>
      <c r="GR36" s="892"/>
      <c r="GS36" s="892"/>
      <c r="GT36" s="892"/>
      <c r="GU36" s="892"/>
      <c r="GV36" s="892"/>
      <c r="GW36" s="892"/>
      <c r="GX36" s="892"/>
      <c r="GY36" s="892"/>
      <c r="GZ36" s="892"/>
      <c r="HA36" s="892"/>
      <c r="HB36" s="892"/>
      <c r="HC36" s="892"/>
      <c r="HD36" s="892"/>
      <c r="HE36" s="892"/>
      <c r="HF36" s="892"/>
      <c r="HG36" s="892"/>
      <c r="HH36" s="892"/>
      <c r="HI36" s="892"/>
      <c r="HJ36" s="892"/>
      <c r="HK36" s="892"/>
      <c r="HL36" s="892"/>
      <c r="HM36" s="892"/>
      <c r="HN36" s="892"/>
      <c r="HO36" s="892"/>
      <c r="HP36" s="892"/>
      <c r="HQ36" s="892"/>
      <c r="HR36" s="892"/>
      <c r="HS36" s="892"/>
      <c r="HT36" s="892"/>
      <c r="HU36" s="892"/>
      <c r="HV36" s="892"/>
      <c r="HW36" s="892"/>
      <c r="HX36" s="892"/>
      <c r="HY36" s="892"/>
      <c r="HZ36" s="892"/>
      <c r="IA36" s="892"/>
      <c r="IB36" s="892"/>
      <c r="IC36" s="892"/>
      <c r="ID36" s="892"/>
      <c r="IE36" s="892"/>
      <c r="IF36" s="892"/>
      <c r="IG36" s="892"/>
      <c r="IH36" s="892"/>
      <c r="II36" s="892"/>
      <c r="IJ36" s="892"/>
      <c r="IK36" s="892"/>
      <c r="IL36" s="892"/>
      <c r="IM36" s="892"/>
      <c r="IN36" s="892"/>
      <c r="IO36" s="892"/>
      <c r="IP36" s="892"/>
      <c r="IQ36" s="892"/>
      <c r="IR36" s="892"/>
      <c r="IS36" s="892"/>
      <c r="IT36" s="892"/>
      <c r="IU36" s="892"/>
    </row>
    <row r="37" spans="1:255" s="893" customFormat="1">
      <c r="A37" s="892"/>
      <c r="B37" s="892"/>
      <c r="C37" s="892"/>
      <c r="D37" s="892"/>
      <c r="E37" s="892"/>
      <c r="F37" s="892"/>
      <c r="G37" s="892"/>
      <c r="H37" s="892"/>
      <c r="I37" s="892"/>
      <c r="J37" s="892"/>
      <c r="K37" s="892"/>
      <c r="L37" s="892"/>
      <c r="M37" s="892"/>
      <c r="N37" s="892"/>
      <c r="O37" s="892"/>
      <c r="P37" s="892"/>
      <c r="Q37" s="892"/>
      <c r="R37" s="892"/>
      <c r="Z37" s="913"/>
      <c r="AT37" s="892"/>
      <c r="AU37" s="892"/>
      <c r="AV37" s="892"/>
      <c r="AW37" s="892"/>
      <c r="AX37" s="892"/>
      <c r="AY37" s="892"/>
      <c r="AZ37" s="892"/>
      <c r="BA37" s="892"/>
      <c r="BB37" s="892"/>
      <c r="BC37" s="892"/>
      <c r="BD37" s="892"/>
      <c r="BE37" s="892"/>
      <c r="BF37" s="892"/>
      <c r="BG37" s="892"/>
      <c r="BH37" s="892"/>
      <c r="BI37" s="892"/>
      <c r="BJ37" s="892"/>
      <c r="BK37" s="892"/>
      <c r="BL37" s="892"/>
      <c r="BM37" s="892"/>
      <c r="BN37" s="892"/>
      <c r="BO37" s="892"/>
      <c r="BP37" s="892"/>
      <c r="BQ37" s="892"/>
      <c r="BR37" s="892"/>
      <c r="BS37" s="892"/>
      <c r="BT37" s="892"/>
      <c r="BU37" s="892"/>
      <c r="BV37" s="892"/>
      <c r="BW37" s="892"/>
      <c r="BX37" s="892"/>
      <c r="BY37" s="892"/>
      <c r="BZ37" s="892"/>
      <c r="CA37" s="892"/>
      <c r="CB37" s="892"/>
      <c r="CC37" s="892"/>
      <c r="CD37" s="892"/>
      <c r="CE37" s="892"/>
      <c r="CF37" s="892"/>
      <c r="CG37" s="892"/>
      <c r="CH37" s="892"/>
      <c r="CI37" s="892"/>
      <c r="CJ37" s="892"/>
      <c r="CK37" s="892"/>
      <c r="CL37" s="892"/>
      <c r="CM37" s="892"/>
      <c r="CN37" s="892"/>
      <c r="CO37" s="892"/>
      <c r="CP37" s="892"/>
      <c r="CQ37" s="892"/>
      <c r="CR37" s="892"/>
      <c r="CS37" s="892"/>
      <c r="CT37" s="892"/>
      <c r="CU37" s="892"/>
      <c r="CV37" s="892"/>
      <c r="CW37" s="892"/>
      <c r="CX37" s="892"/>
      <c r="CY37" s="892"/>
      <c r="CZ37" s="892"/>
      <c r="DA37" s="892"/>
      <c r="DB37" s="892"/>
      <c r="DC37" s="892"/>
      <c r="DD37" s="892"/>
      <c r="DE37" s="892"/>
      <c r="DF37" s="892"/>
      <c r="DG37" s="892"/>
      <c r="DH37" s="892"/>
      <c r="DI37" s="892"/>
      <c r="DJ37" s="892"/>
      <c r="DK37" s="892"/>
      <c r="DL37" s="892"/>
      <c r="DM37" s="892"/>
      <c r="DN37" s="892"/>
      <c r="DO37" s="892"/>
      <c r="DP37" s="892"/>
      <c r="DQ37" s="892"/>
      <c r="DR37" s="892"/>
      <c r="DS37" s="892"/>
      <c r="DT37" s="892"/>
      <c r="DU37" s="892"/>
      <c r="DV37" s="892"/>
      <c r="DW37" s="892"/>
      <c r="DX37" s="892"/>
      <c r="DY37" s="892"/>
      <c r="DZ37" s="892"/>
      <c r="EA37" s="892"/>
      <c r="EB37" s="892"/>
      <c r="EC37" s="892"/>
      <c r="ED37" s="892"/>
      <c r="EE37" s="892"/>
      <c r="EF37" s="892"/>
      <c r="EG37" s="892"/>
      <c r="EH37" s="892"/>
      <c r="EI37" s="892"/>
      <c r="EJ37" s="892"/>
      <c r="EK37" s="892"/>
      <c r="EL37" s="892"/>
      <c r="EM37" s="892"/>
      <c r="EN37" s="892"/>
      <c r="EO37" s="892"/>
      <c r="EP37" s="892"/>
      <c r="EQ37" s="892"/>
      <c r="ER37" s="892"/>
      <c r="ES37" s="892"/>
      <c r="ET37" s="892"/>
      <c r="EU37" s="892"/>
      <c r="EV37" s="892"/>
      <c r="EW37" s="892"/>
      <c r="EX37" s="892"/>
      <c r="EY37" s="892"/>
      <c r="EZ37" s="892"/>
      <c r="FA37" s="892"/>
      <c r="FB37" s="892"/>
      <c r="FC37" s="892"/>
      <c r="FD37" s="892"/>
      <c r="FE37" s="892"/>
      <c r="FF37" s="892"/>
      <c r="FG37" s="892"/>
      <c r="FH37" s="892"/>
      <c r="FI37" s="892"/>
      <c r="FJ37" s="892"/>
      <c r="FK37" s="892"/>
      <c r="FL37" s="892"/>
      <c r="FM37" s="892"/>
      <c r="FN37" s="892"/>
      <c r="FO37" s="892"/>
      <c r="FP37" s="892"/>
      <c r="FQ37" s="892"/>
      <c r="FR37" s="892"/>
      <c r="FS37" s="892"/>
      <c r="FT37" s="892"/>
      <c r="FU37" s="892"/>
      <c r="FV37" s="892"/>
      <c r="FW37" s="892"/>
      <c r="FX37" s="892"/>
      <c r="FY37" s="892"/>
      <c r="FZ37" s="892"/>
      <c r="GA37" s="892"/>
      <c r="GB37" s="892"/>
      <c r="GC37" s="892"/>
      <c r="GD37" s="892"/>
      <c r="GE37" s="892"/>
      <c r="GF37" s="892"/>
      <c r="GG37" s="892"/>
      <c r="GH37" s="892"/>
      <c r="GI37" s="892"/>
      <c r="GJ37" s="892"/>
      <c r="GK37" s="892"/>
      <c r="GL37" s="892"/>
      <c r="GM37" s="892"/>
      <c r="GN37" s="892"/>
      <c r="GO37" s="892"/>
      <c r="GP37" s="892"/>
      <c r="GQ37" s="892"/>
      <c r="GR37" s="892"/>
      <c r="GS37" s="892"/>
      <c r="GT37" s="892"/>
      <c r="GU37" s="892"/>
      <c r="GV37" s="892"/>
      <c r="GW37" s="892"/>
      <c r="GX37" s="892"/>
      <c r="GY37" s="892"/>
      <c r="GZ37" s="892"/>
      <c r="HA37" s="892"/>
      <c r="HB37" s="892"/>
      <c r="HC37" s="892"/>
      <c r="HD37" s="892"/>
      <c r="HE37" s="892"/>
      <c r="HF37" s="892"/>
      <c r="HG37" s="892"/>
      <c r="HH37" s="892"/>
      <c r="HI37" s="892"/>
      <c r="HJ37" s="892"/>
      <c r="HK37" s="892"/>
      <c r="HL37" s="892"/>
      <c r="HM37" s="892"/>
      <c r="HN37" s="892"/>
      <c r="HO37" s="892"/>
      <c r="HP37" s="892"/>
      <c r="HQ37" s="892"/>
      <c r="HR37" s="892"/>
      <c r="HS37" s="892"/>
      <c r="HT37" s="892"/>
      <c r="HU37" s="892"/>
      <c r="HV37" s="892"/>
      <c r="HW37" s="892"/>
      <c r="HX37" s="892"/>
      <c r="HY37" s="892"/>
      <c r="HZ37" s="892"/>
      <c r="IA37" s="892"/>
      <c r="IB37" s="892"/>
      <c r="IC37" s="892"/>
      <c r="ID37" s="892"/>
      <c r="IE37" s="892"/>
      <c r="IF37" s="892"/>
      <c r="IG37" s="892"/>
      <c r="IH37" s="892"/>
      <c r="II37" s="892"/>
      <c r="IJ37" s="892"/>
      <c r="IK37" s="892"/>
      <c r="IL37" s="892"/>
      <c r="IM37" s="892"/>
      <c r="IN37" s="892"/>
      <c r="IO37" s="892"/>
      <c r="IP37" s="892"/>
      <c r="IQ37" s="892"/>
      <c r="IR37" s="892"/>
      <c r="IS37" s="892"/>
      <c r="IT37" s="892"/>
      <c r="IU37" s="892"/>
    </row>
    <row r="38" spans="1:255" s="893" customFormat="1">
      <c r="A38" s="892"/>
      <c r="B38" s="892"/>
      <c r="C38" s="892"/>
      <c r="D38" s="892"/>
      <c r="E38" s="892"/>
      <c r="F38" s="892"/>
      <c r="G38" s="892"/>
      <c r="H38" s="892"/>
      <c r="I38" s="892"/>
      <c r="J38" s="892"/>
      <c r="K38" s="892"/>
      <c r="L38" s="892"/>
      <c r="M38" s="892"/>
      <c r="N38" s="892"/>
      <c r="O38" s="892"/>
      <c r="P38" s="892"/>
      <c r="Q38" s="892"/>
      <c r="R38" s="892"/>
      <c r="Z38" s="907"/>
      <c r="AT38" s="892"/>
      <c r="AU38" s="892"/>
      <c r="AV38" s="892"/>
      <c r="AW38" s="892"/>
      <c r="AX38" s="892"/>
      <c r="AY38" s="892"/>
      <c r="AZ38" s="892"/>
      <c r="BA38" s="892"/>
      <c r="BB38" s="892"/>
      <c r="BC38" s="892"/>
      <c r="BD38" s="892"/>
      <c r="BE38" s="892"/>
      <c r="BF38" s="892"/>
      <c r="BG38" s="892"/>
      <c r="BH38" s="892"/>
      <c r="BI38" s="892"/>
      <c r="BJ38" s="892"/>
      <c r="BK38" s="892"/>
      <c r="BL38" s="892"/>
      <c r="BM38" s="892"/>
      <c r="BN38" s="892"/>
      <c r="BO38" s="892"/>
      <c r="BP38" s="892"/>
      <c r="BQ38" s="892"/>
      <c r="BR38" s="892"/>
      <c r="BS38" s="892"/>
      <c r="BT38" s="892"/>
      <c r="BU38" s="892"/>
      <c r="BV38" s="892"/>
      <c r="BW38" s="892"/>
      <c r="BX38" s="892"/>
      <c r="BY38" s="892"/>
      <c r="BZ38" s="892"/>
      <c r="CA38" s="892"/>
      <c r="CB38" s="892"/>
      <c r="CC38" s="892"/>
      <c r="CD38" s="892"/>
      <c r="CE38" s="892"/>
      <c r="CF38" s="892"/>
      <c r="CG38" s="892"/>
      <c r="CH38" s="892"/>
      <c r="CI38" s="892"/>
      <c r="CJ38" s="892"/>
      <c r="CK38" s="892"/>
      <c r="CL38" s="892"/>
      <c r="CM38" s="892"/>
      <c r="CN38" s="892"/>
      <c r="CO38" s="892"/>
      <c r="CP38" s="892"/>
      <c r="CQ38" s="892"/>
      <c r="CR38" s="892"/>
      <c r="CS38" s="892"/>
      <c r="CT38" s="892"/>
      <c r="CU38" s="892"/>
      <c r="CV38" s="892"/>
      <c r="CW38" s="892"/>
      <c r="CX38" s="892"/>
      <c r="CY38" s="892"/>
      <c r="CZ38" s="892"/>
      <c r="DA38" s="892"/>
      <c r="DB38" s="892"/>
      <c r="DC38" s="892"/>
      <c r="DD38" s="892"/>
      <c r="DE38" s="892"/>
      <c r="DF38" s="892"/>
      <c r="DG38" s="892"/>
      <c r="DH38" s="892"/>
      <c r="DI38" s="892"/>
      <c r="DJ38" s="892"/>
      <c r="DK38" s="892"/>
      <c r="DL38" s="892"/>
      <c r="DM38" s="892"/>
      <c r="DN38" s="892"/>
      <c r="DO38" s="892"/>
      <c r="DP38" s="892"/>
      <c r="DQ38" s="892"/>
      <c r="DR38" s="892"/>
      <c r="DS38" s="892"/>
      <c r="DT38" s="892"/>
      <c r="DU38" s="892"/>
      <c r="DV38" s="892"/>
      <c r="DW38" s="892"/>
      <c r="DX38" s="892"/>
      <c r="DY38" s="892"/>
      <c r="DZ38" s="892"/>
      <c r="EA38" s="892"/>
      <c r="EB38" s="892"/>
      <c r="EC38" s="892"/>
      <c r="ED38" s="892"/>
      <c r="EE38" s="892"/>
      <c r="EF38" s="892"/>
      <c r="EG38" s="892"/>
      <c r="EH38" s="892"/>
      <c r="EI38" s="892"/>
      <c r="EJ38" s="892"/>
      <c r="EK38" s="892"/>
      <c r="EL38" s="892"/>
      <c r="EM38" s="892"/>
      <c r="EN38" s="892"/>
      <c r="EO38" s="892"/>
      <c r="EP38" s="892"/>
      <c r="EQ38" s="892"/>
      <c r="ER38" s="892"/>
      <c r="ES38" s="892"/>
      <c r="ET38" s="892"/>
      <c r="EU38" s="892"/>
      <c r="EV38" s="892"/>
      <c r="EW38" s="892"/>
      <c r="EX38" s="892"/>
      <c r="EY38" s="892"/>
      <c r="EZ38" s="892"/>
      <c r="FA38" s="892"/>
      <c r="FB38" s="892"/>
      <c r="FC38" s="892"/>
      <c r="FD38" s="892"/>
      <c r="FE38" s="892"/>
      <c r="FF38" s="892"/>
      <c r="FG38" s="892"/>
      <c r="FH38" s="892"/>
      <c r="FI38" s="892"/>
      <c r="FJ38" s="892"/>
      <c r="FK38" s="892"/>
      <c r="FL38" s="892"/>
      <c r="FM38" s="892"/>
      <c r="FN38" s="892"/>
      <c r="FO38" s="892"/>
      <c r="FP38" s="892"/>
      <c r="FQ38" s="892"/>
      <c r="FR38" s="892"/>
      <c r="FS38" s="892"/>
      <c r="FT38" s="892"/>
      <c r="FU38" s="892"/>
      <c r="FV38" s="892"/>
      <c r="FW38" s="892"/>
      <c r="FX38" s="892"/>
      <c r="FY38" s="892"/>
      <c r="FZ38" s="892"/>
      <c r="GA38" s="892"/>
      <c r="GB38" s="892"/>
      <c r="GC38" s="892"/>
      <c r="GD38" s="892"/>
      <c r="GE38" s="892"/>
      <c r="GF38" s="892"/>
      <c r="GG38" s="892"/>
      <c r="GH38" s="892"/>
      <c r="GI38" s="892"/>
      <c r="GJ38" s="892"/>
      <c r="GK38" s="892"/>
      <c r="GL38" s="892"/>
      <c r="GM38" s="892"/>
      <c r="GN38" s="892"/>
      <c r="GO38" s="892"/>
      <c r="GP38" s="892"/>
      <c r="GQ38" s="892"/>
      <c r="GR38" s="892"/>
      <c r="GS38" s="892"/>
      <c r="GT38" s="892"/>
      <c r="GU38" s="892"/>
      <c r="GV38" s="892"/>
      <c r="GW38" s="892"/>
      <c r="GX38" s="892"/>
      <c r="GY38" s="892"/>
      <c r="GZ38" s="892"/>
      <c r="HA38" s="892"/>
      <c r="HB38" s="892"/>
      <c r="HC38" s="892"/>
      <c r="HD38" s="892"/>
      <c r="HE38" s="892"/>
      <c r="HF38" s="892"/>
      <c r="HG38" s="892"/>
      <c r="HH38" s="892"/>
      <c r="HI38" s="892"/>
      <c r="HJ38" s="892"/>
      <c r="HK38" s="892"/>
      <c r="HL38" s="892"/>
      <c r="HM38" s="892"/>
      <c r="HN38" s="892"/>
      <c r="HO38" s="892"/>
      <c r="HP38" s="892"/>
      <c r="HQ38" s="892"/>
      <c r="HR38" s="892"/>
      <c r="HS38" s="892"/>
      <c r="HT38" s="892"/>
      <c r="HU38" s="892"/>
      <c r="HV38" s="892"/>
      <c r="HW38" s="892"/>
      <c r="HX38" s="892"/>
      <c r="HY38" s="892"/>
      <c r="HZ38" s="892"/>
      <c r="IA38" s="892"/>
      <c r="IB38" s="892"/>
      <c r="IC38" s="892"/>
      <c r="ID38" s="892"/>
      <c r="IE38" s="892"/>
      <c r="IF38" s="892"/>
      <c r="IG38" s="892"/>
      <c r="IH38" s="892"/>
      <c r="II38" s="892"/>
      <c r="IJ38" s="892"/>
      <c r="IK38" s="892"/>
      <c r="IL38" s="892"/>
      <c r="IM38" s="892"/>
      <c r="IN38" s="892"/>
      <c r="IO38" s="892"/>
      <c r="IP38" s="892"/>
      <c r="IQ38" s="892"/>
      <c r="IR38" s="892"/>
      <c r="IS38" s="892"/>
      <c r="IT38" s="892"/>
      <c r="IU38" s="892"/>
    </row>
    <row r="39" spans="1:255" s="893" customFormat="1">
      <c r="A39" s="892"/>
      <c r="B39" s="892"/>
      <c r="C39" s="892"/>
      <c r="D39" s="892"/>
      <c r="E39" s="892"/>
      <c r="F39" s="892"/>
      <c r="G39" s="892"/>
      <c r="H39" s="892"/>
      <c r="I39" s="892"/>
      <c r="J39" s="892"/>
      <c r="K39" s="892"/>
      <c r="L39" s="892"/>
      <c r="M39" s="892"/>
      <c r="N39" s="892"/>
      <c r="O39" s="892"/>
      <c r="P39" s="892"/>
      <c r="Q39" s="892"/>
      <c r="R39" s="892"/>
      <c r="Z39" s="913"/>
      <c r="AT39" s="892"/>
      <c r="AU39" s="892"/>
      <c r="AV39" s="892"/>
      <c r="AW39" s="892"/>
      <c r="AX39" s="892"/>
      <c r="AY39" s="892"/>
      <c r="AZ39" s="892"/>
      <c r="BA39" s="892"/>
      <c r="BB39" s="892"/>
      <c r="BC39" s="892"/>
      <c r="BD39" s="892"/>
      <c r="BE39" s="892"/>
      <c r="BF39" s="892"/>
      <c r="BG39" s="892"/>
      <c r="BH39" s="892"/>
      <c r="BI39" s="892"/>
      <c r="BJ39" s="892"/>
      <c r="BK39" s="892"/>
      <c r="BL39" s="892"/>
      <c r="BM39" s="892"/>
      <c r="BN39" s="892"/>
      <c r="BO39" s="892"/>
      <c r="BP39" s="892"/>
      <c r="BQ39" s="892"/>
      <c r="BR39" s="892"/>
      <c r="BS39" s="892"/>
      <c r="BT39" s="892"/>
      <c r="BU39" s="892"/>
      <c r="BV39" s="892"/>
      <c r="BW39" s="892"/>
      <c r="BX39" s="892"/>
      <c r="BY39" s="892"/>
      <c r="BZ39" s="892"/>
      <c r="CA39" s="892"/>
      <c r="CB39" s="892"/>
      <c r="CC39" s="892"/>
      <c r="CD39" s="892"/>
      <c r="CE39" s="892"/>
      <c r="CF39" s="892"/>
      <c r="CG39" s="892"/>
      <c r="CH39" s="892"/>
      <c r="CI39" s="892"/>
      <c r="CJ39" s="892"/>
      <c r="CK39" s="892"/>
      <c r="CL39" s="892"/>
      <c r="CM39" s="892"/>
      <c r="CN39" s="892"/>
      <c r="CO39" s="892"/>
      <c r="CP39" s="892"/>
      <c r="CQ39" s="892"/>
      <c r="CR39" s="892"/>
      <c r="CS39" s="892"/>
      <c r="CT39" s="892"/>
      <c r="CU39" s="892"/>
      <c r="CV39" s="892"/>
      <c r="CW39" s="892"/>
      <c r="CX39" s="892"/>
      <c r="CY39" s="892"/>
      <c r="CZ39" s="892"/>
      <c r="DA39" s="892"/>
      <c r="DB39" s="892"/>
      <c r="DC39" s="892"/>
      <c r="DD39" s="892"/>
      <c r="DE39" s="892"/>
      <c r="DF39" s="892"/>
      <c r="DG39" s="892"/>
      <c r="DH39" s="892"/>
      <c r="DI39" s="892"/>
      <c r="DJ39" s="892"/>
      <c r="DK39" s="892"/>
      <c r="DL39" s="892"/>
      <c r="DM39" s="892"/>
      <c r="DN39" s="892"/>
      <c r="DO39" s="892"/>
      <c r="DP39" s="892"/>
      <c r="DQ39" s="892"/>
      <c r="DR39" s="892"/>
      <c r="DS39" s="892"/>
      <c r="DT39" s="892"/>
      <c r="DU39" s="892"/>
      <c r="DV39" s="892"/>
      <c r="DW39" s="892"/>
      <c r="DX39" s="892"/>
      <c r="DY39" s="892"/>
      <c r="DZ39" s="892"/>
      <c r="EA39" s="892"/>
      <c r="EB39" s="892"/>
      <c r="EC39" s="892"/>
      <c r="ED39" s="892"/>
      <c r="EE39" s="892"/>
      <c r="EF39" s="892"/>
      <c r="EG39" s="892"/>
      <c r="EH39" s="892"/>
      <c r="EI39" s="892"/>
      <c r="EJ39" s="892"/>
      <c r="EK39" s="892"/>
      <c r="EL39" s="892"/>
      <c r="EM39" s="892"/>
      <c r="EN39" s="892"/>
      <c r="EO39" s="892"/>
      <c r="EP39" s="892"/>
      <c r="EQ39" s="892"/>
      <c r="ER39" s="892"/>
      <c r="ES39" s="892"/>
      <c r="ET39" s="892"/>
      <c r="EU39" s="892"/>
      <c r="EV39" s="892"/>
      <c r="EW39" s="892"/>
      <c r="EX39" s="892"/>
      <c r="EY39" s="892"/>
      <c r="EZ39" s="892"/>
      <c r="FA39" s="892"/>
      <c r="FB39" s="892"/>
      <c r="FC39" s="892"/>
      <c r="FD39" s="892"/>
      <c r="FE39" s="892"/>
      <c r="FF39" s="892"/>
      <c r="FG39" s="892"/>
      <c r="FH39" s="892"/>
      <c r="FI39" s="892"/>
      <c r="FJ39" s="892"/>
      <c r="FK39" s="892"/>
      <c r="FL39" s="892"/>
      <c r="FM39" s="892"/>
      <c r="FN39" s="892"/>
      <c r="FO39" s="892"/>
      <c r="FP39" s="892"/>
      <c r="FQ39" s="892"/>
      <c r="FR39" s="892"/>
      <c r="FS39" s="892"/>
      <c r="FT39" s="892"/>
      <c r="FU39" s="892"/>
      <c r="FV39" s="892"/>
      <c r="FW39" s="892"/>
      <c r="FX39" s="892"/>
      <c r="FY39" s="892"/>
      <c r="FZ39" s="892"/>
      <c r="GA39" s="892"/>
      <c r="GB39" s="892"/>
      <c r="GC39" s="892"/>
      <c r="GD39" s="892"/>
      <c r="GE39" s="892"/>
      <c r="GF39" s="892"/>
      <c r="GG39" s="892"/>
      <c r="GH39" s="892"/>
      <c r="GI39" s="892"/>
      <c r="GJ39" s="892"/>
      <c r="GK39" s="892"/>
      <c r="GL39" s="892"/>
      <c r="GM39" s="892"/>
      <c r="GN39" s="892"/>
      <c r="GO39" s="892"/>
      <c r="GP39" s="892"/>
      <c r="GQ39" s="892"/>
      <c r="GR39" s="892"/>
      <c r="GS39" s="892"/>
      <c r="GT39" s="892"/>
      <c r="GU39" s="892"/>
      <c r="GV39" s="892"/>
      <c r="GW39" s="892"/>
      <c r="GX39" s="892"/>
      <c r="GY39" s="892"/>
      <c r="GZ39" s="892"/>
      <c r="HA39" s="892"/>
      <c r="HB39" s="892"/>
      <c r="HC39" s="892"/>
      <c r="HD39" s="892"/>
      <c r="HE39" s="892"/>
      <c r="HF39" s="892"/>
      <c r="HG39" s="892"/>
      <c r="HH39" s="892"/>
      <c r="HI39" s="892"/>
      <c r="HJ39" s="892"/>
      <c r="HK39" s="892"/>
      <c r="HL39" s="892"/>
      <c r="HM39" s="892"/>
      <c r="HN39" s="892"/>
      <c r="HO39" s="892"/>
      <c r="HP39" s="892"/>
      <c r="HQ39" s="892"/>
      <c r="HR39" s="892"/>
      <c r="HS39" s="892"/>
      <c r="HT39" s="892"/>
      <c r="HU39" s="892"/>
      <c r="HV39" s="892"/>
      <c r="HW39" s="892"/>
      <c r="HX39" s="892"/>
      <c r="HY39" s="892"/>
      <c r="HZ39" s="892"/>
      <c r="IA39" s="892"/>
      <c r="IB39" s="892"/>
      <c r="IC39" s="892"/>
      <c r="ID39" s="892"/>
      <c r="IE39" s="892"/>
      <c r="IF39" s="892"/>
      <c r="IG39" s="892"/>
      <c r="IH39" s="892"/>
      <c r="II39" s="892"/>
      <c r="IJ39" s="892"/>
      <c r="IK39" s="892"/>
      <c r="IL39" s="892"/>
      <c r="IM39" s="892"/>
      <c r="IN39" s="892"/>
      <c r="IO39" s="892"/>
      <c r="IP39" s="892"/>
      <c r="IQ39" s="892"/>
      <c r="IR39" s="892"/>
      <c r="IS39" s="892"/>
      <c r="IT39" s="892"/>
      <c r="IU39" s="892"/>
    </row>
    <row r="40" spans="1:255" s="893" customFormat="1">
      <c r="A40" s="892"/>
      <c r="B40" s="892"/>
      <c r="C40" s="892"/>
      <c r="D40" s="892"/>
      <c r="E40" s="892"/>
      <c r="F40" s="892"/>
      <c r="G40" s="892"/>
      <c r="H40" s="892"/>
      <c r="I40" s="892"/>
      <c r="J40" s="892"/>
      <c r="K40" s="892"/>
      <c r="L40" s="892"/>
      <c r="M40" s="892"/>
      <c r="N40" s="892"/>
      <c r="O40" s="892"/>
      <c r="P40" s="892"/>
      <c r="Q40" s="892"/>
      <c r="R40" s="892"/>
      <c r="Z40" s="907"/>
      <c r="AT40" s="892"/>
      <c r="AU40" s="892"/>
      <c r="AV40" s="892"/>
      <c r="AW40" s="892"/>
      <c r="AX40" s="892"/>
      <c r="AY40" s="892"/>
      <c r="AZ40" s="892"/>
      <c r="BA40" s="892"/>
      <c r="BB40" s="892"/>
      <c r="BC40" s="892"/>
      <c r="BD40" s="892"/>
      <c r="BE40" s="892"/>
      <c r="BF40" s="892"/>
      <c r="BG40" s="892"/>
      <c r="BH40" s="892"/>
      <c r="BI40" s="892"/>
      <c r="BJ40" s="892"/>
      <c r="BK40" s="892"/>
      <c r="BL40" s="892"/>
      <c r="BM40" s="892"/>
      <c r="BN40" s="892"/>
      <c r="BO40" s="892"/>
      <c r="BP40" s="892"/>
      <c r="BQ40" s="892"/>
      <c r="BR40" s="892"/>
      <c r="BS40" s="892"/>
      <c r="BT40" s="892"/>
      <c r="BU40" s="892"/>
      <c r="BV40" s="892"/>
      <c r="BW40" s="892"/>
      <c r="BX40" s="892"/>
      <c r="BY40" s="892"/>
      <c r="BZ40" s="892"/>
      <c r="CA40" s="892"/>
      <c r="CB40" s="892"/>
      <c r="CC40" s="892"/>
      <c r="CD40" s="892"/>
      <c r="CE40" s="892"/>
      <c r="CF40" s="892"/>
      <c r="CG40" s="892"/>
      <c r="CH40" s="892"/>
      <c r="CI40" s="892"/>
      <c r="CJ40" s="892"/>
      <c r="CK40" s="892"/>
      <c r="CL40" s="892"/>
      <c r="CM40" s="892"/>
      <c r="CN40" s="892"/>
      <c r="CO40" s="892"/>
      <c r="CP40" s="892"/>
      <c r="CQ40" s="892"/>
      <c r="CR40" s="892"/>
      <c r="CS40" s="892"/>
      <c r="CT40" s="892"/>
      <c r="CU40" s="892"/>
      <c r="CV40" s="892"/>
      <c r="CW40" s="892"/>
      <c r="CX40" s="892"/>
      <c r="CY40" s="892"/>
      <c r="CZ40" s="892"/>
      <c r="DA40" s="892"/>
      <c r="DB40" s="892"/>
      <c r="DC40" s="892"/>
      <c r="DD40" s="892"/>
      <c r="DE40" s="892"/>
      <c r="DF40" s="892"/>
      <c r="DG40" s="892"/>
      <c r="DH40" s="892"/>
      <c r="DI40" s="892"/>
      <c r="DJ40" s="892"/>
      <c r="DK40" s="892"/>
      <c r="DL40" s="892"/>
      <c r="DM40" s="892"/>
      <c r="DN40" s="892"/>
      <c r="DO40" s="892"/>
      <c r="DP40" s="892"/>
      <c r="DQ40" s="892"/>
      <c r="DR40" s="892"/>
      <c r="DS40" s="892"/>
      <c r="DT40" s="892"/>
      <c r="DU40" s="892"/>
      <c r="DV40" s="892"/>
      <c r="DW40" s="892"/>
      <c r="DX40" s="892"/>
      <c r="DY40" s="892"/>
      <c r="DZ40" s="892"/>
      <c r="EA40" s="892"/>
      <c r="EB40" s="892"/>
      <c r="EC40" s="892"/>
      <c r="ED40" s="892"/>
      <c r="EE40" s="892"/>
      <c r="EF40" s="892"/>
      <c r="EG40" s="892"/>
      <c r="EH40" s="892"/>
      <c r="EI40" s="892"/>
      <c r="EJ40" s="892"/>
      <c r="EK40" s="892"/>
      <c r="EL40" s="892"/>
      <c r="EM40" s="892"/>
      <c r="EN40" s="892"/>
      <c r="EO40" s="892"/>
      <c r="EP40" s="892"/>
      <c r="EQ40" s="892"/>
      <c r="ER40" s="892"/>
      <c r="ES40" s="892"/>
      <c r="ET40" s="892"/>
      <c r="EU40" s="892"/>
      <c r="EV40" s="892"/>
      <c r="EW40" s="892"/>
      <c r="EX40" s="892"/>
      <c r="EY40" s="892"/>
      <c r="EZ40" s="892"/>
      <c r="FA40" s="892"/>
      <c r="FB40" s="892"/>
      <c r="FC40" s="892"/>
      <c r="FD40" s="892"/>
      <c r="FE40" s="892"/>
      <c r="FF40" s="892"/>
      <c r="FG40" s="892"/>
      <c r="FH40" s="892"/>
      <c r="FI40" s="892"/>
      <c r="FJ40" s="892"/>
      <c r="FK40" s="892"/>
      <c r="FL40" s="892"/>
      <c r="FM40" s="892"/>
      <c r="FN40" s="892"/>
      <c r="FO40" s="892"/>
      <c r="FP40" s="892"/>
      <c r="FQ40" s="892"/>
      <c r="FR40" s="892"/>
      <c r="FS40" s="892"/>
      <c r="FT40" s="892"/>
      <c r="FU40" s="892"/>
      <c r="FV40" s="892"/>
      <c r="FW40" s="892"/>
      <c r="FX40" s="892"/>
      <c r="FY40" s="892"/>
      <c r="FZ40" s="892"/>
      <c r="GA40" s="892"/>
      <c r="GB40" s="892"/>
      <c r="GC40" s="892"/>
      <c r="GD40" s="892"/>
      <c r="GE40" s="892"/>
      <c r="GF40" s="892"/>
      <c r="GG40" s="892"/>
      <c r="GH40" s="892"/>
      <c r="GI40" s="892"/>
      <c r="GJ40" s="892"/>
      <c r="GK40" s="892"/>
      <c r="GL40" s="892"/>
      <c r="GM40" s="892"/>
      <c r="GN40" s="892"/>
      <c r="GO40" s="892"/>
      <c r="GP40" s="892"/>
      <c r="GQ40" s="892"/>
      <c r="GR40" s="892"/>
      <c r="GS40" s="892"/>
      <c r="GT40" s="892"/>
      <c r="GU40" s="892"/>
      <c r="GV40" s="892"/>
      <c r="GW40" s="892"/>
      <c r="GX40" s="892"/>
      <c r="GY40" s="892"/>
      <c r="GZ40" s="892"/>
      <c r="HA40" s="892"/>
      <c r="HB40" s="892"/>
      <c r="HC40" s="892"/>
      <c r="HD40" s="892"/>
      <c r="HE40" s="892"/>
      <c r="HF40" s="892"/>
      <c r="HG40" s="892"/>
      <c r="HH40" s="892"/>
      <c r="HI40" s="892"/>
      <c r="HJ40" s="892"/>
      <c r="HK40" s="892"/>
      <c r="HL40" s="892"/>
      <c r="HM40" s="892"/>
      <c r="HN40" s="892"/>
      <c r="HO40" s="892"/>
      <c r="HP40" s="892"/>
      <c r="HQ40" s="892"/>
      <c r="HR40" s="892"/>
      <c r="HS40" s="892"/>
      <c r="HT40" s="892"/>
      <c r="HU40" s="892"/>
      <c r="HV40" s="892"/>
      <c r="HW40" s="892"/>
      <c r="HX40" s="892"/>
      <c r="HY40" s="892"/>
      <c r="HZ40" s="892"/>
      <c r="IA40" s="892"/>
      <c r="IB40" s="892"/>
      <c r="IC40" s="892"/>
      <c r="ID40" s="892"/>
      <c r="IE40" s="892"/>
      <c r="IF40" s="892"/>
      <c r="IG40" s="892"/>
      <c r="IH40" s="892"/>
      <c r="II40" s="892"/>
      <c r="IJ40" s="892"/>
      <c r="IK40" s="892"/>
      <c r="IL40" s="892"/>
      <c r="IM40" s="892"/>
      <c r="IN40" s="892"/>
      <c r="IO40" s="892"/>
      <c r="IP40" s="892"/>
      <c r="IQ40" s="892"/>
      <c r="IR40" s="892"/>
      <c r="IS40" s="892"/>
      <c r="IT40" s="892"/>
      <c r="IU40" s="892"/>
    </row>
    <row r="41" spans="1:255" s="893" customFormat="1">
      <c r="A41" s="892"/>
      <c r="B41" s="892"/>
      <c r="C41" s="892"/>
      <c r="D41" s="892"/>
      <c r="E41" s="892"/>
      <c r="F41" s="892"/>
      <c r="G41" s="892"/>
      <c r="H41" s="892"/>
      <c r="I41" s="892"/>
      <c r="J41" s="892"/>
      <c r="K41" s="892"/>
      <c r="L41" s="892"/>
      <c r="M41" s="892"/>
      <c r="N41" s="892"/>
      <c r="O41" s="892"/>
      <c r="P41" s="892"/>
      <c r="Q41" s="892"/>
      <c r="R41" s="892"/>
      <c r="Z41" s="907"/>
      <c r="AT41" s="892"/>
      <c r="AU41" s="892"/>
      <c r="AV41" s="892"/>
      <c r="AW41" s="892"/>
      <c r="AX41" s="892"/>
      <c r="AY41" s="892"/>
      <c r="AZ41" s="892"/>
      <c r="BA41" s="892"/>
      <c r="BB41" s="892"/>
      <c r="BC41" s="892"/>
      <c r="BD41" s="892"/>
      <c r="BE41" s="892"/>
      <c r="BF41" s="892"/>
      <c r="BG41" s="892"/>
      <c r="BH41" s="892"/>
      <c r="BI41" s="892"/>
      <c r="BJ41" s="892"/>
      <c r="BK41" s="892"/>
      <c r="BL41" s="892"/>
      <c r="BM41" s="892"/>
      <c r="BN41" s="892"/>
      <c r="BO41" s="892"/>
      <c r="BP41" s="892"/>
      <c r="BQ41" s="892"/>
      <c r="BR41" s="892"/>
      <c r="BS41" s="892"/>
      <c r="BT41" s="892"/>
      <c r="BU41" s="892"/>
      <c r="BV41" s="892"/>
      <c r="BW41" s="892"/>
      <c r="BX41" s="892"/>
      <c r="BY41" s="892"/>
      <c r="BZ41" s="892"/>
      <c r="CA41" s="892"/>
      <c r="CB41" s="892"/>
      <c r="CC41" s="892"/>
      <c r="CD41" s="892"/>
      <c r="CE41" s="892"/>
      <c r="CF41" s="892"/>
      <c r="CG41" s="892"/>
      <c r="CH41" s="892"/>
      <c r="CI41" s="892"/>
      <c r="CJ41" s="892"/>
      <c r="CK41" s="892"/>
      <c r="CL41" s="892"/>
      <c r="CM41" s="892"/>
      <c r="CN41" s="892"/>
      <c r="CO41" s="892"/>
      <c r="CP41" s="892"/>
      <c r="CQ41" s="892"/>
      <c r="CR41" s="892"/>
      <c r="CS41" s="892"/>
      <c r="CT41" s="892"/>
      <c r="CU41" s="892"/>
      <c r="CV41" s="892"/>
      <c r="CW41" s="892"/>
      <c r="CX41" s="892"/>
      <c r="CY41" s="892"/>
      <c r="CZ41" s="892"/>
      <c r="DA41" s="892"/>
      <c r="DB41" s="892"/>
      <c r="DC41" s="892"/>
      <c r="DD41" s="892"/>
      <c r="DE41" s="892"/>
      <c r="DF41" s="892"/>
      <c r="DG41" s="892"/>
      <c r="DH41" s="892"/>
      <c r="DI41" s="892"/>
      <c r="DJ41" s="892"/>
      <c r="DK41" s="892"/>
      <c r="DL41" s="892"/>
      <c r="DM41" s="892"/>
      <c r="DN41" s="892"/>
      <c r="DO41" s="892"/>
      <c r="DP41" s="892"/>
      <c r="DQ41" s="892"/>
      <c r="DR41" s="892"/>
      <c r="DS41" s="892"/>
      <c r="DT41" s="892"/>
      <c r="DU41" s="892"/>
      <c r="DV41" s="892"/>
      <c r="DW41" s="892"/>
      <c r="DX41" s="892"/>
      <c r="DY41" s="892"/>
      <c r="DZ41" s="892"/>
      <c r="EA41" s="892"/>
      <c r="EB41" s="892"/>
      <c r="EC41" s="892"/>
      <c r="ED41" s="892"/>
      <c r="EE41" s="892"/>
      <c r="EF41" s="892"/>
      <c r="EG41" s="892"/>
      <c r="EH41" s="892"/>
      <c r="EI41" s="892"/>
      <c r="EJ41" s="892"/>
      <c r="EK41" s="892"/>
      <c r="EL41" s="892"/>
      <c r="EM41" s="892"/>
      <c r="EN41" s="892"/>
      <c r="EO41" s="892"/>
      <c r="EP41" s="892"/>
      <c r="EQ41" s="892"/>
      <c r="ER41" s="892"/>
      <c r="ES41" s="892"/>
      <c r="ET41" s="892"/>
      <c r="EU41" s="892"/>
      <c r="EV41" s="892"/>
      <c r="EW41" s="892"/>
      <c r="EX41" s="892"/>
      <c r="EY41" s="892"/>
      <c r="EZ41" s="892"/>
      <c r="FA41" s="892"/>
      <c r="FB41" s="892"/>
      <c r="FC41" s="892"/>
      <c r="FD41" s="892"/>
      <c r="FE41" s="892"/>
      <c r="FF41" s="892"/>
      <c r="FG41" s="892"/>
      <c r="FH41" s="892"/>
      <c r="FI41" s="892"/>
      <c r="FJ41" s="892"/>
      <c r="FK41" s="892"/>
      <c r="FL41" s="892"/>
      <c r="FM41" s="892"/>
      <c r="FN41" s="892"/>
      <c r="FO41" s="892"/>
      <c r="FP41" s="892"/>
      <c r="FQ41" s="892"/>
      <c r="FR41" s="892"/>
      <c r="FS41" s="892"/>
      <c r="FT41" s="892"/>
      <c r="FU41" s="892"/>
      <c r="FV41" s="892"/>
      <c r="FW41" s="892"/>
      <c r="FX41" s="892"/>
      <c r="FY41" s="892"/>
      <c r="FZ41" s="892"/>
      <c r="GA41" s="892"/>
      <c r="GB41" s="892"/>
      <c r="GC41" s="892"/>
      <c r="GD41" s="892"/>
      <c r="GE41" s="892"/>
      <c r="GF41" s="892"/>
      <c r="GG41" s="892"/>
      <c r="GH41" s="892"/>
      <c r="GI41" s="892"/>
      <c r="GJ41" s="892"/>
      <c r="GK41" s="892"/>
      <c r="GL41" s="892"/>
      <c r="GM41" s="892"/>
      <c r="GN41" s="892"/>
      <c r="GO41" s="892"/>
      <c r="GP41" s="892"/>
      <c r="GQ41" s="892"/>
      <c r="GR41" s="892"/>
      <c r="GS41" s="892"/>
      <c r="GT41" s="892"/>
      <c r="GU41" s="892"/>
      <c r="GV41" s="892"/>
      <c r="GW41" s="892"/>
      <c r="GX41" s="892"/>
      <c r="GY41" s="892"/>
      <c r="GZ41" s="892"/>
      <c r="HA41" s="892"/>
      <c r="HB41" s="892"/>
      <c r="HC41" s="892"/>
      <c r="HD41" s="892"/>
      <c r="HE41" s="892"/>
      <c r="HF41" s="892"/>
      <c r="HG41" s="892"/>
      <c r="HH41" s="892"/>
      <c r="HI41" s="892"/>
      <c r="HJ41" s="892"/>
      <c r="HK41" s="892"/>
      <c r="HL41" s="892"/>
      <c r="HM41" s="892"/>
      <c r="HN41" s="892"/>
      <c r="HO41" s="892"/>
      <c r="HP41" s="892"/>
      <c r="HQ41" s="892"/>
      <c r="HR41" s="892"/>
      <c r="HS41" s="892"/>
      <c r="HT41" s="892"/>
      <c r="HU41" s="892"/>
      <c r="HV41" s="892"/>
      <c r="HW41" s="892"/>
      <c r="HX41" s="892"/>
      <c r="HY41" s="892"/>
      <c r="HZ41" s="892"/>
      <c r="IA41" s="892"/>
      <c r="IB41" s="892"/>
      <c r="IC41" s="892"/>
      <c r="ID41" s="892"/>
      <c r="IE41" s="892"/>
      <c r="IF41" s="892"/>
      <c r="IG41" s="892"/>
      <c r="IH41" s="892"/>
      <c r="II41" s="892"/>
      <c r="IJ41" s="892"/>
      <c r="IK41" s="892"/>
      <c r="IL41" s="892"/>
      <c r="IM41" s="892"/>
      <c r="IN41" s="892"/>
      <c r="IO41" s="892"/>
      <c r="IP41" s="892"/>
      <c r="IQ41" s="892"/>
      <c r="IR41" s="892"/>
      <c r="IS41" s="892"/>
      <c r="IT41" s="892"/>
      <c r="IU41" s="892"/>
    </row>
    <row r="42" spans="1:255" s="893" customFormat="1">
      <c r="A42" s="892"/>
      <c r="B42" s="892"/>
      <c r="C42" s="892"/>
      <c r="D42" s="892"/>
      <c r="E42" s="892"/>
      <c r="F42" s="892"/>
      <c r="G42" s="892"/>
      <c r="H42" s="892"/>
      <c r="I42" s="892"/>
      <c r="J42" s="892"/>
      <c r="K42" s="892"/>
      <c r="L42" s="892"/>
      <c r="M42" s="892"/>
      <c r="N42" s="892"/>
      <c r="O42" s="892"/>
      <c r="P42" s="892"/>
      <c r="Q42" s="892"/>
      <c r="R42" s="892"/>
      <c r="Z42" s="907"/>
      <c r="AT42" s="892"/>
      <c r="AU42" s="892"/>
      <c r="AV42" s="892"/>
      <c r="AW42" s="892"/>
      <c r="AX42" s="892"/>
      <c r="AY42" s="892"/>
      <c r="AZ42" s="892"/>
      <c r="BA42" s="892"/>
      <c r="BB42" s="892"/>
      <c r="BC42" s="892"/>
      <c r="BD42" s="892"/>
      <c r="BE42" s="892"/>
      <c r="BF42" s="892"/>
      <c r="BG42" s="892"/>
      <c r="BH42" s="892"/>
      <c r="BI42" s="892"/>
      <c r="BJ42" s="892"/>
      <c r="BK42" s="892"/>
      <c r="BL42" s="892"/>
      <c r="BM42" s="892"/>
      <c r="BN42" s="892"/>
      <c r="BO42" s="892"/>
      <c r="BP42" s="892"/>
      <c r="BQ42" s="892"/>
      <c r="BR42" s="892"/>
      <c r="BS42" s="892"/>
      <c r="BT42" s="892"/>
      <c r="BU42" s="892"/>
      <c r="BV42" s="892"/>
      <c r="BW42" s="892"/>
      <c r="BX42" s="892"/>
      <c r="BY42" s="892"/>
      <c r="BZ42" s="892"/>
      <c r="CA42" s="892"/>
      <c r="CB42" s="892"/>
      <c r="CC42" s="892"/>
      <c r="CD42" s="892"/>
      <c r="CE42" s="892"/>
      <c r="CF42" s="892"/>
      <c r="CG42" s="892"/>
      <c r="CH42" s="892"/>
      <c r="CI42" s="892"/>
      <c r="CJ42" s="892"/>
      <c r="CK42" s="892"/>
      <c r="CL42" s="892"/>
      <c r="CM42" s="892"/>
      <c r="CN42" s="892"/>
      <c r="CO42" s="892"/>
      <c r="CP42" s="892"/>
      <c r="CQ42" s="892"/>
      <c r="CR42" s="892"/>
      <c r="CS42" s="892"/>
      <c r="CT42" s="892"/>
      <c r="CU42" s="892"/>
      <c r="CV42" s="892"/>
      <c r="CW42" s="892"/>
      <c r="CX42" s="892"/>
      <c r="CY42" s="892"/>
      <c r="CZ42" s="892"/>
      <c r="DA42" s="892"/>
      <c r="DB42" s="892"/>
      <c r="DC42" s="892"/>
      <c r="DD42" s="892"/>
      <c r="DE42" s="892"/>
      <c r="DF42" s="892"/>
      <c r="DG42" s="892"/>
      <c r="DH42" s="892"/>
      <c r="DI42" s="892"/>
      <c r="DJ42" s="892"/>
      <c r="DK42" s="892"/>
      <c r="DL42" s="892"/>
      <c r="DM42" s="892"/>
      <c r="DN42" s="892"/>
      <c r="DO42" s="892"/>
      <c r="DP42" s="892"/>
      <c r="DQ42" s="892"/>
      <c r="DR42" s="892"/>
      <c r="DS42" s="892"/>
      <c r="DT42" s="892"/>
      <c r="DU42" s="892"/>
      <c r="DV42" s="892"/>
      <c r="DW42" s="892"/>
      <c r="DX42" s="892"/>
      <c r="DY42" s="892"/>
      <c r="DZ42" s="892"/>
      <c r="EA42" s="892"/>
      <c r="EB42" s="892"/>
      <c r="EC42" s="892"/>
      <c r="ED42" s="892"/>
      <c r="EE42" s="892"/>
      <c r="EF42" s="892"/>
      <c r="EG42" s="892"/>
      <c r="EH42" s="892"/>
      <c r="EI42" s="892"/>
      <c r="EJ42" s="892"/>
      <c r="EK42" s="892"/>
      <c r="EL42" s="892"/>
      <c r="EM42" s="892"/>
      <c r="EN42" s="892"/>
      <c r="EO42" s="892"/>
      <c r="EP42" s="892"/>
      <c r="EQ42" s="892"/>
      <c r="ER42" s="892"/>
      <c r="ES42" s="892"/>
      <c r="ET42" s="892"/>
      <c r="EU42" s="892"/>
      <c r="EV42" s="892"/>
      <c r="EW42" s="892"/>
      <c r="EX42" s="892"/>
      <c r="EY42" s="892"/>
      <c r="EZ42" s="892"/>
      <c r="FA42" s="892"/>
      <c r="FB42" s="892"/>
      <c r="FC42" s="892"/>
      <c r="FD42" s="892"/>
      <c r="FE42" s="892"/>
      <c r="FF42" s="892"/>
      <c r="FG42" s="892"/>
      <c r="FH42" s="892"/>
      <c r="FI42" s="892"/>
      <c r="FJ42" s="892"/>
      <c r="FK42" s="892"/>
      <c r="FL42" s="892"/>
      <c r="FM42" s="892"/>
      <c r="FN42" s="892"/>
      <c r="FO42" s="892"/>
      <c r="FP42" s="892"/>
      <c r="FQ42" s="892"/>
      <c r="FR42" s="892"/>
      <c r="FS42" s="892"/>
      <c r="FT42" s="892"/>
      <c r="FU42" s="892"/>
      <c r="FV42" s="892"/>
      <c r="FW42" s="892"/>
      <c r="FX42" s="892"/>
      <c r="FY42" s="892"/>
      <c r="FZ42" s="892"/>
      <c r="GA42" s="892"/>
      <c r="GB42" s="892"/>
      <c r="GC42" s="892"/>
      <c r="GD42" s="892"/>
      <c r="GE42" s="892"/>
      <c r="GF42" s="892"/>
      <c r="GG42" s="892"/>
      <c r="GH42" s="892"/>
      <c r="GI42" s="892"/>
      <c r="GJ42" s="892"/>
      <c r="GK42" s="892"/>
      <c r="GL42" s="892"/>
      <c r="GM42" s="892"/>
      <c r="GN42" s="892"/>
      <c r="GO42" s="892"/>
      <c r="GP42" s="892"/>
      <c r="GQ42" s="892"/>
      <c r="GR42" s="892"/>
      <c r="GS42" s="892"/>
      <c r="GT42" s="892"/>
      <c r="GU42" s="892"/>
      <c r="GV42" s="892"/>
      <c r="GW42" s="892"/>
      <c r="GX42" s="892"/>
      <c r="GY42" s="892"/>
      <c r="GZ42" s="892"/>
      <c r="HA42" s="892"/>
      <c r="HB42" s="892"/>
      <c r="HC42" s="892"/>
      <c r="HD42" s="892"/>
      <c r="HE42" s="892"/>
      <c r="HF42" s="892"/>
      <c r="HG42" s="892"/>
      <c r="HH42" s="892"/>
      <c r="HI42" s="892"/>
      <c r="HJ42" s="892"/>
      <c r="HK42" s="892"/>
      <c r="HL42" s="892"/>
      <c r="HM42" s="892"/>
      <c r="HN42" s="892"/>
      <c r="HO42" s="892"/>
      <c r="HP42" s="892"/>
      <c r="HQ42" s="892"/>
      <c r="HR42" s="892"/>
      <c r="HS42" s="892"/>
      <c r="HT42" s="892"/>
      <c r="HU42" s="892"/>
      <c r="HV42" s="892"/>
      <c r="HW42" s="892"/>
      <c r="HX42" s="892"/>
      <c r="HY42" s="892"/>
      <c r="HZ42" s="892"/>
      <c r="IA42" s="892"/>
      <c r="IB42" s="892"/>
      <c r="IC42" s="892"/>
      <c r="ID42" s="892"/>
      <c r="IE42" s="892"/>
      <c r="IF42" s="892"/>
      <c r="IG42" s="892"/>
      <c r="IH42" s="892"/>
      <c r="II42" s="892"/>
      <c r="IJ42" s="892"/>
      <c r="IK42" s="892"/>
      <c r="IL42" s="892"/>
      <c r="IM42" s="892"/>
      <c r="IN42" s="892"/>
      <c r="IO42" s="892"/>
      <c r="IP42" s="892"/>
      <c r="IQ42" s="892"/>
      <c r="IR42" s="892"/>
      <c r="IS42" s="892"/>
      <c r="IT42" s="892"/>
      <c r="IU42" s="892"/>
    </row>
    <row r="43" spans="1:255" s="893" customFormat="1">
      <c r="A43" s="892"/>
      <c r="B43" s="892"/>
      <c r="C43" s="892"/>
      <c r="D43" s="892"/>
      <c r="E43" s="892"/>
      <c r="F43" s="892"/>
      <c r="G43" s="892"/>
      <c r="H43" s="892"/>
      <c r="I43" s="892"/>
      <c r="J43" s="892"/>
      <c r="K43" s="892"/>
      <c r="L43" s="892"/>
      <c r="M43" s="892"/>
      <c r="N43" s="892"/>
      <c r="O43" s="892"/>
      <c r="P43" s="892"/>
      <c r="Q43" s="892"/>
      <c r="R43" s="892"/>
      <c r="Z43" s="913"/>
      <c r="AT43" s="892"/>
      <c r="AU43" s="892"/>
      <c r="AV43" s="892"/>
      <c r="AW43" s="892"/>
      <c r="AX43" s="892"/>
      <c r="AY43" s="892"/>
      <c r="AZ43" s="892"/>
      <c r="BA43" s="892"/>
      <c r="BB43" s="892"/>
      <c r="BC43" s="892"/>
      <c r="BD43" s="892"/>
      <c r="BE43" s="892"/>
      <c r="BF43" s="892"/>
      <c r="BG43" s="892"/>
      <c r="BH43" s="892"/>
      <c r="BI43" s="892"/>
      <c r="BJ43" s="892"/>
      <c r="BK43" s="892"/>
      <c r="BL43" s="892"/>
      <c r="BM43" s="892"/>
      <c r="BN43" s="892"/>
      <c r="BO43" s="892"/>
      <c r="BP43" s="892"/>
      <c r="BQ43" s="892"/>
      <c r="BR43" s="892"/>
      <c r="BS43" s="892"/>
      <c r="BT43" s="892"/>
      <c r="BU43" s="892"/>
      <c r="BV43" s="892"/>
      <c r="BW43" s="892"/>
      <c r="BX43" s="892"/>
      <c r="BY43" s="892"/>
      <c r="BZ43" s="892"/>
      <c r="CA43" s="892"/>
      <c r="CB43" s="892"/>
      <c r="CC43" s="892"/>
      <c r="CD43" s="892"/>
      <c r="CE43" s="892"/>
      <c r="CF43" s="892"/>
      <c r="CG43" s="892"/>
      <c r="CH43" s="892"/>
      <c r="CI43" s="892"/>
      <c r="CJ43" s="892"/>
      <c r="CK43" s="892"/>
      <c r="CL43" s="892"/>
      <c r="CM43" s="892"/>
      <c r="CN43" s="892"/>
      <c r="CO43" s="892"/>
      <c r="CP43" s="892"/>
      <c r="CQ43" s="892"/>
      <c r="CR43" s="892"/>
      <c r="CS43" s="892"/>
      <c r="CT43" s="892"/>
      <c r="CU43" s="892"/>
      <c r="CV43" s="892"/>
      <c r="CW43" s="892"/>
      <c r="CX43" s="892"/>
      <c r="CY43" s="892"/>
      <c r="CZ43" s="892"/>
      <c r="DA43" s="892"/>
      <c r="DB43" s="892"/>
      <c r="DC43" s="892"/>
      <c r="DD43" s="892"/>
      <c r="DE43" s="892"/>
      <c r="DF43" s="892"/>
      <c r="DG43" s="892"/>
      <c r="DH43" s="892"/>
      <c r="DI43" s="892"/>
      <c r="DJ43" s="892"/>
      <c r="DK43" s="892"/>
      <c r="DL43" s="892"/>
      <c r="DM43" s="892"/>
      <c r="DN43" s="892"/>
      <c r="DO43" s="892"/>
      <c r="DP43" s="892"/>
      <c r="DQ43" s="892"/>
      <c r="DR43" s="892"/>
      <c r="DS43" s="892"/>
      <c r="DT43" s="892"/>
      <c r="DU43" s="892"/>
      <c r="DV43" s="892"/>
      <c r="DW43" s="892"/>
      <c r="DX43" s="892"/>
      <c r="DY43" s="892"/>
      <c r="DZ43" s="892"/>
      <c r="EA43" s="892"/>
      <c r="EB43" s="892"/>
      <c r="EC43" s="892"/>
      <c r="ED43" s="892"/>
      <c r="EE43" s="892"/>
      <c r="EF43" s="892"/>
      <c r="EG43" s="892"/>
      <c r="EH43" s="892"/>
      <c r="EI43" s="892"/>
      <c r="EJ43" s="892"/>
      <c r="EK43" s="892"/>
      <c r="EL43" s="892"/>
      <c r="EM43" s="892"/>
      <c r="EN43" s="892"/>
      <c r="EO43" s="892"/>
      <c r="EP43" s="892"/>
      <c r="EQ43" s="892"/>
      <c r="ER43" s="892"/>
      <c r="ES43" s="892"/>
      <c r="ET43" s="892"/>
      <c r="EU43" s="892"/>
      <c r="EV43" s="892"/>
      <c r="EW43" s="892"/>
      <c r="EX43" s="892"/>
      <c r="EY43" s="892"/>
      <c r="EZ43" s="892"/>
      <c r="FA43" s="892"/>
      <c r="FB43" s="892"/>
      <c r="FC43" s="892"/>
      <c r="FD43" s="892"/>
      <c r="FE43" s="892"/>
      <c r="FF43" s="892"/>
      <c r="FG43" s="892"/>
      <c r="FH43" s="892"/>
      <c r="FI43" s="892"/>
      <c r="FJ43" s="892"/>
      <c r="FK43" s="892"/>
      <c r="FL43" s="892"/>
      <c r="FM43" s="892"/>
      <c r="FN43" s="892"/>
      <c r="FO43" s="892"/>
      <c r="FP43" s="892"/>
      <c r="FQ43" s="892"/>
      <c r="FR43" s="892"/>
      <c r="FS43" s="892"/>
      <c r="FT43" s="892"/>
      <c r="FU43" s="892"/>
      <c r="FV43" s="892"/>
      <c r="FW43" s="892"/>
      <c r="FX43" s="892"/>
      <c r="FY43" s="892"/>
      <c r="FZ43" s="892"/>
      <c r="GA43" s="892"/>
      <c r="GB43" s="892"/>
      <c r="GC43" s="892"/>
      <c r="GD43" s="892"/>
      <c r="GE43" s="892"/>
      <c r="GF43" s="892"/>
      <c r="GG43" s="892"/>
      <c r="GH43" s="892"/>
      <c r="GI43" s="892"/>
      <c r="GJ43" s="892"/>
      <c r="GK43" s="892"/>
      <c r="GL43" s="892"/>
      <c r="GM43" s="892"/>
      <c r="GN43" s="892"/>
      <c r="GO43" s="892"/>
      <c r="GP43" s="892"/>
      <c r="GQ43" s="892"/>
      <c r="GR43" s="892"/>
      <c r="GS43" s="892"/>
      <c r="GT43" s="892"/>
      <c r="GU43" s="892"/>
      <c r="GV43" s="892"/>
      <c r="GW43" s="892"/>
      <c r="GX43" s="892"/>
      <c r="GY43" s="892"/>
      <c r="GZ43" s="892"/>
      <c r="HA43" s="892"/>
      <c r="HB43" s="892"/>
      <c r="HC43" s="892"/>
      <c r="HD43" s="892"/>
      <c r="HE43" s="892"/>
      <c r="HF43" s="892"/>
      <c r="HG43" s="892"/>
      <c r="HH43" s="892"/>
      <c r="HI43" s="892"/>
      <c r="HJ43" s="892"/>
      <c r="HK43" s="892"/>
      <c r="HL43" s="892"/>
      <c r="HM43" s="892"/>
      <c r="HN43" s="892"/>
      <c r="HO43" s="892"/>
      <c r="HP43" s="892"/>
      <c r="HQ43" s="892"/>
      <c r="HR43" s="892"/>
      <c r="HS43" s="892"/>
      <c r="HT43" s="892"/>
      <c r="HU43" s="892"/>
      <c r="HV43" s="892"/>
      <c r="HW43" s="892"/>
      <c r="HX43" s="892"/>
      <c r="HY43" s="892"/>
      <c r="HZ43" s="892"/>
      <c r="IA43" s="892"/>
      <c r="IB43" s="892"/>
      <c r="IC43" s="892"/>
      <c r="ID43" s="892"/>
      <c r="IE43" s="892"/>
      <c r="IF43" s="892"/>
      <c r="IG43" s="892"/>
      <c r="IH43" s="892"/>
      <c r="II43" s="892"/>
      <c r="IJ43" s="892"/>
      <c r="IK43" s="892"/>
      <c r="IL43" s="892"/>
      <c r="IM43" s="892"/>
      <c r="IN43" s="892"/>
      <c r="IO43" s="892"/>
      <c r="IP43" s="892"/>
      <c r="IQ43" s="892"/>
      <c r="IR43" s="892"/>
      <c r="IS43" s="892"/>
      <c r="IT43" s="892"/>
      <c r="IU43" s="892"/>
    </row>
    <row r="44" spans="1:255" s="893" customFormat="1">
      <c r="A44" s="892"/>
      <c r="B44" s="892"/>
      <c r="C44" s="892"/>
      <c r="D44" s="892"/>
      <c r="E44" s="892"/>
      <c r="F44" s="892"/>
      <c r="G44" s="892"/>
      <c r="H44" s="892"/>
      <c r="I44" s="892"/>
      <c r="J44" s="892"/>
      <c r="K44" s="892"/>
      <c r="L44" s="892"/>
      <c r="M44" s="892"/>
      <c r="N44" s="892"/>
      <c r="O44" s="892"/>
      <c r="P44" s="892"/>
      <c r="Q44" s="892"/>
      <c r="R44" s="892"/>
      <c r="Z44" s="913"/>
      <c r="AT44" s="892"/>
      <c r="AU44" s="892"/>
      <c r="AV44" s="892"/>
      <c r="AW44" s="892"/>
      <c r="AX44" s="892"/>
      <c r="AY44" s="892"/>
      <c r="AZ44" s="892"/>
      <c r="BA44" s="892"/>
      <c r="BB44" s="892"/>
      <c r="BC44" s="892"/>
      <c r="BD44" s="892"/>
      <c r="BE44" s="892"/>
      <c r="BF44" s="892"/>
      <c r="BG44" s="892"/>
      <c r="BH44" s="892"/>
      <c r="BI44" s="892"/>
      <c r="BJ44" s="892"/>
      <c r="BK44" s="892"/>
      <c r="BL44" s="892"/>
      <c r="BM44" s="892"/>
      <c r="BN44" s="892"/>
      <c r="BO44" s="892"/>
      <c r="BP44" s="892"/>
      <c r="BQ44" s="892"/>
      <c r="BR44" s="892"/>
      <c r="BS44" s="892"/>
      <c r="BT44" s="892"/>
      <c r="BU44" s="892"/>
      <c r="BV44" s="892"/>
      <c r="BW44" s="892"/>
      <c r="BX44" s="892"/>
      <c r="BY44" s="892"/>
      <c r="BZ44" s="892"/>
      <c r="CA44" s="892"/>
      <c r="CB44" s="892"/>
      <c r="CC44" s="892"/>
      <c r="CD44" s="892"/>
      <c r="CE44" s="892"/>
      <c r="CF44" s="892"/>
      <c r="CG44" s="892"/>
      <c r="CH44" s="892"/>
      <c r="CI44" s="892"/>
      <c r="CJ44" s="892"/>
      <c r="CK44" s="892"/>
      <c r="CL44" s="892"/>
      <c r="CM44" s="892"/>
      <c r="CN44" s="892"/>
      <c r="CO44" s="892"/>
      <c r="CP44" s="892"/>
      <c r="CQ44" s="892"/>
      <c r="CR44" s="892"/>
      <c r="CS44" s="892"/>
      <c r="CT44" s="892"/>
      <c r="CU44" s="892"/>
      <c r="CV44" s="892"/>
      <c r="CW44" s="892"/>
      <c r="CX44" s="892"/>
      <c r="CY44" s="892"/>
      <c r="CZ44" s="892"/>
      <c r="DA44" s="892"/>
      <c r="DB44" s="892"/>
      <c r="DC44" s="892"/>
      <c r="DD44" s="892"/>
      <c r="DE44" s="892"/>
      <c r="DF44" s="892"/>
      <c r="DG44" s="892"/>
      <c r="DH44" s="892"/>
      <c r="DI44" s="892"/>
      <c r="DJ44" s="892"/>
      <c r="DK44" s="892"/>
      <c r="DL44" s="892"/>
      <c r="DM44" s="892"/>
      <c r="DN44" s="892"/>
      <c r="DO44" s="892"/>
      <c r="DP44" s="892"/>
      <c r="DQ44" s="892"/>
      <c r="DR44" s="892"/>
      <c r="DS44" s="892"/>
      <c r="DT44" s="892"/>
      <c r="DU44" s="892"/>
      <c r="DV44" s="892"/>
      <c r="DW44" s="892"/>
      <c r="DX44" s="892"/>
      <c r="DY44" s="892"/>
      <c r="DZ44" s="892"/>
      <c r="EA44" s="892"/>
      <c r="EB44" s="892"/>
      <c r="EC44" s="892"/>
      <c r="ED44" s="892"/>
      <c r="EE44" s="892"/>
      <c r="EF44" s="892"/>
      <c r="EG44" s="892"/>
      <c r="EH44" s="892"/>
      <c r="EI44" s="892"/>
      <c r="EJ44" s="892"/>
      <c r="EK44" s="892"/>
      <c r="EL44" s="892"/>
      <c r="EM44" s="892"/>
      <c r="EN44" s="892"/>
      <c r="EO44" s="892"/>
      <c r="EP44" s="892"/>
      <c r="EQ44" s="892"/>
      <c r="ER44" s="892"/>
      <c r="ES44" s="892"/>
      <c r="ET44" s="892"/>
      <c r="EU44" s="892"/>
      <c r="EV44" s="892"/>
      <c r="EW44" s="892"/>
      <c r="EX44" s="892"/>
      <c r="EY44" s="892"/>
      <c r="EZ44" s="892"/>
      <c r="FA44" s="892"/>
      <c r="FB44" s="892"/>
      <c r="FC44" s="892"/>
      <c r="FD44" s="892"/>
      <c r="FE44" s="892"/>
      <c r="FF44" s="892"/>
      <c r="FG44" s="892"/>
      <c r="FH44" s="892"/>
      <c r="FI44" s="892"/>
      <c r="FJ44" s="892"/>
      <c r="FK44" s="892"/>
      <c r="FL44" s="892"/>
      <c r="FM44" s="892"/>
      <c r="FN44" s="892"/>
      <c r="FO44" s="892"/>
      <c r="FP44" s="892"/>
      <c r="FQ44" s="892"/>
      <c r="FR44" s="892"/>
      <c r="FS44" s="892"/>
      <c r="FT44" s="892"/>
      <c r="FU44" s="892"/>
      <c r="FV44" s="892"/>
      <c r="FW44" s="892"/>
      <c r="FX44" s="892"/>
      <c r="FY44" s="892"/>
      <c r="FZ44" s="892"/>
      <c r="GA44" s="892"/>
      <c r="GB44" s="892"/>
      <c r="GC44" s="892"/>
      <c r="GD44" s="892"/>
      <c r="GE44" s="892"/>
      <c r="GF44" s="892"/>
      <c r="GG44" s="892"/>
      <c r="GH44" s="892"/>
      <c r="GI44" s="892"/>
      <c r="GJ44" s="892"/>
      <c r="GK44" s="892"/>
      <c r="GL44" s="892"/>
      <c r="GM44" s="892"/>
      <c r="GN44" s="892"/>
      <c r="GO44" s="892"/>
      <c r="GP44" s="892"/>
      <c r="GQ44" s="892"/>
      <c r="GR44" s="892"/>
      <c r="GS44" s="892"/>
      <c r="GT44" s="892"/>
      <c r="GU44" s="892"/>
      <c r="GV44" s="892"/>
      <c r="GW44" s="892"/>
      <c r="GX44" s="892"/>
      <c r="GY44" s="892"/>
      <c r="GZ44" s="892"/>
      <c r="HA44" s="892"/>
      <c r="HB44" s="892"/>
      <c r="HC44" s="892"/>
      <c r="HD44" s="892"/>
      <c r="HE44" s="892"/>
      <c r="HF44" s="892"/>
      <c r="HG44" s="892"/>
      <c r="HH44" s="892"/>
      <c r="HI44" s="892"/>
      <c r="HJ44" s="892"/>
      <c r="HK44" s="892"/>
      <c r="HL44" s="892"/>
      <c r="HM44" s="892"/>
      <c r="HN44" s="892"/>
      <c r="HO44" s="892"/>
      <c r="HP44" s="892"/>
      <c r="HQ44" s="892"/>
      <c r="HR44" s="892"/>
      <c r="HS44" s="892"/>
      <c r="HT44" s="892"/>
      <c r="HU44" s="892"/>
      <c r="HV44" s="892"/>
      <c r="HW44" s="892"/>
      <c r="HX44" s="892"/>
      <c r="HY44" s="892"/>
      <c r="HZ44" s="892"/>
      <c r="IA44" s="892"/>
      <c r="IB44" s="892"/>
      <c r="IC44" s="892"/>
      <c r="ID44" s="892"/>
      <c r="IE44" s="892"/>
      <c r="IF44" s="892"/>
      <c r="IG44" s="892"/>
      <c r="IH44" s="892"/>
      <c r="II44" s="892"/>
      <c r="IJ44" s="892"/>
      <c r="IK44" s="892"/>
      <c r="IL44" s="892"/>
      <c r="IM44" s="892"/>
      <c r="IN44" s="892"/>
      <c r="IO44" s="892"/>
      <c r="IP44" s="892"/>
      <c r="IQ44" s="892"/>
      <c r="IR44" s="892"/>
      <c r="IS44" s="892"/>
      <c r="IT44" s="892"/>
      <c r="IU44" s="892"/>
    </row>
    <row r="45" spans="1:255" s="893" customFormat="1">
      <c r="A45" s="892"/>
      <c r="B45" s="892"/>
      <c r="C45" s="892"/>
      <c r="D45" s="892"/>
      <c r="E45" s="892"/>
      <c r="F45" s="892"/>
      <c r="G45" s="892"/>
      <c r="H45" s="892"/>
      <c r="I45" s="892"/>
      <c r="J45" s="892"/>
      <c r="K45" s="892"/>
      <c r="L45" s="892"/>
      <c r="M45" s="892"/>
      <c r="N45" s="892"/>
      <c r="O45" s="892"/>
      <c r="P45" s="892"/>
      <c r="Q45" s="892"/>
      <c r="R45" s="892"/>
      <c r="Z45" s="913"/>
      <c r="AT45" s="892"/>
      <c r="AU45" s="892"/>
      <c r="AV45" s="892"/>
      <c r="AW45" s="892"/>
      <c r="AX45" s="892"/>
      <c r="AY45" s="892"/>
      <c r="AZ45" s="892"/>
      <c r="BA45" s="892"/>
      <c r="BB45" s="892"/>
      <c r="BC45" s="892"/>
      <c r="BD45" s="892"/>
      <c r="BE45" s="892"/>
      <c r="BF45" s="892"/>
      <c r="BG45" s="892"/>
      <c r="BH45" s="892"/>
      <c r="BI45" s="892"/>
      <c r="BJ45" s="892"/>
      <c r="BK45" s="892"/>
      <c r="BL45" s="892"/>
      <c r="BM45" s="892"/>
      <c r="BN45" s="892"/>
      <c r="BO45" s="892"/>
      <c r="BP45" s="892"/>
      <c r="BQ45" s="892"/>
      <c r="BR45" s="892"/>
      <c r="BS45" s="892"/>
      <c r="BT45" s="892"/>
      <c r="BU45" s="892"/>
      <c r="BV45" s="892"/>
      <c r="BW45" s="892"/>
      <c r="BX45" s="892"/>
      <c r="BY45" s="892"/>
      <c r="BZ45" s="892"/>
      <c r="CA45" s="892"/>
      <c r="CB45" s="892"/>
      <c r="CC45" s="892"/>
      <c r="CD45" s="892"/>
      <c r="CE45" s="892"/>
      <c r="CF45" s="892"/>
      <c r="CG45" s="892"/>
      <c r="CH45" s="892"/>
      <c r="CI45" s="892"/>
      <c r="CJ45" s="892"/>
      <c r="CK45" s="892"/>
      <c r="CL45" s="892"/>
      <c r="CM45" s="892"/>
      <c r="CN45" s="892"/>
      <c r="CO45" s="892"/>
      <c r="CP45" s="892"/>
      <c r="CQ45" s="892"/>
      <c r="CR45" s="892"/>
      <c r="CS45" s="892"/>
      <c r="CT45" s="892"/>
      <c r="CU45" s="892"/>
      <c r="CV45" s="892"/>
      <c r="CW45" s="892"/>
      <c r="CX45" s="892"/>
      <c r="CY45" s="892"/>
      <c r="CZ45" s="892"/>
      <c r="DA45" s="892"/>
      <c r="DB45" s="892"/>
      <c r="DC45" s="892"/>
      <c r="DD45" s="892"/>
      <c r="DE45" s="892"/>
      <c r="DF45" s="892"/>
      <c r="DG45" s="892"/>
      <c r="DH45" s="892"/>
      <c r="DI45" s="892"/>
      <c r="DJ45" s="892"/>
      <c r="DK45" s="892"/>
      <c r="DL45" s="892"/>
      <c r="DM45" s="892"/>
      <c r="DN45" s="892"/>
      <c r="DO45" s="892"/>
      <c r="DP45" s="892"/>
      <c r="DQ45" s="892"/>
      <c r="DR45" s="892"/>
      <c r="DS45" s="892"/>
      <c r="DT45" s="892"/>
      <c r="DU45" s="892"/>
      <c r="DV45" s="892"/>
      <c r="DW45" s="892"/>
      <c r="DX45" s="892"/>
      <c r="DY45" s="892"/>
      <c r="DZ45" s="892"/>
      <c r="EA45" s="892"/>
      <c r="EB45" s="892"/>
      <c r="EC45" s="892"/>
      <c r="ED45" s="892"/>
      <c r="EE45" s="892"/>
      <c r="EF45" s="892"/>
      <c r="EG45" s="892"/>
      <c r="EH45" s="892"/>
      <c r="EI45" s="892"/>
      <c r="EJ45" s="892"/>
      <c r="EK45" s="892"/>
      <c r="EL45" s="892"/>
      <c r="EM45" s="892"/>
      <c r="EN45" s="892"/>
      <c r="EO45" s="892"/>
      <c r="EP45" s="892"/>
      <c r="EQ45" s="892"/>
      <c r="ER45" s="892"/>
      <c r="ES45" s="892"/>
      <c r="ET45" s="892"/>
      <c r="EU45" s="892"/>
      <c r="EV45" s="892"/>
      <c r="EW45" s="892"/>
      <c r="EX45" s="892"/>
      <c r="EY45" s="892"/>
      <c r="EZ45" s="892"/>
      <c r="FA45" s="892"/>
      <c r="FB45" s="892"/>
      <c r="FC45" s="892"/>
      <c r="FD45" s="892"/>
      <c r="FE45" s="892"/>
      <c r="FF45" s="892"/>
      <c r="FG45" s="892"/>
      <c r="FH45" s="892"/>
      <c r="FI45" s="892"/>
      <c r="FJ45" s="892"/>
      <c r="FK45" s="892"/>
      <c r="FL45" s="892"/>
      <c r="FM45" s="892"/>
      <c r="FN45" s="892"/>
      <c r="FO45" s="892"/>
      <c r="FP45" s="892"/>
      <c r="FQ45" s="892"/>
      <c r="FR45" s="892"/>
      <c r="FS45" s="892"/>
      <c r="FT45" s="892"/>
      <c r="FU45" s="892"/>
      <c r="FV45" s="892"/>
      <c r="FW45" s="892"/>
      <c r="FX45" s="892"/>
      <c r="FY45" s="892"/>
      <c r="FZ45" s="892"/>
      <c r="GA45" s="892"/>
      <c r="GB45" s="892"/>
      <c r="GC45" s="892"/>
      <c r="GD45" s="892"/>
      <c r="GE45" s="892"/>
      <c r="GF45" s="892"/>
      <c r="GG45" s="892"/>
      <c r="GH45" s="892"/>
      <c r="GI45" s="892"/>
      <c r="GJ45" s="892"/>
      <c r="GK45" s="892"/>
      <c r="GL45" s="892"/>
      <c r="GM45" s="892"/>
      <c r="GN45" s="892"/>
      <c r="GO45" s="892"/>
      <c r="GP45" s="892"/>
      <c r="GQ45" s="892"/>
      <c r="GR45" s="892"/>
      <c r="GS45" s="892"/>
      <c r="GT45" s="892"/>
      <c r="GU45" s="892"/>
      <c r="GV45" s="892"/>
      <c r="GW45" s="892"/>
      <c r="GX45" s="892"/>
      <c r="GY45" s="892"/>
      <c r="GZ45" s="892"/>
      <c r="HA45" s="892"/>
      <c r="HB45" s="892"/>
      <c r="HC45" s="892"/>
      <c r="HD45" s="892"/>
      <c r="HE45" s="892"/>
      <c r="HF45" s="892"/>
      <c r="HG45" s="892"/>
      <c r="HH45" s="892"/>
      <c r="HI45" s="892"/>
      <c r="HJ45" s="892"/>
      <c r="HK45" s="892"/>
      <c r="HL45" s="892"/>
      <c r="HM45" s="892"/>
      <c r="HN45" s="892"/>
      <c r="HO45" s="892"/>
      <c r="HP45" s="892"/>
      <c r="HQ45" s="892"/>
      <c r="HR45" s="892"/>
      <c r="HS45" s="892"/>
      <c r="HT45" s="892"/>
      <c r="HU45" s="892"/>
      <c r="HV45" s="892"/>
      <c r="HW45" s="892"/>
      <c r="HX45" s="892"/>
      <c r="HY45" s="892"/>
      <c r="HZ45" s="892"/>
      <c r="IA45" s="892"/>
      <c r="IB45" s="892"/>
      <c r="IC45" s="892"/>
      <c r="ID45" s="892"/>
      <c r="IE45" s="892"/>
      <c r="IF45" s="892"/>
      <c r="IG45" s="892"/>
      <c r="IH45" s="892"/>
      <c r="II45" s="892"/>
      <c r="IJ45" s="892"/>
      <c r="IK45" s="892"/>
      <c r="IL45" s="892"/>
      <c r="IM45" s="892"/>
      <c r="IN45" s="892"/>
      <c r="IO45" s="892"/>
      <c r="IP45" s="892"/>
      <c r="IQ45" s="892"/>
      <c r="IR45" s="892"/>
      <c r="IS45" s="892"/>
      <c r="IT45" s="892"/>
      <c r="IU45" s="892"/>
    </row>
    <row r="46" spans="1:255" s="893" customFormat="1">
      <c r="A46" s="892"/>
      <c r="B46" s="892"/>
      <c r="C46" s="892"/>
      <c r="D46" s="892"/>
      <c r="E46" s="892"/>
      <c r="F46" s="892"/>
      <c r="G46" s="892"/>
      <c r="H46" s="892"/>
      <c r="I46" s="892"/>
      <c r="J46" s="892"/>
      <c r="K46" s="892"/>
      <c r="L46" s="892"/>
      <c r="M46" s="892"/>
      <c r="N46" s="892"/>
      <c r="O46" s="892"/>
      <c r="P46" s="892"/>
      <c r="Q46" s="892"/>
      <c r="R46" s="892"/>
      <c r="Z46" s="954"/>
      <c r="AT46" s="892"/>
      <c r="AU46" s="892"/>
      <c r="AV46" s="892"/>
      <c r="AW46" s="892"/>
      <c r="AX46" s="892"/>
      <c r="AY46" s="892"/>
      <c r="AZ46" s="892"/>
      <c r="BA46" s="892"/>
      <c r="BB46" s="892"/>
      <c r="BC46" s="892"/>
      <c r="BD46" s="892"/>
      <c r="BE46" s="892"/>
      <c r="BF46" s="892"/>
      <c r="BG46" s="892"/>
      <c r="BH46" s="892"/>
      <c r="BI46" s="892"/>
      <c r="BJ46" s="892"/>
      <c r="BK46" s="892"/>
      <c r="BL46" s="892"/>
      <c r="BM46" s="892"/>
      <c r="BN46" s="892"/>
      <c r="BO46" s="892"/>
      <c r="BP46" s="892"/>
      <c r="BQ46" s="892"/>
      <c r="BR46" s="892"/>
      <c r="BS46" s="892"/>
      <c r="BT46" s="892"/>
      <c r="BU46" s="892"/>
      <c r="BV46" s="892"/>
      <c r="BW46" s="892"/>
      <c r="BX46" s="892"/>
      <c r="BY46" s="892"/>
      <c r="BZ46" s="892"/>
      <c r="CA46" s="892"/>
      <c r="CB46" s="892"/>
      <c r="CC46" s="892"/>
      <c r="CD46" s="892"/>
      <c r="CE46" s="892"/>
      <c r="CF46" s="892"/>
      <c r="CG46" s="892"/>
      <c r="CH46" s="892"/>
      <c r="CI46" s="892"/>
      <c r="CJ46" s="892"/>
      <c r="CK46" s="892"/>
      <c r="CL46" s="892"/>
      <c r="CM46" s="892"/>
      <c r="CN46" s="892"/>
      <c r="CO46" s="892"/>
      <c r="CP46" s="892"/>
      <c r="CQ46" s="892"/>
      <c r="CR46" s="892"/>
      <c r="CS46" s="892"/>
      <c r="CT46" s="892"/>
      <c r="CU46" s="892"/>
      <c r="CV46" s="892"/>
      <c r="CW46" s="892"/>
      <c r="CX46" s="892"/>
      <c r="CY46" s="892"/>
      <c r="CZ46" s="892"/>
      <c r="DA46" s="892"/>
      <c r="DB46" s="892"/>
      <c r="DC46" s="892"/>
      <c r="DD46" s="892"/>
      <c r="DE46" s="892"/>
      <c r="DF46" s="892"/>
      <c r="DG46" s="892"/>
      <c r="DH46" s="892"/>
      <c r="DI46" s="892"/>
      <c r="DJ46" s="892"/>
      <c r="DK46" s="892"/>
      <c r="DL46" s="892"/>
      <c r="DM46" s="892"/>
      <c r="DN46" s="892"/>
      <c r="DO46" s="892"/>
      <c r="DP46" s="892"/>
      <c r="DQ46" s="892"/>
      <c r="DR46" s="892"/>
      <c r="DS46" s="892"/>
      <c r="DT46" s="892"/>
      <c r="DU46" s="892"/>
      <c r="DV46" s="892"/>
      <c r="DW46" s="892"/>
      <c r="DX46" s="892"/>
      <c r="DY46" s="892"/>
      <c r="DZ46" s="892"/>
      <c r="EA46" s="892"/>
      <c r="EB46" s="892"/>
      <c r="EC46" s="892"/>
      <c r="ED46" s="892"/>
      <c r="EE46" s="892"/>
      <c r="EF46" s="892"/>
      <c r="EG46" s="892"/>
      <c r="EH46" s="892"/>
      <c r="EI46" s="892"/>
      <c r="EJ46" s="892"/>
      <c r="EK46" s="892"/>
      <c r="EL46" s="892"/>
      <c r="EM46" s="892"/>
      <c r="EN46" s="892"/>
      <c r="EO46" s="892"/>
      <c r="EP46" s="892"/>
      <c r="EQ46" s="892"/>
      <c r="ER46" s="892"/>
      <c r="ES46" s="892"/>
      <c r="ET46" s="892"/>
      <c r="EU46" s="892"/>
      <c r="EV46" s="892"/>
      <c r="EW46" s="892"/>
      <c r="EX46" s="892"/>
      <c r="EY46" s="892"/>
      <c r="EZ46" s="892"/>
      <c r="FA46" s="892"/>
      <c r="FB46" s="892"/>
      <c r="FC46" s="892"/>
      <c r="FD46" s="892"/>
      <c r="FE46" s="892"/>
      <c r="FF46" s="892"/>
      <c r="FG46" s="892"/>
      <c r="FH46" s="892"/>
      <c r="FI46" s="892"/>
      <c r="FJ46" s="892"/>
      <c r="FK46" s="892"/>
      <c r="FL46" s="892"/>
      <c r="FM46" s="892"/>
      <c r="FN46" s="892"/>
      <c r="FO46" s="892"/>
      <c r="FP46" s="892"/>
      <c r="FQ46" s="892"/>
      <c r="FR46" s="892"/>
      <c r="FS46" s="892"/>
      <c r="FT46" s="892"/>
      <c r="FU46" s="892"/>
      <c r="FV46" s="892"/>
      <c r="FW46" s="892"/>
      <c r="FX46" s="892"/>
      <c r="FY46" s="892"/>
      <c r="FZ46" s="892"/>
      <c r="GA46" s="892"/>
      <c r="GB46" s="892"/>
      <c r="GC46" s="892"/>
      <c r="GD46" s="892"/>
      <c r="GE46" s="892"/>
      <c r="GF46" s="892"/>
      <c r="GG46" s="892"/>
      <c r="GH46" s="892"/>
      <c r="GI46" s="892"/>
      <c r="GJ46" s="892"/>
      <c r="GK46" s="892"/>
      <c r="GL46" s="892"/>
      <c r="GM46" s="892"/>
      <c r="GN46" s="892"/>
      <c r="GO46" s="892"/>
      <c r="GP46" s="892"/>
      <c r="GQ46" s="892"/>
      <c r="GR46" s="892"/>
      <c r="GS46" s="892"/>
      <c r="GT46" s="892"/>
      <c r="GU46" s="892"/>
      <c r="GV46" s="892"/>
      <c r="GW46" s="892"/>
      <c r="GX46" s="892"/>
      <c r="GY46" s="892"/>
      <c r="GZ46" s="892"/>
      <c r="HA46" s="892"/>
      <c r="HB46" s="892"/>
      <c r="HC46" s="892"/>
      <c r="HD46" s="892"/>
      <c r="HE46" s="892"/>
      <c r="HF46" s="892"/>
      <c r="HG46" s="892"/>
      <c r="HH46" s="892"/>
      <c r="HI46" s="892"/>
      <c r="HJ46" s="892"/>
      <c r="HK46" s="892"/>
      <c r="HL46" s="892"/>
      <c r="HM46" s="892"/>
      <c r="HN46" s="892"/>
      <c r="HO46" s="892"/>
      <c r="HP46" s="892"/>
      <c r="HQ46" s="892"/>
      <c r="HR46" s="892"/>
      <c r="HS46" s="892"/>
      <c r="HT46" s="892"/>
      <c r="HU46" s="892"/>
      <c r="HV46" s="892"/>
      <c r="HW46" s="892"/>
      <c r="HX46" s="892"/>
      <c r="HY46" s="892"/>
      <c r="HZ46" s="892"/>
      <c r="IA46" s="892"/>
      <c r="IB46" s="892"/>
      <c r="IC46" s="892"/>
      <c r="ID46" s="892"/>
      <c r="IE46" s="892"/>
      <c r="IF46" s="892"/>
      <c r="IG46" s="892"/>
      <c r="IH46" s="892"/>
      <c r="II46" s="892"/>
      <c r="IJ46" s="892"/>
      <c r="IK46" s="892"/>
      <c r="IL46" s="892"/>
      <c r="IM46" s="892"/>
      <c r="IN46" s="892"/>
      <c r="IO46" s="892"/>
      <c r="IP46" s="892"/>
      <c r="IQ46" s="892"/>
      <c r="IR46" s="892"/>
      <c r="IS46" s="892"/>
      <c r="IT46" s="892"/>
      <c r="IU46" s="892"/>
    </row>
    <row r="47" spans="1:255" s="893" customFormat="1">
      <c r="A47" s="892"/>
      <c r="B47" s="892"/>
      <c r="C47" s="892"/>
      <c r="D47" s="892"/>
      <c r="E47" s="892"/>
      <c r="F47" s="892"/>
      <c r="G47" s="892"/>
      <c r="H47" s="892"/>
      <c r="I47" s="892"/>
      <c r="J47" s="892"/>
      <c r="K47" s="892"/>
      <c r="L47" s="892"/>
      <c r="M47" s="892"/>
      <c r="N47" s="892"/>
      <c r="O47" s="892"/>
      <c r="P47" s="892"/>
      <c r="Q47" s="892"/>
      <c r="R47" s="892"/>
      <c r="Z47" s="907"/>
      <c r="AT47" s="892"/>
      <c r="AU47" s="892"/>
      <c r="AV47" s="892"/>
      <c r="AW47" s="892"/>
      <c r="AX47" s="892"/>
      <c r="AY47" s="892"/>
      <c r="AZ47" s="892"/>
      <c r="BA47" s="892"/>
      <c r="BB47" s="892"/>
      <c r="BC47" s="892"/>
      <c r="BD47" s="892"/>
      <c r="BE47" s="892"/>
      <c r="BF47" s="892"/>
      <c r="BG47" s="892"/>
      <c r="BH47" s="892"/>
      <c r="BI47" s="892"/>
      <c r="BJ47" s="892"/>
      <c r="BK47" s="892"/>
      <c r="BL47" s="892"/>
      <c r="BM47" s="892"/>
      <c r="BN47" s="892"/>
      <c r="BO47" s="892"/>
      <c r="BP47" s="892"/>
      <c r="BQ47" s="892"/>
      <c r="BR47" s="892"/>
      <c r="BS47" s="892"/>
      <c r="BT47" s="892"/>
      <c r="BU47" s="892"/>
      <c r="BV47" s="892"/>
      <c r="BW47" s="892"/>
      <c r="BX47" s="892"/>
      <c r="BY47" s="892"/>
      <c r="BZ47" s="892"/>
      <c r="CA47" s="892"/>
      <c r="CB47" s="892"/>
      <c r="CC47" s="892"/>
      <c r="CD47" s="892"/>
      <c r="CE47" s="892"/>
      <c r="CF47" s="892"/>
      <c r="CG47" s="892"/>
      <c r="CH47" s="892"/>
      <c r="CI47" s="892"/>
      <c r="CJ47" s="892"/>
      <c r="CK47" s="892"/>
      <c r="CL47" s="892"/>
      <c r="CM47" s="892"/>
      <c r="CN47" s="892"/>
      <c r="CO47" s="892"/>
      <c r="CP47" s="892"/>
      <c r="CQ47" s="892"/>
      <c r="CR47" s="892"/>
      <c r="CS47" s="892"/>
      <c r="CT47" s="892"/>
      <c r="CU47" s="892"/>
      <c r="CV47" s="892"/>
      <c r="CW47" s="892"/>
      <c r="CX47" s="892"/>
      <c r="CY47" s="892"/>
      <c r="CZ47" s="892"/>
      <c r="DA47" s="892"/>
      <c r="DB47" s="892"/>
      <c r="DC47" s="892"/>
      <c r="DD47" s="892"/>
      <c r="DE47" s="892"/>
      <c r="DF47" s="892"/>
      <c r="DG47" s="892"/>
      <c r="DH47" s="892"/>
      <c r="DI47" s="892"/>
      <c r="DJ47" s="892"/>
      <c r="DK47" s="892"/>
      <c r="DL47" s="892"/>
      <c r="DM47" s="892"/>
      <c r="DN47" s="892"/>
      <c r="DO47" s="892"/>
      <c r="DP47" s="892"/>
      <c r="DQ47" s="892"/>
      <c r="DR47" s="892"/>
      <c r="DS47" s="892"/>
      <c r="DT47" s="892"/>
      <c r="DU47" s="892"/>
      <c r="DV47" s="892"/>
      <c r="DW47" s="892"/>
      <c r="DX47" s="892"/>
      <c r="DY47" s="892"/>
      <c r="DZ47" s="892"/>
      <c r="EA47" s="892"/>
      <c r="EB47" s="892"/>
      <c r="EC47" s="892"/>
      <c r="ED47" s="892"/>
      <c r="EE47" s="892"/>
      <c r="EF47" s="892"/>
      <c r="EG47" s="892"/>
      <c r="EH47" s="892"/>
      <c r="EI47" s="892"/>
      <c r="EJ47" s="892"/>
      <c r="EK47" s="892"/>
      <c r="EL47" s="892"/>
      <c r="EM47" s="892"/>
      <c r="EN47" s="892"/>
      <c r="EO47" s="892"/>
      <c r="EP47" s="892"/>
      <c r="EQ47" s="892"/>
      <c r="ER47" s="892"/>
      <c r="ES47" s="892"/>
      <c r="ET47" s="892"/>
      <c r="EU47" s="892"/>
      <c r="EV47" s="892"/>
      <c r="EW47" s="892"/>
      <c r="EX47" s="892"/>
      <c r="EY47" s="892"/>
      <c r="EZ47" s="892"/>
      <c r="FA47" s="892"/>
      <c r="FB47" s="892"/>
      <c r="FC47" s="892"/>
      <c r="FD47" s="892"/>
      <c r="FE47" s="892"/>
      <c r="FF47" s="892"/>
      <c r="FG47" s="892"/>
      <c r="FH47" s="892"/>
      <c r="FI47" s="892"/>
      <c r="FJ47" s="892"/>
      <c r="FK47" s="892"/>
      <c r="FL47" s="892"/>
      <c r="FM47" s="892"/>
      <c r="FN47" s="892"/>
      <c r="FO47" s="892"/>
      <c r="FP47" s="892"/>
      <c r="FQ47" s="892"/>
      <c r="FR47" s="892"/>
      <c r="FS47" s="892"/>
      <c r="FT47" s="892"/>
      <c r="FU47" s="892"/>
      <c r="FV47" s="892"/>
      <c r="FW47" s="892"/>
      <c r="FX47" s="892"/>
      <c r="FY47" s="892"/>
      <c r="FZ47" s="892"/>
      <c r="GA47" s="892"/>
      <c r="GB47" s="892"/>
      <c r="GC47" s="892"/>
      <c r="GD47" s="892"/>
      <c r="GE47" s="892"/>
      <c r="GF47" s="892"/>
      <c r="GG47" s="892"/>
      <c r="GH47" s="892"/>
      <c r="GI47" s="892"/>
      <c r="GJ47" s="892"/>
      <c r="GK47" s="892"/>
      <c r="GL47" s="892"/>
      <c r="GM47" s="892"/>
      <c r="GN47" s="892"/>
      <c r="GO47" s="892"/>
      <c r="GP47" s="892"/>
      <c r="GQ47" s="892"/>
      <c r="GR47" s="892"/>
      <c r="GS47" s="892"/>
      <c r="GT47" s="892"/>
      <c r="GU47" s="892"/>
      <c r="GV47" s="892"/>
      <c r="GW47" s="892"/>
      <c r="GX47" s="892"/>
      <c r="GY47" s="892"/>
      <c r="GZ47" s="892"/>
      <c r="HA47" s="892"/>
      <c r="HB47" s="892"/>
      <c r="HC47" s="892"/>
      <c r="HD47" s="892"/>
      <c r="HE47" s="892"/>
      <c r="HF47" s="892"/>
      <c r="HG47" s="892"/>
      <c r="HH47" s="892"/>
      <c r="HI47" s="892"/>
      <c r="HJ47" s="892"/>
      <c r="HK47" s="892"/>
      <c r="HL47" s="892"/>
      <c r="HM47" s="892"/>
      <c r="HN47" s="892"/>
      <c r="HO47" s="892"/>
      <c r="HP47" s="892"/>
      <c r="HQ47" s="892"/>
      <c r="HR47" s="892"/>
      <c r="HS47" s="892"/>
      <c r="HT47" s="892"/>
      <c r="HU47" s="892"/>
      <c r="HV47" s="892"/>
      <c r="HW47" s="892"/>
      <c r="HX47" s="892"/>
      <c r="HY47" s="892"/>
      <c r="HZ47" s="892"/>
      <c r="IA47" s="892"/>
      <c r="IB47" s="892"/>
      <c r="IC47" s="892"/>
      <c r="ID47" s="892"/>
      <c r="IE47" s="892"/>
      <c r="IF47" s="892"/>
      <c r="IG47" s="892"/>
      <c r="IH47" s="892"/>
      <c r="II47" s="892"/>
      <c r="IJ47" s="892"/>
      <c r="IK47" s="892"/>
      <c r="IL47" s="892"/>
      <c r="IM47" s="892"/>
      <c r="IN47" s="892"/>
      <c r="IO47" s="892"/>
      <c r="IP47" s="892"/>
      <c r="IQ47" s="892"/>
      <c r="IR47" s="892"/>
      <c r="IS47" s="892"/>
      <c r="IT47" s="892"/>
      <c r="IU47" s="892"/>
    </row>
    <row r="48" spans="1:255" s="893" customFormat="1">
      <c r="A48" s="892"/>
      <c r="B48" s="892"/>
      <c r="C48" s="892"/>
      <c r="D48" s="892"/>
      <c r="E48" s="892"/>
      <c r="F48" s="892"/>
      <c r="G48" s="892"/>
      <c r="H48" s="892"/>
      <c r="I48" s="892"/>
      <c r="J48" s="892"/>
      <c r="K48" s="892"/>
      <c r="L48" s="892"/>
      <c r="M48" s="892"/>
      <c r="N48" s="892"/>
      <c r="O48" s="892"/>
      <c r="P48" s="892"/>
      <c r="Q48" s="892"/>
      <c r="R48" s="892"/>
      <c r="Z48" s="907"/>
      <c r="AT48" s="892"/>
      <c r="AU48" s="892"/>
      <c r="AV48" s="892"/>
      <c r="AW48" s="892"/>
      <c r="AX48" s="892"/>
      <c r="AY48" s="892"/>
      <c r="AZ48" s="892"/>
      <c r="BA48" s="892"/>
      <c r="BB48" s="892"/>
      <c r="BC48" s="892"/>
      <c r="BD48" s="892"/>
      <c r="BE48" s="892"/>
      <c r="BF48" s="892"/>
      <c r="BG48" s="892"/>
      <c r="BH48" s="892"/>
      <c r="BI48" s="892"/>
      <c r="BJ48" s="892"/>
      <c r="BK48" s="892"/>
      <c r="BL48" s="892"/>
      <c r="BM48" s="892"/>
      <c r="BN48" s="892"/>
      <c r="BO48" s="892"/>
      <c r="BP48" s="892"/>
      <c r="BQ48" s="892"/>
      <c r="BR48" s="892"/>
      <c r="BS48" s="892"/>
      <c r="BT48" s="892"/>
      <c r="BU48" s="892"/>
      <c r="BV48" s="892"/>
      <c r="BW48" s="892"/>
      <c r="BX48" s="892"/>
      <c r="BY48" s="892"/>
      <c r="BZ48" s="892"/>
      <c r="CA48" s="892"/>
      <c r="CB48" s="892"/>
      <c r="CC48" s="892"/>
      <c r="CD48" s="892"/>
      <c r="CE48" s="892"/>
      <c r="CF48" s="892"/>
      <c r="CG48" s="892"/>
      <c r="CH48" s="892"/>
      <c r="CI48" s="892"/>
      <c r="CJ48" s="892"/>
      <c r="CK48" s="892"/>
      <c r="CL48" s="892"/>
      <c r="CM48" s="892"/>
      <c r="CN48" s="892"/>
      <c r="CO48" s="892"/>
      <c r="CP48" s="892"/>
      <c r="CQ48" s="892"/>
      <c r="CR48" s="892"/>
      <c r="CS48" s="892"/>
      <c r="CT48" s="892"/>
      <c r="CU48" s="892"/>
      <c r="CV48" s="892"/>
      <c r="CW48" s="892"/>
      <c r="CX48" s="892"/>
      <c r="CY48" s="892"/>
      <c r="CZ48" s="892"/>
      <c r="DA48" s="892"/>
      <c r="DB48" s="892"/>
      <c r="DC48" s="892"/>
      <c r="DD48" s="892"/>
      <c r="DE48" s="892"/>
      <c r="DF48" s="892"/>
      <c r="DG48" s="892"/>
      <c r="DH48" s="892"/>
      <c r="DI48" s="892"/>
      <c r="DJ48" s="892"/>
      <c r="DK48" s="892"/>
      <c r="DL48" s="892"/>
      <c r="DM48" s="892"/>
      <c r="DN48" s="892"/>
      <c r="DO48" s="892"/>
      <c r="DP48" s="892"/>
      <c r="DQ48" s="892"/>
      <c r="DR48" s="892"/>
      <c r="DS48" s="892"/>
      <c r="DT48" s="892"/>
      <c r="DU48" s="892"/>
      <c r="DV48" s="892"/>
      <c r="DW48" s="892"/>
      <c r="DX48" s="892"/>
      <c r="DY48" s="892"/>
      <c r="DZ48" s="892"/>
      <c r="EA48" s="892"/>
      <c r="EB48" s="892"/>
      <c r="EC48" s="892"/>
      <c r="ED48" s="892"/>
      <c r="EE48" s="892"/>
      <c r="EF48" s="892"/>
      <c r="EG48" s="892"/>
      <c r="EH48" s="892"/>
      <c r="EI48" s="892"/>
      <c r="EJ48" s="892"/>
      <c r="EK48" s="892"/>
      <c r="EL48" s="892"/>
      <c r="EM48" s="892"/>
      <c r="EN48" s="892"/>
      <c r="EO48" s="892"/>
      <c r="EP48" s="892"/>
      <c r="EQ48" s="892"/>
      <c r="ER48" s="892"/>
      <c r="ES48" s="892"/>
      <c r="ET48" s="892"/>
      <c r="EU48" s="892"/>
      <c r="EV48" s="892"/>
      <c r="EW48" s="892"/>
      <c r="EX48" s="892"/>
      <c r="EY48" s="892"/>
      <c r="EZ48" s="892"/>
      <c r="FA48" s="892"/>
      <c r="FB48" s="892"/>
      <c r="FC48" s="892"/>
      <c r="FD48" s="892"/>
      <c r="FE48" s="892"/>
      <c r="FF48" s="892"/>
      <c r="FG48" s="892"/>
      <c r="FH48" s="892"/>
      <c r="FI48" s="892"/>
      <c r="FJ48" s="892"/>
      <c r="FK48" s="892"/>
      <c r="FL48" s="892"/>
      <c r="FM48" s="892"/>
      <c r="FN48" s="892"/>
      <c r="FO48" s="892"/>
      <c r="FP48" s="892"/>
      <c r="FQ48" s="892"/>
      <c r="FR48" s="892"/>
      <c r="FS48" s="892"/>
      <c r="FT48" s="892"/>
      <c r="FU48" s="892"/>
      <c r="FV48" s="892"/>
      <c r="FW48" s="892"/>
      <c r="FX48" s="892"/>
      <c r="FY48" s="892"/>
      <c r="FZ48" s="892"/>
      <c r="GA48" s="892"/>
      <c r="GB48" s="892"/>
      <c r="GC48" s="892"/>
      <c r="GD48" s="892"/>
      <c r="GE48" s="892"/>
      <c r="GF48" s="892"/>
      <c r="GG48" s="892"/>
      <c r="GH48" s="892"/>
      <c r="GI48" s="892"/>
      <c r="GJ48" s="892"/>
      <c r="GK48" s="892"/>
      <c r="GL48" s="892"/>
      <c r="GM48" s="892"/>
      <c r="GN48" s="892"/>
      <c r="GO48" s="892"/>
      <c r="GP48" s="892"/>
      <c r="GQ48" s="892"/>
      <c r="GR48" s="892"/>
      <c r="GS48" s="892"/>
      <c r="GT48" s="892"/>
      <c r="GU48" s="892"/>
      <c r="GV48" s="892"/>
      <c r="GW48" s="892"/>
      <c r="GX48" s="892"/>
      <c r="GY48" s="892"/>
      <c r="GZ48" s="892"/>
      <c r="HA48" s="892"/>
      <c r="HB48" s="892"/>
      <c r="HC48" s="892"/>
      <c r="HD48" s="892"/>
      <c r="HE48" s="892"/>
      <c r="HF48" s="892"/>
      <c r="HG48" s="892"/>
      <c r="HH48" s="892"/>
      <c r="HI48" s="892"/>
      <c r="HJ48" s="892"/>
      <c r="HK48" s="892"/>
      <c r="HL48" s="892"/>
      <c r="HM48" s="892"/>
      <c r="HN48" s="892"/>
      <c r="HO48" s="892"/>
      <c r="HP48" s="892"/>
      <c r="HQ48" s="892"/>
      <c r="HR48" s="892"/>
      <c r="HS48" s="892"/>
      <c r="HT48" s="892"/>
      <c r="HU48" s="892"/>
      <c r="HV48" s="892"/>
      <c r="HW48" s="892"/>
      <c r="HX48" s="892"/>
      <c r="HY48" s="892"/>
      <c r="HZ48" s="892"/>
      <c r="IA48" s="892"/>
      <c r="IB48" s="892"/>
      <c r="IC48" s="892"/>
      <c r="ID48" s="892"/>
      <c r="IE48" s="892"/>
      <c r="IF48" s="892"/>
      <c r="IG48" s="892"/>
      <c r="IH48" s="892"/>
      <c r="II48" s="892"/>
      <c r="IJ48" s="892"/>
      <c r="IK48" s="892"/>
      <c r="IL48" s="892"/>
      <c r="IM48" s="892"/>
      <c r="IN48" s="892"/>
      <c r="IO48" s="892"/>
      <c r="IP48" s="892"/>
      <c r="IQ48" s="892"/>
      <c r="IR48" s="892"/>
      <c r="IS48" s="892"/>
      <c r="IT48" s="892"/>
      <c r="IU48" s="892"/>
    </row>
    <row r="49" spans="1:255" s="893" customFormat="1">
      <c r="A49" s="892"/>
      <c r="B49" s="892"/>
      <c r="C49" s="892"/>
      <c r="D49" s="892"/>
      <c r="E49" s="892"/>
      <c r="F49" s="892"/>
      <c r="G49" s="892"/>
      <c r="H49" s="892"/>
      <c r="I49" s="892"/>
      <c r="J49" s="892"/>
      <c r="K49" s="892"/>
      <c r="L49" s="892"/>
      <c r="M49" s="892"/>
      <c r="N49" s="892"/>
      <c r="O49" s="892"/>
      <c r="P49" s="892"/>
      <c r="Q49" s="892"/>
      <c r="R49" s="892"/>
      <c r="Z49" s="907"/>
      <c r="AT49" s="892"/>
      <c r="AU49" s="892"/>
      <c r="AV49" s="892"/>
      <c r="AW49" s="892"/>
      <c r="AX49" s="892"/>
      <c r="AY49" s="892"/>
      <c r="AZ49" s="892"/>
      <c r="BA49" s="892"/>
      <c r="BB49" s="892"/>
      <c r="BC49" s="892"/>
      <c r="BD49" s="892"/>
      <c r="BE49" s="892"/>
      <c r="BF49" s="892"/>
      <c r="BG49" s="892"/>
      <c r="BH49" s="892"/>
      <c r="BI49" s="892"/>
      <c r="BJ49" s="892"/>
      <c r="BK49" s="892"/>
      <c r="BL49" s="892"/>
      <c r="BM49" s="892"/>
      <c r="BN49" s="892"/>
      <c r="BO49" s="892"/>
      <c r="BP49" s="892"/>
      <c r="BQ49" s="892"/>
      <c r="BR49" s="892"/>
      <c r="BS49" s="892"/>
      <c r="BT49" s="892"/>
      <c r="BU49" s="892"/>
      <c r="BV49" s="892"/>
      <c r="BW49" s="892"/>
      <c r="BX49" s="892"/>
      <c r="BY49" s="892"/>
      <c r="BZ49" s="892"/>
      <c r="CA49" s="892"/>
      <c r="CB49" s="892"/>
      <c r="CC49" s="892"/>
      <c r="CD49" s="892"/>
      <c r="CE49" s="892"/>
      <c r="CF49" s="892"/>
      <c r="CG49" s="892"/>
      <c r="CH49" s="892"/>
      <c r="CI49" s="892"/>
      <c r="CJ49" s="892"/>
      <c r="CK49" s="892"/>
      <c r="CL49" s="892"/>
      <c r="CM49" s="892"/>
      <c r="CN49" s="892"/>
      <c r="CO49" s="892"/>
      <c r="CP49" s="892"/>
      <c r="CQ49" s="892"/>
      <c r="CR49" s="892"/>
      <c r="CS49" s="892"/>
      <c r="CT49" s="892"/>
      <c r="CU49" s="892"/>
      <c r="CV49" s="892"/>
      <c r="CW49" s="892"/>
      <c r="CX49" s="892"/>
      <c r="CY49" s="892"/>
      <c r="CZ49" s="892"/>
      <c r="DA49" s="892"/>
      <c r="DB49" s="892"/>
      <c r="DC49" s="892"/>
      <c r="DD49" s="892"/>
      <c r="DE49" s="892"/>
      <c r="DF49" s="892"/>
      <c r="DG49" s="892"/>
      <c r="DH49" s="892"/>
      <c r="DI49" s="892"/>
      <c r="DJ49" s="892"/>
      <c r="DK49" s="892"/>
      <c r="DL49" s="892"/>
      <c r="DM49" s="892"/>
      <c r="DN49" s="892"/>
      <c r="DO49" s="892"/>
      <c r="DP49" s="892"/>
      <c r="DQ49" s="892"/>
      <c r="DR49" s="892"/>
      <c r="DS49" s="892"/>
      <c r="DT49" s="892"/>
      <c r="DU49" s="892"/>
      <c r="DV49" s="892"/>
      <c r="DW49" s="892"/>
      <c r="DX49" s="892"/>
      <c r="DY49" s="892"/>
      <c r="DZ49" s="892"/>
      <c r="EA49" s="892"/>
      <c r="EB49" s="892"/>
      <c r="EC49" s="892"/>
      <c r="ED49" s="892"/>
      <c r="EE49" s="892"/>
      <c r="EF49" s="892"/>
      <c r="EG49" s="892"/>
      <c r="EH49" s="892"/>
      <c r="EI49" s="892"/>
      <c r="EJ49" s="892"/>
      <c r="EK49" s="892"/>
      <c r="EL49" s="892"/>
      <c r="EM49" s="892"/>
      <c r="EN49" s="892"/>
      <c r="EO49" s="892"/>
      <c r="EP49" s="892"/>
      <c r="EQ49" s="892"/>
      <c r="ER49" s="892"/>
      <c r="ES49" s="892"/>
      <c r="ET49" s="892"/>
      <c r="EU49" s="892"/>
      <c r="EV49" s="892"/>
      <c r="EW49" s="892"/>
      <c r="EX49" s="892"/>
      <c r="EY49" s="892"/>
      <c r="EZ49" s="892"/>
      <c r="FA49" s="892"/>
      <c r="FB49" s="892"/>
      <c r="FC49" s="892"/>
      <c r="FD49" s="892"/>
      <c r="FE49" s="892"/>
      <c r="FF49" s="892"/>
      <c r="FG49" s="892"/>
      <c r="FH49" s="892"/>
      <c r="FI49" s="892"/>
      <c r="FJ49" s="892"/>
      <c r="FK49" s="892"/>
      <c r="FL49" s="892"/>
      <c r="FM49" s="892"/>
      <c r="FN49" s="892"/>
      <c r="FO49" s="892"/>
      <c r="FP49" s="892"/>
      <c r="FQ49" s="892"/>
      <c r="FR49" s="892"/>
      <c r="FS49" s="892"/>
      <c r="FT49" s="892"/>
      <c r="FU49" s="892"/>
      <c r="FV49" s="892"/>
      <c r="FW49" s="892"/>
      <c r="FX49" s="892"/>
      <c r="FY49" s="892"/>
      <c r="FZ49" s="892"/>
      <c r="GA49" s="892"/>
      <c r="GB49" s="892"/>
      <c r="GC49" s="892"/>
      <c r="GD49" s="892"/>
      <c r="GE49" s="892"/>
      <c r="GF49" s="892"/>
      <c r="GG49" s="892"/>
      <c r="GH49" s="892"/>
      <c r="GI49" s="892"/>
      <c r="GJ49" s="892"/>
      <c r="GK49" s="892"/>
      <c r="GL49" s="892"/>
      <c r="GM49" s="892"/>
      <c r="GN49" s="892"/>
      <c r="GO49" s="892"/>
      <c r="GP49" s="892"/>
      <c r="GQ49" s="892"/>
      <c r="GR49" s="892"/>
      <c r="GS49" s="892"/>
      <c r="GT49" s="892"/>
      <c r="GU49" s="892"/>
      <c r="GV49" s="892"/>
      <c r="GW49" s="892"/>
      <c r="GX49" s="892"/>
      <c r="GY49" s="892"/>
      <c r="GZ49" s="892"/>
      <c r="HA49" s="892"/>
      <c r="HB49" s="892"/>
      <c r="HC49" s="892"/>
      <c r="HD49" s="892"/>
      <c r="HE49" s="892"/>
      <c r="HF49" s="892"/>
      <c r="HG49" s="892"/>
      <c r="HH49" s="892"/>
      <c r="HI49" s="892"/>
      <c r="HJ49" s="892"/>
      <c r="HK49" s="892"/>
      <c r="HL49" s="892"/>
      <c r="HM49" s="892"/>
      <c r="HN49" s="892"/>
      <c r="HO49" s="892"/>
      <c r="HP49" s="892"/>
      <c r="HQ49" s="892"/>
      <c r="HR49" s="892"/>
      <c r="HS49" s="892"/>
      <c r="HT49" s="892"/>
      <c r="HU49" s="892"/>
      <c r="HV49" s="892"/>
      <c r="HW49" s="892"/>
      <c r="HX49" s="892"/>
      <c r="HY49" s="892"/>
      <c r="HZ49" s="892"/>
      <c r="IA49" s="892"/>
      <c r="IB49" s="892"/>
      <c r="IC49" s="892"/>
      <c r="ID49" s="892"/>
      <c r="IE49" s="892"/>
      <c r="IF49" s="892"/>
      <c r="IG49" s="892"/>
      <c r="IH49" s="892"/>
      <c r="II49" s="892"/>
      <c r="IJ49" s="892"/>
      <c r="IK49" s="892"/>
      <c r="IL49" s="892"/>
      <c r="IM49" s="892"/>
      <c r="IN49" s="892"/>
      <c r="IO49" s="892"/>
      <c r="IP49" s="892"/>
      <c r="IQ49" s="892"/>
      <c r="IR49" s="892"/>
      <c r="IS49" s="892"/>
      <c r="IT49" s="892"/>
      <c r="IU49" s="892"/>
    </row>
    <row r="50" spans="1:255" s="893" customFormat="1">
      <c r="A50" s="892"/>
      <c r="B50" s="892"/>
      <c r="C50" s="892"/>
      <c r="D50" s="892"/>
      <c r="E50" s="892"/>
      <c r="F50" s="892"/>
      <c r="G50" s="892"/>
      <c r="H50" s="892"/>
      <c r="I50" s="892"/>
      <c r="J50" s="892"/>
      <c r="K50" s="892"/>
      <c r="L50" s="892"/>
      <c r="M50" s="892"/>
      <c r="N50" s="892"/>
      <c r="O50" s="892"/>
      <c r="P50" s="892"/>
      <c r="Q50" s="892"/>
      <c r="R50" s="892"/>
      <c r="Z50" s="913"/>
      <c r="AT50" s="892"/>
      <c r="AU50" s="892"/>
      <c r="AV50" s="892"/>
      <c r="AW50" s="892"/>
      <c r="AX50" s="892"/>
      <c r="AY50" s="892"/>
      <c r="AZ50" s="892"/>
      <c r="BA50" s="892"/>
      <c r="BB50" s="892"/>
      <c r="BC50" s="892"/>
      <c r="BD50" s="892"/>
      <c r="BE50" s="892"/>
      <c r="BF50" s="892"/>
      <c r="BG50" s="892"/>
      <c r="BH50" s="892"/>
      <c r="BI50" s="892"/>
      <c r="BJ50" s="892"/>
      <c r="BK50" s="892"/>
      <c r="BL50" s="892"/>
      <c r="BM50" s="892"/>
      <c r="BN50" s="892"/>
      <c r="BO50" s="892"/>
      <c r="BP50" s="892"/>
      <c r="BQ50" s="892"/>
      <c r="BR50" s="892"/>
      <c r="BS50" s="892"/>
      <c r="BT50" s="892"/>
      <c r="BU50" s="892"/>
      <c r="BV50" s="892"/>
      <c r="BW50" s="892"/>
      <c r="BX50" s="892"/>
      <c r="BY50" s="892"/>
      <c r="BZ50" s="892"/>
      <c r="CA50" s="892"/>
      <c r="CB50" s="892"/>
      <c r="CC50" s="892"/>
      <c r="CD50" s="892"/>
      <c r="CE50" s="892"/>
      <c r="CF50" s="892"/>
      <c r="CG50" s="892"/>
      <c r="CH50" s="892"/>
      <c r="CI50" s="892"/>
      <c r="CJ50" s="892"/>
      <c r="CK50" s="892"/>
      <c r="CL50" s="892"/>
      <c r="CM50" s="892"/>
      <c r="CN50" s="892"/>
      <c r="CO50" s="892"/>
      <c r="CP50" s="892"/>
      <c r="CQ50" s="892"/>
      <c r="CR50" s="892"/>
      <c r="CS50" s="892"/>
      <c r="CT50" s="892"/>
      <c r="CU50" s="892"/>
      <c r="CV50" s="892"/>
      <c r="CW50" s="892"/>
      <c r="CX50" s="892"/>
      <c r="CY50" s="892"/>
      <c r="CZ50" s="892"/>
      <c r="DA50" s="892"/>
      <c r="DB50" s="892"/>
      <c r="DC50" s="892"/>
      <c r="DD50" s="892"/>
      <c r="DE50" s="892"/>
      <c r="DF50" s="892"/>
      <c r="DG50" s="892"/>
      <c r="DH50" s="892"/>
      <c r="DI50" s="892"/>
      <c r="DJ50" s="892"/>
      <c r="DK50" s="892"/>
      <c r="DL50" s="892"/>
      <c r="DM50" s="892"/>
      <c r="DN50" s="892"/>
      <c r="DO50" s="892"/>
      <c r="DP50" s="892"/>
      <c r="DQ50" s="892"/>
      <c r="DR50" s="892"/>
      <c r="DS50" s="892"/>
      <c r="DT50" s="892"/>
      <c r="DU50" s="892"/>
      <c r="DV50" s="892"/>
      <c r="DW50" s="892"/>
      <c r="DX50" s="892"/>
      <c r="DY50" s="892"/>
      <c r="DZ50" s="892"/>
      <c r="EA50" s="892"/>
      <c r="EB50" s="892"/>
      <c r="EC50" s="892"/>
      <c r="ED50" s="892"/>
      <c r="EE50" s="892"/>
      <c r="EF50" s="892"/>
      <c r="EG50" s="892"/>
      <c r="EH50" s="892"/>
      <c r="EI50" s="892"/>
      <c r="EJ50" s="892"/>
      <c r="EK50" s="892"/>
      <c r="EL50" s="892"/>
      <c r="EM50" s="892"/>
      <c r="EN50" s="892"/>
      <c r="EO50" s="892"/>
      <c r="EP50" s="892"/>
      <c r="EQ50" s="892"/>
      <c r="ER50" s="892"/>
      <c r="ES50" s="892"/>
      <c r="ET50" s="892"/>
      <c r="EU50" s="892"/>
      <c r="EV50" s="892"/>
      <c r="EW50" s="892"/>
      <c r="EX50" s="892"/>
      <c r="EY50" s="892"/>
      <c r="EZ50" s="892"/>
      <c r="FA50" s="892"/>
      <c r="FB50" s="892"/>
      <c r="FC50" s="892"/>
      <c r="FD50" s="892"/>
      <c r="FE50" s="892"/>
      <c r="FF50" s="892"/>
      <c r="FG50" s="892"/>
      <c r="FH50" s="892"/>
      <c r="FI50" s="892"/>
      <c r="FJ50" s="892"/>
      <c r="FK50" s="892"/>
      <c r="FL50" s="892"/>
      <c r="FM50" s="892"/>
      <c r="FN50" s="892"/>
      <c r="FO50" s="892"/>
      <c r="FP50" s="892"/>
      <c r="FQ50" s="892"/>
      <c r="FR50" s="892"/>
      <c r="FS50" s="892"/>
      <c r="FT50" s="892"/>
      <c r="FU50" s="892"/>
      <c r="FV50" s="892"/>
      <c r="FW50" s="892"/>
      <c r="FX50" s="892"/>
      <c r="FY50" s="892"/>
      <c r="FZ50" s="892"/>
      <c r="GA50" s="892"/>
      <c r="GB50" s="892"/>
      <c r="GC50" s="892"/>
      <c r="GD50" s="892"/>
      <c r="GE50" s="892"/>
      <c r="GF50" s="892"/>
      <c r="GG50" s="892"/>
      <c r="GH50" s="892"/>
      <c r="GI50" s="892"/>
      <c r="GJ50" s="892"/>
      <c r="GK50" s="892"/>
      <c r="GL50" s="892"/>
      <c r="GM50" s="892"/>
      <c r="GN50" s="892"/>
      <c r="GO50" s="892"/>
      <c r="GP50" s="892"/>
      <c r="GQ50" s="892"/>
      <c r="GR50" s="892"/>
      <c r="GS50" s="892"/>
      <c r="GT50" s="892"/>
      <c r="GU50" s="892"/>
      <c r="GV50" s="892"/>
      <c r="GW50" s="892"/>
      <c r="GX50" s="892"/>
      <c r="GY50" s="892"/>
      <c r="GZ50" s="892"/>
      <c r="HA50" s="892"/>
      <c r="HB50" s="892"/>
      <c r="HC50" s="892"/>
      <c r="HD50" s="892"/>
      <c r="HE50" s="892"/>
      <c r="HF50" s="892"/>
      <c r="HG50" s="892"/>
      <c r="HH50" s="892"/>
      <c r="HI50" s="892"/>
      <c r="HJ50" s="892"/>
      <c r="HK50" s="892"/>
      <c r="HL50" s="892"/>
      <c r="HM50" s="892"/>
      <c r="HN50" s="892"/>
      <c r="HO50" s="892"/>
      <c r="HP50" s="892"/>
      <c r="HQ50" s="892"/>
      <c r="HR50" s="892"/>
      <c r="HS50" s="892"/>
      <c r="HT50" s="892"/>
      <c r="HU50" s="892"/>
      <c r="HV50" s="892"/>
      <c r="HW50" s="892"/>
      <c r="HX50" s="892"/>
      <c r="HY50" s="892"/>
      <c r="HZ50" s="892"/>
      <c r="IA50" s="892"/>
      <c r="IB50" s="892"/>
      <c r="IC50" s="892"/>
      <c r="ID50" s="892"/>
      <c r="IE50" s="892"/>
      <c r="IF50" s="892"/>
      <c r="IG50" s="892"/>
      <c r="IH50" s="892"/>
      <c r="II50" s="892"/>
      <c r="IJ50" s="892"/>
      <c r="IK50" s="892"/>
      <c r="IL50" s="892"/>
      <c r="IM50" s="892"/>
      <c r="IN50" s="892"/>
      <c r="IO50" s="892"/>
      <c r="IP50" s="892"/>
      <c r="IQ50" s="892"/>
      <c r="IR50" s="892"/>
      <c r="IS50" s="892"/>
      <c r="IT50" s="892"/>
      <c r="IU50" s="892"/>
    </row>
    <row r="51" spans="1:255" s="893" customFormat="1">
      <c r="A51" s="892"/>
      <c r="B51" s="892"/>
      <c r="C51" s="892"/>
      <c r="D51" s="892"/>
      <c r="E51" s="892"/>
      <c r="F51" s="892"/>
      <c r="G51" s="892"/>
      <c r="H51" s="892"/>
      <c r="I51" s="892"/>
      <c r="J51" s="892"/>
      <c r="K51" s="892"/>
      <c r="L51" s="892"/>
      <c r="M51" s="892"/>
      <c r="N51" s="892"/>
      <c r="O51" s="892"/>
      <c r="P51" s="892"/>
      <c r="Q51" s="892"/>
      <c r="R51" s="892"/>
      <c r="Z51" s="913"/>
      <c r="AT51" s="892"/>
      <c r="AU51" s="892"/>
      <c r="AV51" s="892"/>
      <c r="AW51" s="892"/>
      <c r="AX51" s="892"/>
      <c r="AY51" s="892"/>
      <c r="AZ51" s="892"/>
      <c r="BA51" s="892"/>
      <c r="BB51" s="892"/>
      <c r="BC51" s="892"/>
      <c r="BD51" s="892"/>
      <c r="BE51" s="892"/>
      <c r="BF51" s="892"/>
      <c r="BG51" s="892"/>
      <c r="BH51" s="892"/>
      <c r="BI51" s="892"/>
      <c r="BJ51" s="892"/>
      <c r="BK51" s="892"/>
      <c r="BL51" s="892"/>
      <c r="BM51" s="892"/>
      <c r="BN51" s="892"/>
      <c r="BO51" s="892"/>
      <c r="BP51" s="892"/>
      <c r="BQ51" s="892"/>
      <c r="BR51" s="892"/>
      <c r="BS51" s="892"/>
      <c r="BT51" s="892"/>
      <c r="BU51" s="892"/>
      <c r="BV51" s="892"/>
      <c r="BW51" s="892"/>
      <c r="BX51" s="892"/>
      <c r="BY51" s="892"/>
      <c r="BZ51" s="892"/>
      <c r="CA51" s="892"/>
      <c r="CB51" s="892"/>
      <c r="CC51" s="892"/>
      <c r="CD51" s="892"/>
      <c r="CE51" s="892"/>
      <c r="CF51" s="892"/>
      <c r="CG51" s="892"/>
      <c r="CH51" s="892"/>
      <c r="CI51" s="892"/>
      <c r="CJ51" s="892"/>
      <c r="CK51" s="892"/>
      <c r="CL51" s="892"/>
      <c r="CM51" s="892"/>
      <c r="CN51" s="892"/>
      <c r="CO51" s="892"/>
      <c r="CP51" s="892"/>
      <c r="CQ51" s="892"/>
      <c r="CR51" s="892"/>
      <c r="CS51" s="892"/>
      <c r="CT51" s="892"/>
      <c r="CU51" s="892"/>
      <c r="CV51" s="892"/>
      <c r="CW51" s="892"/>
      <c r="CX51" s="892"/>
      <c r="CY51" s="892"/>
      <c r="CZ51" s="892"/>
      <c r="DA51" s="892"/>
      <c r="DB51" s="892"/>
      <c r="DC51" s="892"/>
      <c r="DD51" s="892"/>
      <c r="DE51" s="892"/>
      <c r="DF51" s="892"/>
      <c r="DG51" s="892"/>
      <c r="DH51" s="892"/>
      <c r="DI51" s="892"/>
      <c r="DJ51" s="892"/>
      <c r="DK51" s="892"/>
      <c r="DL51" s="892"/>
      <c r="DM51" s="892"/>
      <c r="DN51" s="892"/>
      <c r="DO51" s="892"/>
      <c r="DP51" s="892"/>
      <c r="DQ51" s="892"/>
      <c r="DR51" s="892"/>
      <c r="DS51" s="892"/>
      <c r="DT51" s="892"/>
      <c r="DU51" s="892"/>
      <c r="DV51" s="892"/>
      <c r="DW51" s="892"/>
      <c r="DX51" s="892"/>
      <c r="DY51" s="892"/>
      <c r="DZ51" s="892"/>
      <c r="EA51" s="892"/>
      <c r="EB51" s="892"/>
      <c r="EC51" s="892"/>
      <c r="ED51" s="892"/>
      <c r="EE51" s="892"/>
      <c r="EF51" s="892"/>
      <c r="EG51" s="892"/>
      <c r="EH51" s="892"/>
      <c r="EI51" s="892"/>
      <c r="EJ51" s="892"/>
      <c r="EK51" s="892"/>
      <c r="EL51" s="892"/>
      <c r="EM51" s="892"/>
      <c r="EN51" s="892"/>
      <c r="EO51" s="892"/>
      <c r="EP51" s="892"/>
      <c r="EQ51" s="892"/>
      <c r="ER51" s="892"/>
      <c r="ES51" s="892"/>
      <c r="ET51" s="892"/>
      <c r="EU51" s="892"/>
      <c r="EV51" s="892"/>
      <c r="EW51" s="892"/>
      <c r="EX51" s="892"/>
      <c r="EY51" s="892"/>
      <c r="EZ51" s="892"/>
      <c r="FA51" s="892"/>
      <c r="FB51" s="892"/>
      <c r="FC51" s="892"/>
      <c r="FD51" s="892"/>
      <c r="FE51" s="892"/>
      <c r="FF51" s="892"/>
      <c r="FG51" s="892"/>
      <c r="FH51" s="892"/>
      <c r="FI51" s="892"/>
      <c r="FJ51" s="892"/>
      <c r="FK51" s="892"/>
      <c r="FL51" s="892"/>
      <c r="FM51" s="892"/>
      <c r="FN51" s="892"/>
      <c r="FO51" s="892"/>
      <c r="FP51" s="892"/>
      <c r="FQ51" s="892"/>
      <c r="FR51" s="892"/>
      <c r="FS51" s="892"/>
      <c r="FT51" s="892"/>
      <c r="FU51" s="892"/>
      <c r="FV51" s="892"/>
      <c r="FW51" s="892"/>
      <c r="FX51" s="892"/>
      <c r="FY51" s="892"/>
      <c r="FZ51" s="892"/>
      <c r="GA51" s="892"/>
      <c r="GB51" s="892"/>
      <c r="GC51" s="892"/>
      <c r="GD51" s="892"/>
      <c r="GE51" s="892"/>
      <c r="GF51" s="892"/>
      <c r="GG51" s="892"/>
      <c r="GH51" s="892"/>
      <c r="GI51" s="892"/>
      <c r="GJ51" s="892"/>
      <c r="GK51" s="892"/>
      <c r="GL51" s="892"/>
      <c r="GM51" s="892"/>
      <c r="GN51" s="892"/>
      <c r="GO51" s="892"/>
      <c r="GP51" s="892"/>
      <c r="GQ51" s="892"/>
      <c r="GR51" s="892"/>
      <c r="GS51" s="892"/>
      <c r="GT51" s="892"/>
      <c r="GU51" s="892"/>
      <c r="GV51" s="892"/>
      <c r="GW51" s="892"/>
      <c r="GX51" s="892"/>
      <c r="GY51" s="892"/>
      <c r="GZ51" s="892"/>
      <c r="HA51" s="892"/>
      <c r="HB51" s="892"/>
      <c r="HC51" s="892"/>
      <c r="HD51" s="892"/>
      <c r="HE51" s="892"/>
      <c r="HF51" s="892"/>
      <c r="HG51" s="892"/>
      <c r="HH51" s="892"/>
      <c r="HI51" s="892"/>
      <c r="HJ51" s="892"/>
      <c r="HK51" s="892"/>
      <c r="HL51" s="892"/>
      <c r="HM51" s="892"/>
      <c r="HN51" s="892"/>
      <c r="HO51" s="892"/>
      <c r="HP51" s="892"/>
      <c r="HQ51" s="892"/>
      <c r="HR51" s="892"/>
      <c r="HS51" s="892"/>
      <c r="HT51" s="892"/>
      <c r="HU51" s="892"/>
      <c r="HV51" s="892"/>
      <c r="HW51" s="892"/>
      <c r="HX51" s="892"/>
      <c r="HY51" s="892"/>
      <c r="HZ51" s="892"/>
      <c r="IA51" s="892"/>
      <c r="IB51" s="892"/>
      <c r="IC51" s="892"/>
      <c r="ID51" s="892"/>
      <c r="IE51" s="892"/>
      <c r="IF51" s="892"/>
      <c r="IG51" s="892"/>
      <c r="IH51" s="892"/>
      <c r="II51" s="892"/>
      <c r="IJ51" s="892"/>
      <c r="IK51" s="892"/>
      <c r="IL51" s="892"/>
      <c r="IM51" s="892"/>
      <c r="IN51" s="892"/>
      <c r="IO51" s="892"/>
      <c r="IP51" s="892"/>
      <c r="IQ51" s="892"/>
      <c r="IR51" s="892"/>
      <c r="IS51" s="892"/>
      <c r="IT51" s="892"/>
      <c r="IU51" s="892"/>
    </row>
    <row r="52" spans="1:255" s="893" customFormat="1">
      <c r="A52" s="892"/>
      <c r="B52" s="892"/>
      <c r="C52" s="892"/>
      <c r="D52" s="892"/>
      <c r="E52" s="892"/>
      <c r="F52" s="892"/>
      <c r="G52" s="892"/>
      <c r="H52" s="892"/>
      <c r="I52" s="892"/>
      <c r="J52" s="892"/>
      <c r="K52" s="892"/>
      <c r="L52" s="892"/>
      <c r="M52" s="892"/>
      <c r="N52" s="892"/>
      <c r="O52" s="892"/>
      <c r="P52" s="892"/>
      <c r="Q52" s="892"/>
      <c r="R52" s="892"/>
      <c r="Z52" s="913"/>
      <c r="AT52" s="892"/>
      <c r="AU52" s="892"/>
      <c r="AV52" s="892"/>
      <c r="AW52" s="892"/>
      <c r="AX52" s="892"/>
      <c r="AY52" s="892"/>
      <c r="AZ52" s="892"/>
      <c r="BA52" s="892"/>
      <c r="BB52" s="892"/>
      <c r="BC52" s="892"/>
      <c r="BD52" s="892"/>
      <c r="BE52" s="892"/>
      <c r="BF52" s="892"/>
      <c r="BG52" s="892"/>
      <c r="BH52" s="892"/>
      <c r="BI52" s="892"/>
      <c r="BJ52" s="892"/>
      <c r="BK52" s="892"/>
      <c r="BL52" s="892"/>
      <c r="BM52" s="892"/>
      <c r="BN52" s="892"/>
      <c r="BO52" s="892"/>
      <c r="BP52" s="892"/>
      <c r="BQ52" s="892"/>
      <c r="BR52" s="892"/>
      <c r="BS52" s="892"/>
      <c r="BT52" s="892"/>
      <c r="BU52" s="892"/>
      <c r="BV52" s="892"/>
      <c r="BW52" s="892"/>
      <c r="BX52" s="892"/>
      <c r="BY52" s="892"/>
      <c r="BZ52" s="892"/>
      <c r="CA52" s="892"/>
      <c r="CB52" s="892"/>
      <c r="CC52" s="892"/>
      <c r="CD52" s="892"/>
      <c r="CE52" s="892"/>
      <c r="CF52" s="892"/>
      <c r="CG52" s="892"/>
      <c r="CH52" s="892"/>
      <c r="CI52" s="892"/>
      <c r="CJ52" s="892"/>
      <c r="CK52" s="892"/>
      <c r="CL52" s="892"/>
      <c r="CM52" s="892"/>
      <c r="CN52" s="892"/>
      <c r="CO52" s="892"/>
      <c r="CP52" s="892"/>
      <c r="CQ52" s="892"/>
      <c r="CR52" s="892"/>
      <c r="CS52" s="892"/>
      <c r="CT52" s="892"/>
      <c r="CU52" s="892"/>
      <c r="CV52" s="892"/>
      <c r="CW52" s="892"/>
      <c r="CX52" s="892"/>
      <c r="CY52" s="892"/>
      <c r="CZ52" s="892"/>
      <c r="DA52" s="892"/>
      <c r="DB52" s="892"/>
      <c r="DC52" s="892"/>
      <c r="DD52" s="892"/>
      <c r="DE52" s="892"/>
      <c r="DF52" s="892"/>
      <c r="DG52" s="892"/>
      <c r="DH52" s="892"/>
      <c r="DI52" s="892"/>
      <c r="DJ52" s="892"/>
      <c r="DK52" s="892"/>
      <c r="DL52" s="892"/>
      <c r="DM52" s="892"/>
      <c r="DN52" s="892"/>
      <c r="DO52" s="892"/>
      <c r="DP52" s="892"/>
      <c r="DQ52" s="892"/>
      <c r="DR52" s="892"/>
      <c r="DS52" s="892"/>
      <c r="DT52" s="892"/>
      <c r="DU52" s="892"/>
      <c r="DV52" s="892"/>
      <c r="DW52" s="892"/>
      <c r="DX52" s="892"/>
      <c r="DY52" s="892"/>
      <c r="DZ52" s="892"/>
      <c r="EA52" s="892"/>
      <c r="EB52" s="892"/>
      <c r="EC52" s="892"/>
      <c r="ED52" s="892"/>
      <c r="EE52" s="892"/>
      <c r="EF52" s="892"/>
      <c r="EG52" s="892"/>
      <c r="EH52" s="892"/>
      <c r="EI52" s="892"/>
      <c r="EJ52" s="892"/>
      <c r="EK52" s="892"/>
      <c r="EL52" s="892"/>
      <c r="EM52" s="892"/>
      <c r="EN52" s="892"/>
      <c r="EO52" s="892"/>
      <c r="EP52" s="892"/>
      <c r="EQ52" s="892"/>
      <c r="ER52" s="892"/>
      <c r="ES52" s="892"/>
      <c r="ET52" s="892"/>
      <c r="EU52" s="892"/>
      <c r="EV52" s="892"/>
      <c r="EW52" s="892"/>
      <c r="EX52" s="892"/>
      <c r="EY52" s="892"/>
      <c r="EZ52" s="892"/>
      <c r="FA52" s="892"/>
      <c r="FB52" s="892"/>
      <c r="FC52" s="892"/>
      <c r="FD52" s="892"/>
      <c r="FE52" s="892"/>
      <c r="FF52" s="892"/>
      <c r="FG52" s="892"/>
      <c r="FH52" s="892"/>
      <c r="FI52" s="892"/>
      <c r="FJ52" s="892"/>
      <c r="FK52" s="892"/>
      <c r="FL52" s="892"/>
      <c r="FM52" s="892"/>
      <c r="FN52" s="892"/>
      <c r="FO52" s="892"/>
      <c r="FP52" s="892"/>
      <c r="FQ52" s="892"/>
      <c r="FR52" s="892"/>
      <c r="FS52" s="892"/>
      <c r="FT52" s="892"/>
      <c r="FU52" s="892"/>
      <c r="FV52" s="892"/>
      <c r="FW52" s="892"/>
      <c r="FX52" s="892"/>
      <c r="FY52" s="892"/>
      <c r="FZ52" s="892"/>
      <c r="GA52" s="892"/>
      <c r="GB52" s="892"/>
      <c r="GC52" s="892"/>
      <c r="GD52" s="892"/>
      <c r="GE52" s="892"/>
      <c r="GF52" s="892"/>
      <c r="GG52" s="892"/>
      <c r="GH52" s="892"/>
      <c r="GI52" s="892"/>
      <c r="GJ52" s="892"/>
      <c r="GK52" s="892"/>
      <c r="GL52" s="892"/>
      <c r="GM52" s="892"/>
      <c r="GN52" s="892"/>
      <c r="GO52" s="892"/>
      <c r="GP52" s="892"/>
      <c r="GQ52" s="892"/>
      <c r="GR52" s="892"/>
      <c r="GS52" s="892"/>
      <c r="GT52" s="892"/>
      <c r="GU52" s="892"/>
      <c r="GV52" s="892"/>
      <c r="GW52" s="892"/>
      <c r="GX52" s="892"/>
      <c r="GY52" s="892"/>
      <c r="GZ52" s="892"/>
      <c r="HA52" s="892"/>
      <c r="HB52" s="892"/>
      <c r="HC52" s="892"/>
      <c r="HD52" s="892"/>
      <c r="HE52" s="892"/>
      <c r="HF52" s="892"/>
      <c r="HG52" s="892"/>
      <c r="HH52" s="892"/>
      <c r="HI52" s="892"/>
      <c r="HJ52" s="892"/>
      <c r="HK52" s="892"/>
      <c r="HL52" s="892"/>
      <c r="HM52" s="892"/>
      <c r="HN52" s="892"/>
      <c r="HO52" s="892"/>
      <c r="HP52" s="892"/>
      <c r="HQ52" s="892"/>
      <c r="HR52" s="892"/>
      <c r="HS52" s="892"/>
      <c r="HT52" s="892"/>
      <c r="HU52" s="892"/>
      <c r="HV52" s="892"/>
      <c r="HW52" s="892"/>
      <c r="HX52" s="892"/>
      <c r="HY52" s="892"/>
      <c r="HZ52" s="892"/>
      <c r="IA52" s="892"/>
      <c r="IB52" s="892"/>
      <c r="IC52" s="892"/>
      <c r="ID52" s="892"/>
      <c r="IE52" s="892"/>
      <c r="IF52" s="892"/>
      <c r="IG52" s="892"/>
      <c r="IH52" s="892"/>
      <c r="II52" s="892"/>
      <c r="IJ52" s="892"/>
      <c r="IK52" s="892"/>
      <c r="IL52" s="892"/>
      <c r="IM52" s="892"/>
      <c r="IN52" s="892"/>
      <c r="IO52" s="892"/>
      <c r="IP52" s="892"/>
      <c r="IQ52" s="892"/>
      <c r="IR52" s="892"/>
      <c r="IS52" s="892"/>
      <c r="IT52" s="892"/>
      <c r="IU52" s="892"/>
    </row>
    <row r="53" spans="1:255" s="893" customFormat="1">
      <c r="A53" s="892"/>
      <c r="B53" s="892"/>
      <c r="C53" s="892"/>
      <c r="D53" s="892"/>
      <c r="E53" s="892"/>
      <c r="F53" s="892"/>
      <c r="G53" s="892"/>
      <c r="H53" s="892"/>
      <c r="I53" s="892"/>
      <c r="J53" s="892"/>
      <c r="K53" s="892"/>
      <c r="L53" s="892"/>
      <c r="M53" s="892"/>
      <c r="N53" s="892"/>
      <c r="O53" s="892"/>
      <c r="P53" s="892"/>
      <c r="Q53" s="892"/>
      <c r="R53" s="892"/>
      <c r="Z53" s="913"/>
      <c r="AT53" s="892"/>
      <c r="AU53" s="892"/>
      <c r="AV53" s="892"/>
      <c r="AW53" s="892"/>
      <c r="AX53" s="892"/>
      <c r="AY53" s="892"/>
      <c r="AZ53" s="892"/>
      <c r="BA53" s="892"/>
      <c r="BB53" s="892"/>
      <c r="BC53" s="892"/>
      <c r="BD53" s="892"/>
      <c r="BE53" s="892"/>
      <c r="BF53" s="892"/>
      <c r="BG53" s="892"/>
      <c r="BH53" s="892"/>
      <c r="BI53" s="892"/>
      <c r="BJ53" s="892"/>
      <c r="BK53" s="892"/>
      <c r="BL53" s="892"/>
      <c r="BM53" s="892"/>
      <c r="BN53" s="892"/>
      <c r="BO53" s="892"/>
      <c r="BP53" s="892"/>
      <c r="BQ53" s="892"/>
      <c r="BR53" s="892"/>
      <c r="BS53" s="892"/>
      <c r="BT53" s="892"/>
      <c r="BU53" s="892"/>
      <c r="BV53" s="892"/>
      <c r="BW53" s="892"/>
      <c r="BX53" s="892"/>
      <c r="BY53" s="892"/>
      <c r="BZ53" s="892"/>
      <c r="CA53" s="892"/>
      <c r="CB53" s="892"/>
      <c r="CC53" s="892"/>
      <c r="CD53" s="892"/>
      <c r="CE53" s="892"/>
      <c r="CF53" s="892"/>
      <c r="CG53" s="892"/>
      <c r="CH53" s="892"/>
      <c r="CI53" s="892"/>
      <c r="CJ53" s="892"/>
      <c r="CK53" s="892"/>
      <c r="CL53" s="892"/>
      <c r="CM53" s="892"/>
      <c r="CN53" s="892"/>
      <c r="CO53" s="892"/>
      <c r="CP53" s="892"/>
      <c r="CQ53" s="892"/>
      <c r="CR53" s="892"/>
      <c r="CS53" s="892"/>
      <c r="CT53" s="892"/>
      <c r="CU53" s="892"/>
      <c r="CV53" s="892"/>
      <c r="CW53" s="892"/>
      <c r="CX53" s="892"/>
      <c r="CY53" s="892"/>
      <c r="CZ53" s="892"/>
      <c r="DA53" s="892"/>
      <c r="DB53" s="892"/>
      <c r="DC53" s="892"/>
      <c r="DD53" s="892"/>
      <c r="DE53" s="892"/>
      <c r="DF53" s="892"/>
      <c r="DG53" s="892"/>
      <c r="DH53" s="892"/>
      <c r="DI53" s="892"/>
      <c r="DJ53" s="892"/>
      <c r="DK53" s="892"/>
      <c r="DL53" s="892"/>
      <c r="DM53" s="892"/>
      <c r="DN53" s="892"/>
      <c r="DO53" s="892"/>
      <c r="DP53" s="892"/>
      <c r="DQ53" s="892"/>
      <c r="DR53" s="892"/>
      <c r="DS53" s="892"/>
      <c r="DT53" s="892"/>
      <c r="DU53" s="892"/>
      <c r="DV53" s="892"/>
      <c r="DW53" s="892"/>
      <c r="DX53" s="892"/>
      <c r="DY53" s="892"/>
      <c r="DZ53" s="892"/>
      <c r="EA53" s="892"/>
      <c r="EB53" s="892"/>
      <c r="EC53" s="892"/>
      <c r="ED53" s="892"/>
      <c r="EE53" s="892"/>
      <c r="EF53" s="892"/>
      <c r="EG53" s="892"/>
      <c r="EH53" s="892"/>
      <c r="EI53" s="892"/>
      <c r="EJ53" s="892"/>
      <c r="EK53" s="892"/>
      <c r="EL53" s="892"/>
      <c r="EM53" s="892"/>
      <c r="EN53" s="892"/>
      <c r="EO53" s="892"/>
      <c r="EP53" s="892"/>
      <c r="EQ53" s="892"/>
      <c r="ER53" s="892"/>
      <c r="ES53" s="892"/>
      <c r="ET53" s="892"/>
      <c r="EU53" s="892"/>
      <c r="EV53" s="892"/>
      <c r="EW53" s="892"/>
      <c r="EX53" s="892"/>
      <c r="EY53" s="892"/>
      <c r="EZ53" s="892"/>
      <c r="FA53" s="892"/>
      <c r="FB53" s="892"/>
      <c r="FC53" s="892"/>
      <c r="FD53" s="892"/>
      <c r="FE53" s="892"/>
      <c r="FF53" s="892"/>
      <c r="FG53" s="892"/>
      <c r="FH53" s="892"/>
      <c r="FI53" s="892"/>
      <c r="FJ53" s="892"/>
      <c r="FK53" s="892"/>
      <c r="FL53" s="892"/>
      <c r="FM53" s="892"/>
      <c r="FN53" s="892"/>
      <c r="FO53" s="892"/>
      <c r="FP53" s="892"/>
      <c r="FQ53" s="892"/>
      <c r="FR53" s="892"/>
      <c r="FS53" s="892"/>
      <c r="FT53" s="892"/>
      <c r="FU53" s="892"/>
      <c r="FV53" s="892"/>
      <c r="FW53" s="892"/>
      <c r="FX53" s="892"/>
      <c r="FY53" s="892"/>
      <c r="FZ53" s="892"/>
      <c r="GA53" s="892"/>
      <c r="GB53" s="892"/>
      <c r="GC53" s="892"/>
      <c r="GD53" s="892"/>
      <c r="GE53" s="892"/>
      <c r="GF53" s="892"/>
      <c r="GG53" s="892"/>
      <c r="GH53" s="892"/>
      <c r="GI53" s="892"/>
      <c r="GJ53" s="892"/>
      <c r="GK53" s="892"/>
      <c r="GL53" s="892"/>
      <c r="GM53" s="892"/>
      <c r="GN53" s="892"/>
      <c r="GO53" s="892"/>
      <c r="GP53" s="892"/>
      <c r="GQ53" s="892"/>
      <c r="GR53" s="892"/>
      <c r="GS53" s="892"/>
      <c r="GT53" s="892"/>
      <c r="GU53" s="892"/>
      <c r="GV53" s="892"/>
      <c r="GW53" s="892"/>
      <c r="GX53" s="892"/>
      <c r="GY53" s="892"/>
      <c r="GZ53" s="892"/>
      <c r="HA53" s="892"/>
      <c r="HB53" s="892"/>
      <c r="HC53" s="892"/>
      <c r="HD53" s="892"/>
      <c r="HE53" s="892"/>
      <c r="HF53" s="892"/>
      <c r="HG53" s="892"/>
      <c r="HH53" s="892"/>
      <c r="HI53" s="892"/>
      <c r="HJ53" s="892"/>
      <c r="HK53" s="892"/>
      <c r="HL53" s="892"/>
      <c r="HM53" s="892"/>
      <c r="HN53" s="892"/>
      <c r="HO53" s="892"/>
      <c r="HP53" s="892"/>
      <c r="HQ53" s="892"/>
      <c r="HR53" s="892"/>
      <c r="HS53" s="892"/>
      <c r="HT53" s="892"/>
      <c r="HU53" s="892"/>
      <c r="HV53" s="892"/>
      <c r="HW53" s="892"/>
      <c r="HX53" s="892"/>
      <c r="HY53" s="892"/>
      <c r="HZ53" s="892"/>
      <c r="IA53" s="892"/>
      <c r="IB53" s="892"/>
      <c r="IC53" s="892"/>
      <c r="ID53" s="892"/>
      <c r="IE53" s="892"/>
      <c r="IF53" s="892"/>
      <c r="IG53" s="892"/>
      <c r="IH53" s="892"/>
      <c r="II53" s="892"/>
      <c r="IJ53" s="892"/>
      <c r="IK53" s="892"/>
      <c r="IL53" s="892"/>
      <c r="IM53" s="892"/>
      <c r="IN53" s="892"/>
      <c r="IO53" s="892"/>
      <c r="IP53" s="892"/>
      <c r="IQ53" s="892"/>
      <c r="IR53" s="892"/>
      <c r="IS53" s="892"/>
      <c r="IT53" s="892"/>
      <c r="IU53" s="892"/>
    </row>
    <row r="54" spans="1:255" s="893" customFormat="1">
      <c r="A54" s="892"/>
      <c r="B54" s="892"/>
      <c r="C54" s="892"/>
      <c r="D54" s="892"/>
      <c r="E54" s="892"/>
      <c r="F54" s="892"/>
      <c r="G54" s="892"/>
      <c r="H54" s="892"/>
      <c r="I54" s="892"/>
      <c r="J54" s="892"/>
      <c r="K54" s="892"/>
      <c r="L54" s="892"/>
      <c r="M54" s="892"/>
      <c r="N54" s="892"/>
      <c r="O54" s="892"/>
      <c r="P54" s="892"/>
      <c r="Q54" s="892"/>
      <c r="R54" s="892"/>
      <c r="AT54" s="892"/>
      <c r="AU54" s="892"/>
      <c r="AV54" s="892"/>
      <c r="AW54" s="892"/>
      <c r="AX54" s="892"/>
      <c r="AY54" s="892"/>
      <c r="AZ54" s="892"/>
      <c r="BA54" s="892"/>
      <c r="BB54" s="892"/>
      <c r="BC54" s="892"/>
      <c r="BD54" s="892"/>
      <c r="BE54" s="892"/>
      <c r="BF54" s="892"/>
      <c r="BG54" s="892"/>
      <c r="BH54" s="892"/>
      <c r="BI54" s="892"/>
      <c r="BJ54" s="892"/>
      <c r="BK54" s="892"/>
      <c r="BL54" s="892"/>
      <c r="BM54" s="892"/>
      <c r="BN54" s="892"/>
      <c r="BO54" s="892"/>
      <c r="BP54" s="892"/>
      <c r="BQ54" s="892"/>
      <c r="BR54" s="892"/>
      <c r="BS54" s="892"/>
      <c r="BT54" s="892"/>
      <c r="BU54" s="892"/>
      <c r="BV54" s="892"/>
      <c r="BW54" s="892"/>
      <c r="BX54" s="892"/>
      <c r="BY54" s="892"/>
      <c r="BZ54" s="892"/>
      <c r="CA54" s="892"/>
      <c r="CB54" s="892"/>
      <c r="CC54" s="892"/>
      <c r="CD54" s="892"/>
      <c r="CE54" s="892"/>
      <c r="CF54" s="892"/>
      <c r="CG54" s="892"/>
      <c r="CH54" s="892"/>
      <c r="CI54" s="892"/>
      <c r="CJ54" s="892"/>
      <c r="CK54" s="892"/>
      <c r="CL54" s="892"/>
      <c r="CM54" s="892"/>
      <c r="CN54" s="892"/>
      <c r="CO54" s="892"/>
      <c r="CP54" s="892"/>
      <c r="CQ54" s="892"/>
      <c r="CR54" s="892"/>
      <c r="CS54" s="892"/>
      <c r="CT54" s="892"/>
      <c r="CU54" s="892"/>
      <c r="CV54" s="892"/>
      <c r="CW54" s="892"/>
      <c r="CX54" s="892"/>
      <c r="CY54" s="892"/>
      <c r="CZ54" s="892"/>
      <c r="DA54" s="892"/>
      <c r="DB54" s="892"/>
      <c r="DC54" s="892"/>
      <c r="DD54" s="892"/>
      <c r="DE54" s="892"/>
      <c r="DF54" s="892"/>
      <c r="DG54" s="892"/>
      <c r="DH54" s="892"/>
      <c r="DI54" s="892"/>
      <c r="DJ54" s="892"/>
      <c r="DK54" s="892"/>
      <c r="DL54" s="892"/>
      <c r="DM54" s="892"/>
      <c r="DN54" s="892"/>
      <c r="DO54" s="892"/>
      <c r="DP54" s="892"/>
      <c r="DQ54" s="892"/>
      <c r="DR54" s="892"/>
      <c r="DS54" s="892"/>
      <c r="DT54" s="892"/>
      <c r="DU54" s="892"/>
      <c r="DV54" s="892"/>
      <c r="DW54" s="892"/>
      <c r="DX54" s="892"/>
      <c r="DY54" s="892"/>
      <c r="DZ54" s="892"/>
      <c r="EA54" s="892"/>
      <c r="EB54" s="892"/>
      <c r="EC54" s="892"/>
      <c r="ED54" s="892"/>
      <c r="EE54" s="892"/>
      <c r="EF54" s="892"/>
      <c r="EG54" s="892"/>
      <c r="EH54" s="892"/>
      <c r="EI54" s="892"/>
      <c r="EJ54" s="892"/>
      <c r="EK54" s="892"/>
      <c r="EL54" s="892"/>
      <c r="EM54" s="892"/>
      <c r="EN54" s="892"/>
      <c r="EO54" s="892"/>
      <c r="EP54" s="892"/>
      <c r="EQ54" s="892"/>
      <c r="ER54" s="892"/>
      <c r="ES54" s="892"/>
      <c r="ET54" s="892"/>
      <c r="EU54" s="892"/>
      <c r="EV54" s="892"/>
      <c r="EW54" s="892"/>
      <c r="EX54" s="892"/>
      <c r="EY54" s="892"/>
      <c r="EZ54" s="892"/>
      <c r="FA54" s="892"/>
      <c r="FB54" s="892"/>
      <c r="FC54" s="892"/>
      <c r="FD54" s="892"/>
      <c r="FE54" s="892"/>
      <c r="FF54" s="892"/>
      <c r="FG54" s="892"/>
      <c r="FH54" s="892"/>
      <c r="FI54" s="892"/>
      <c r="FJ54" s="892"/>
      <c r="FK54" s="892"/>
      <c r="FL54" s="892"/>
      <c r="FM54" s="892"/>
      <c r="FN54" s="892"/>
      <c r="FO54" s="892"/>
      <c r="FP54" s="892"/>
      <c r="FQ54" s="892"/>
      <c r="FR54" s="892"/>
      <c r="FS54" s="892"/>
      <c r="FT54" s="892"/>
      <c r="FU54" s="892"/>
      <c r="FV54" s="892"/>
      <c r="FW54" s="892"/>
      <c r="FX54" s="892"/>
      <c r="FY54" s="892"/>
      <c r="FZ54" s="892"/>
      <c r="GA54" s="892"/>
      <c r="GB54" s="892"/>
      <c r="GC54" s="892"/>
      <c r="GD54" s="892"/>
      <c r="GE54" s="892"/>
      <c r="GF54" s="892"/>
      <c r="GG54" s="892"/>
      <c r="GH54" s="892"/>
      <c r="GI54" s="892"/>
      <c r="GJ54" s="892"/>
      <c r="GK54" s="892"/>
      <c r="GL54" s="892"/>
      <c r="GM54" s="892"/>
      <c r="GN54" s="892"/>
      <c r="GO54" s="892"/>
      <c r="GP54" s="892"/>
      <c r="GQ54" s="892"/>
      <c r="GR54" s="892"/>
      <c r="GS54" s="892"/>
      <c r="GT54" s="892"/>
      <c r="GU54" s="892"/>
      <c r="GV54" s="892"/>
      <c r="GW54" s="892"/>
      <c r="GX54" s="892"/>
      <c r="GY54" s="892"/>
      <c r="GZ54" s="892"/>
      <c r="HA54" s="892"/>
      <c r="HB54" s="892"/>
      <c r="HC54" s="892"/>
      <c r="HD54" s="892"/>
      <c r="HE54" s="892"/>
      <c r="HF54" s="892"/>
      <c r="HG54" s="892"/>
      <c r="HH54" s="892"/>
      <c r="HI54" s="892"/>
      <c r="HJ54" s="892"/>
      <c r="HK54" s="892"/>
      <c r="HL54" s="892"/>
      <c r="HM54" s="892"/>
      <c r="HN54" s="892"/>
      <c r="HO54" s="892"/>
      <c r="HP54" s="892"/>
      <c r="HQ54" s="892"/>
      <c r="HR54" s="892"/>
      <c r="HS54" s="892"/>
      <c r="HT54" s="892"/>
      <c r="HU54" s="892"/>
      <c r="HV54" s="892"/>
      <c r="HW54" s="892"/>
      <c r="HX54" s="892"/>
      <c r="HY54" s="892"/>
      <c r="HZ54" s="892"/>
      <c r="IA54" s="892"/>
      <c r="IB54" s="892"/>
      <c r="IC54" s="892"/>
      <c r="ID54" s="892"/>
      <c r="IE54" s="892"/>
      <c r="IF54" s="892"/>
      <c r="IG54" s="892"/>
      <c r="IH54" s="892"/>
      <c r="II54" s="892"/>
      <c r="IJ54" s="892"/>
      <c r="IK54" s="892"/>
      <c r="IL54" s="892"/>
      <c r="IM54" s="892"/>
      <c r="IN54" s="892"/>
      <c r="IO54" s="892"/>
      <c r="IP54" s="892"/>
      <c r="IQ54" s="892"/>
      <c r="IR54" s="892"/>
      <c r="IS54" s="892"/>
      <c r="IT54" s="892"/>
      <c r="IU54" s="892"/>
    </row>
    <row r="55" spans="1:255" s="893" customFormat="1">
      <c r="A55" s="892"/>
      <c r="B55" s="892"/>
      <c r="C55" s="892"/>
      <c r="D55" s="892"/>
      <c r="E55" s="892"/>
      <c r="F55" s="892"/>
      <c r="G55" s="892"/>
      <c r="H55" s="892"/>
      <c r="I55" s="892"/>
      <c r="J55" s="892"/>
      <c r="K55" s="892"/>
      <c r="L55" s="892"/>
      <c r="M55" s="892"/>
      <c r="N55" s="892"/>
      <c r="O55" s="892"/>
      <c r="P55" s="892"/>
      <c r="Q55" s="892"/>
      <c r="R55" s="892"/>
      <c r="Z55" s="908"/>
      <c r="AT55" s="892"/>
      <c r="AU55" s="892"/>
      <c r="AV55" s="892"/>
      <c r="AW55" s="892"/>
      <c r="AX55" s="892"/>
      <c r="AY55" s="892"/>
      <c r="AZ55" s="892"/>
      <c r="BA55" s="892"/>
      <c r="BB55" s="892"/>
      <c r="BC55" s="892"/>
      <c r="BD55" s="892"/>
      <c r="BE55" s="892"/>
      <c r="BF55" s="892"/>
      <c r="BG55" s="892"/>
      <c r="BH55" s="892"/>
      <c r="BI55" s="892"/>
      <c r="BJ55" s="892"/>
      <c r="BK55" s="892"/>
      <c r="BL55" s="892"/>
      <c r="BM55" s="892"/>
      <c r="BN55" s="892"/>
      <c r="BO55" s="892"/>
      <c r="BP55" s="892"/>
      <c r="BQ55" s="892"/>
      <c r="BR55" s="892"/>
      <c r="BS55" s="892"/>
      <c r="BT55" s="892"/>
      <c r="BU55" s="892"/>
      <c r="BV55" s="892"/>
      <c r="BW55" s="892"/>
      <c r="BX55" s="892"/>
      <c r="BY55" s="892"/>
      <c r="BZ55" s="892"/>
      <c r="CA55" s="892"/>
      <c r="CB55" s="892"/>
      <c r="CC55" s="892"/>
      <c r="CD55" s="892"/>
      <c r="CE55" s="892"/>
      <c r="CF55" s="892"/>
      <c r="CG55" s="892"/>
      <c r="CH55" s="892"/>
      <c r="CI55" s="892"/>
      <c r="CJ55" s="892"/>
      <c r="CK55" s="892"/>
      <c r="CL55" s="892"/>
      <c r="CM55" s="892"/>
      <c r="CN55" s="892"/>
      <c r="CO55" s="892"/>
      <c r="CP55" s="892"/>
      <c r="CQ55" s="892"/>
      <c r="CR55" s="892"/>
      <c r="CS55" s="892"/>
      <c r="CT55" s="892"/>
      <c r="CU55" s="892"/>
      <c r="CV55" s="892"/>
      <c r="CW55" s="892"/>
      <c r="CX55" s="892"/>
      <c r="CY55" s="892"/>
      <c r="CZ55" s="892"/>
      <c r="DA55" s="892"/>
      <c r="DB55" s="892"/>
      <c r="DC55" s="892"/>
      <c r="DD55" s="892"/>
      <c r="DE55" s="892"/>
      <c r="DF55" s="892"/>
      <c r="DG55" s="892"/>
      <c r="DH55" s="892"/>
      <c r="DI55" s="892"/>
      <c r="DJ55" s="892"/>
      <c r="DK55" s="892"/>
      <c r="DL55" s="892"/>
      <c r="DM55" s="892"/>
      <c r="DN55" s="892"/>
      <c r="DO55" s="892"/>
      <c r="DP55" s="892"/>
      <c r="DQ55" s="892"/>
      <c r="DR55" s="892"/>
      <c r="DS55" s="892"/>
      <c r="DT55" s="892"/>
      <c r="DU55" s="892"/>
      <c r="DV55" s="892"/>
      <c r="DW55" s="892"/>
      <c r="DX55" s="892"/>
      <c r="DY55" s="892"/>
      <c r="DZ55" s="892"/>
      <c r="EA55" s="892"/>
      <c r="EB55" s="892"/>
      <c r="EC55" s="892"/>
      <c r="ED55" s="892"/>
      <c r="EE55" s="892"/>
      <c r="EF55" s="892"/>
      <c r="EG55" s="892"/>
      <c r="EH55" s="892"/>
      <c r="EI55" s="892"/>
      <c r="EJ55" s="892"/>
      <c r="EK55" s="892"/>
      <c r="EL55" s="892"/>
      <c r="EM55" s="892"/>
      <c r="EN55" s="892"/>
      <c r="EO55" s="892"/>
      <c r="EP55" s="892"/>
      <c r="EQ55" s="892"/>
      <c r="ER55" s="892"/>
      <c r="ES55" s="892"/>
      <c r="ET55" s="892"/>
      <c r="EU55" s="892"/>
      <c r="EV55" s="892"/>
      <c r="EW55" s="892"/>
      <c r="EX55" s="892"/>
      <c r="EY55" s="892"/>
      <c r="EZ55" s="892"/>
      <c r="FA55" s="892"/>
      <c r="FB55" s="892"/>
      <c r="FC55" s="892"/>
      <c r="FD55" s="892"/>
      <c r="FE55" s="892"/>
      <c r="FF55" s="892"/>
      <c r="FG55" s="892"/>
      <c r="FH55" s="892"/>
      <c r="FI55" s="892"/>
      <c r="FJ55" s="892"/>
      <c r="FK55" s="892"/>
      <c r="FL55" s="892"/>
      <c r="FM55" s="892"/>
      <c r="FN55" s="892"/>
      <c r="FO55" s="892"/>
      <c r="FP55" s="892"/>
      <c r="FQ55" s="892"/>
      <c r="FR55" s="892"/>
      <c r="FS55" s="892"/>
      <c r="FT55" s="892"/>
      <c r="FU55" s="892"/>
      <c r="FV55" s="892"/>
      <c r="FW55" s="892"/>
      <c r="FX55" s="892"/>
      <c r="FY55" s="892"/>
      <c r="FZ55" s="892"/>
      <c r="GA55" s="892"/>
      <c r="GB55" s="892"/>
      <c r="GC55" s="892"/>
      <c r="GD55" s="892"/>
      <c r="GE55" s="892"/>
      <c r="GF55" s="892"/>
      <c r="GG55" s="892"/>
      <c r="GH55" s="892"/>
      <c r="GI55" s="892"/>
      <c r="GJ55" s="892"/>
      <c r="GK55" s="892"/>
      <c r="GL55" s="892"/>
      <c r="GM55" s="892"/>
      <c r="GN55" s="892"/>
      <c r="GO55" s="892"/>
      <c r="GP55" s="892"/>
      <c r="GQ55" s="892"/>
      <c r="GR55" s="892"/>
      <c r="GS55" s="892"/>
      <c r="GT55" s="892"/>
      <c r="GU55" s="892"/>
      <c r="GV55" s="892"/>
      <c r="GW55" s="892"/>
      <c r="GX55" s="892"/>
      <c r="GY55" s="892"/>
      <c r="GZ55" s="892"/>
      <c r="HA55" s="892"/>
      <c r="HB55" s="892"/>
      <c r="HC55" s="892"/>
      <c r="HD55" s="892"/>
      <c r="HE55" s="892"/>
      <c r="HF55" s="892"/>
      <c r="HG55" s="892"/>
      <c r="HH55" s="892"/>
      <c r="HI55" s="892"/>
      <c r="HJ55" s="892"/>
      <c r="HK55" s="892"/>
      <c r="HL55" s="892"/>
      <c r="HM55" s="892"/>
      <c r="HN55" s="892"/>
      <c r="HO55" s="892"/>
      <c r="HP55" s="892"/>
      <c r="HQ55" s="892"/>
      <c r="HR55" s="892"/>
      <c r="HS55" s="892"/>
      <c r="HT55" s="892"/>
      <c r="HU55" s="892"/>
      <c r="HV55" s="892"/>
      <c r="HW55" s="892"/>
      <c r="HX55" s="892"/>
      <c r="HY55" s="892"/>
      <c r="HZ55" s="892"/>
      <c r="IA55" s="892"/>
      <c r="IB55" s="892"/>
      <c r="IC55" s="892"/>
      <c r="ID55" s="892"/>
      <c r="IE55" s="892"/>
      <c r="IF55" s="892"/>
      <c r="IG55" s="892"/>
      <c r="IH55" s="892"/>
      <c r="II55" s="892"/>
      <c r="IJ55" s="892"/>
      <c r="IK55" s="892"/>
      <c r="IL55" s="892"/>
      <c r="IM55" s="892"/>
      <c r="IN55" s="892"/>
      <c r="IO55" s="892"/>
      <c r="IP55" s="892"/>
      <c r="IQ55" s="892"/>
      <c r="IR55" s="892"/>
      <c r="IS55" s="892"/>
      <c r="IT55" s="892"/>
      <c r="IU55" s="892"/>
    </row>
    <row r="56" spans="1:255" s="893" customFormat="1">
      <c r="A56" s="892"/>
      <c r="B56" s="892"/>
      <c r="C56" s="892"/>
      <c r="D56" s="892"/>
      <c r="E56" s="892"/>
      <c r="F56" s="892"/>
      <c r="G56" s="892"/>
      <c r="H56" s="892"/>
      <c r="I56" s="892"/>
      <c r="J56" s="892"/>
      <c r="K56" s="892"/>
      <c r="L56" s="892"/>
      <c r="M56" s="892"/>
      <c r="N56" s="892"/>
      <c r="O56" s="892"/>
      <c r="P56" s="892"/>
      <c r="Q56" s="892"/>
      <c r="R56" s="892"/>
      <c r="Z56" s="908"/>
      <c r="AT56" s="892"/>
      <c r="AU56" s="892"/>
      <c r="AV56" s="892"/>
      <c r="AW56" s="892"/>
      <c r="AX56" s="892"/>
      <c r="AY56" s="892"/>
      <c r="AZ56" s="892"/>
      <c r="BA56" s="892"/>
      <c r="BB56" s="892"/>
      <c r="BC56" s="892"/>
      <c r="BD56" s="892"/>
      <c r="BE56" s="892"/>
      <c r="BF56" s="892"/>
      <c r="BG56" s="892"/>
      <c r="BH56" s="892"/>
      <c r="BI56" s="892"/>
      <c r="BJ56" s="892"/>
      <c r="BK56" s="892"/>
      <c r="BL56" s="892"/>
      <c r="BM56" s="892"/>
      <c r="BN56" s="892"/>
      <c r="BO56" s="892"/>
      <c r="BP56" s="892"/>
      <c r="BQ56" s="892"/>
      <c r="BR56" s="892"/>
      <c r="BS56" s="892"/>
      <c r="BT56" s="892"/>
      <c r="BU56" s="892"/>
      <c r="BV56" s="892"/>
      <c r="BW56" s="892"/>
      <c r="BX56" s="892"/>
      <c r="BY56" s="892"/>
      <c r="BZ56" s="892"/>
      <c r="CA56" s="892"/>
      <c r="CB56" s="892"/>
      <c r="CC56" s="892"/>
      <c r="CD56" s="892"/>
      <c r="CE56" s="892"/>
      <c r="CF56" s="892"/>
      <c r="CG56" s="892"/>
      <c r="CH56" s="892"/>
      <c r="CI56" s="892"/>
      <c r="CJ56" s="892"/>
      <c r="CK56" s="892"/>
      <c r="CL56" s="892"/>
      <c r="CM56" s="892"/>
      <c r="CN56" s="892"/>
      <c r="CO56" s="892"/>
      <c r="CP56" s="892"/>
      <c r="CQ56" s="892"/>
      <c r="CR56" s="892"/>
      <c r="CS56" s="892"/>
      <c r="CT56" s="892"/>
      <c r="CU56" s="892"/>
      <c r="CV56" s="892"/>
      <c r="CW56" s="892"/>
      <c r="CX56" s="892"/>
      <c r="CY56" s="892"/>
      <c r="CZ56" s="892"/>
      <c r="DA56" s="892"/>
      <c r="DB56" s="892"/>
      <c r="DC56" s="892"/>
      <c r="DD56" s="892"/>
      <c r="DE56" s="892"/>
      <c r="DF56" s="892"/>
      <c r="DG56" s="892"/>
      <c r="DH56" s="892"/>
      <c r="DI56" s="892"/>
      <c r="DJ56" s="892"/>
      <c r="DK56" s="892"/>
      <c r="DL56" s="892"/>
      <c r="DM56" s="892"/>
      <c r="DN56" s="892"/>
      <c r="DO56" s="892"/>
      <c r="DP56" s="892"/>
      <c r="DQ56" s="892"/>
      <c r="DR56" s="892"/>
      <c r="DS56" s="892"/>
      <c r="DT56" s="892"/>
      <c r="DU56" s="892"/>
      <c r="DV56" s="892"/>
      <c r="DW56" s="892"/>
      <c r="DX56" s="892"/>
      <c r="DY56" s="892"/>
      <c r="DZ56" s="892"/>
      <c r="EA56" s="892"/>
      <c r="EB56" s="892"/>
      <c r="EC56" s="892"/>
      <c r="ED56" s="892"/>
      <c r="EE56" s="892"/>
      <c r="EF56" s="892"/>
      <c r="EG56" s="892"/>
      <c r="EH56" s="892"/>
      <c r="EI56" s="892"/>
      <c r="EJ56" s="892"/>
      <c r="EK56" s="892"/>
      <c r="EL56" s="892"/>
      <c r="EM56" s="892"/>
      <c r="EN56" s="892"/>
      <c r="EO56" s="892"/>
      <c r="EP56" s="892"/>
      <c r="EQ56" s="892"/>
      <c r="ER56" s="892"/>
      <c r="ES56" s="892"/>
      <c r="ET56" s="892"/>
      <c r="EU56" s="892"/>
      <c r="EV56" s="892"/>
      <c r="EW56" s="892"/>
      <c r="EX56" s="892"/>
      <c r="EY56" s="892"/>
      <c r="EZ56" s="892"/>
      <c r="FA56" s="892"/>
      <c r="FB56" s="892"/>
      <c r="FC56" s="892"/>
      <c r="FD56" s="892"/>
      <c r="FE56" s="892"/>
      <c r="FF56" s="892"/>
      <c r="FG56" s="892"/>
      <c r="FH56" s="892"/>
      <c r="FI56" s="892"/>
      <c r="FJ56" s="892"/>
      <c r="FK56" s="892"/>
      <c r="FL56" s="892"/>
      <c r="FM56" s="892"/>
      <c r="FN56" s="892"/>
      <c r="FO56" s="892"/>
      <c r="FP56" s="892"/>
      <c r="FQ56" s="892"/>
      <c r="FR56" s="892"/>
      <c r="FS56" s="892"/>
      <c r="FT56" s="892"/>
      <c r="FU56" s="892"/>
      <c r="FV56" s="892"/>
      <c r="FW56" s="892"/>
      <c r="FX56" s="892"/>
      <c r="FY56" s="892"/>
      <c r="FZ56" s="892"/>
      <c r="GA56" s="892"/>
      <c r="GB56" s="892"/>
      <c r="GC56" s="892"/>
      <c r="GD56" s="892"/>
      <c r="GE56" s="892"/>
      <c r="GF56" s="892"/>
      <c r="GG56" s="892"/>
      <c r="GH56" s="892"/>
      <c r="GI56" s="892"/>
      <c r="GJ56" s="892"/>
      <c r="GK56" s="892"/>
      <c r="GL56" s="892"/>
      <c r="GM56" s="892"/>
      <c r="GN56" s="892"/>
      <c r="GO56" s="892"/>
      <c r="GP56" s="892"/>
      <c r="GQ56" s="892"/>
      <c r="GR56" s="892"/>
      <c r="GS56" s="892"/>
      <c r="GT56" s="892"/>
      <c r="GU56" s="892"/>
      <c r="GV56" s="892"/>
      <c r="GW56" s="892"/>
      <c r="GX56" s="892"/>
      <c r="GY56" s="892"/>
      <c r="GZ56" s="892"/>
      <c r="HA56" s="892"/>
      <c r="HB56" s="892"/>
      <c r="HC56" s="892"/>
      <c r="HD56" s="892"/>
      <c r="HE56" s="892"/>
      <c r="HF56" s="892"/>
      <c r="HG56" s="892"/>
      <c r="HH56" s="892"/>
      <c r="HI56" s="892"/>
      <c r="HJ56" s="892"/>
      <c r="HK56" s="892"/>
      <c r="HL56" s="892"/>
      <c r="HM56" s="892"/>
      <c r="HN56" s="892"/>
      <c r="HO56" s="892"/>
      <c r="HP56" s="892"/>
      <c r="HQ56" s="892"/>
      <c r="HR56" s="892"/>
      <c r="HS56" s="892"/>
      <c r="HT56" s="892"/>
      <c r="HU56" s="892"/>
      <c r="HV56" s="892"/>
      <c r="HW56" s="892"/>
      <c r="HX56" s="892"/>
      <c r="HY56" s="892"/>
      <c r="HZ56" s="892"/>
      <c r="IA56" s="892"/>
      <c r="IB56" s="892"/>
      <c r="IC56" s="892"/>
      <c r="ID56" s="892"/>
      <c r="IE56" s="892"/>
      <c r="IF56" s="892"/>
      <c r="IG56" s="892"/>
      <c r="IH56" s="892"/>
      <c r="II56" s="892"/>
      <c r="IJ56" s="892"/>
      <c r="IK56" s="892"/>
      <c r="IL56" s="892"/>
      <c r="IM56" s="892"/>
      <c r="IN56" s="892"/>
      <c r="IO56" s="892"/>
      <c r="IP56" s="892"/>
      <c r="IQ56" s="892"/>
      <c r="IR56" s="892"/>
      <c r="IS56" s="892"/>
      <c r="IT56" s="892"/>
      <c r="IU56" s="892"/>
    </row>
    <row r="57" spans="1:255" s="893" customFormat="1">
      <c r="A57" s="892"/>
      <c r="B57" s="892"/>
      <c r="C57" s="892"/>
      <c r="D57" s="892"/>
      <c r="E57" s="892"/>
      <c r="F57" s="892"/>
      <c r="G57" s="892"/>
      <c r="H57" s="892"/>
      <c r="I57" s="892"/>
      <c r="J57" s="892"/>
      <c r="K57" s="892"/>
      <c r="L57" s="892"/>
      <c r="M57" s="892"/>
      <c r="N57" s="892"/>
      <c r="O57" s="892"/>
      <c r="P57" s="892"/>
      <c r="Q57" s="892"/>
      <c r="R57" s="892"/>
      <c r="Z57" s="908"/>
      <c r="AT57" s="892"/>
      <c r="AU57" s="892"/>
      <c r="AV57" s="892"/>
      <c r="AW57" s="892"/>
      <c r="AX57" s="892"/>
      <c r="AY57" s="892"/>
      <c r="AZ57" s="892"/>
      <c r="BA57" s="892"/>
      <c r="BB57" s="892"/>
      <c r="BC57" s="892"/>
      <c r="BD57" s="892"/>
      <c r="BE57" s="892"/>
      <c r="BF57" s="892"/>
      <c r="BG57" s="892"/>
      <c r="BH57" s="892"/>
      <c r="BI57" s="892"/>
      <c r="BJ57" s="892"/>
      <c r="BK57" s="892"/>
      <c r="BL57" s="892"/>
      <c r="BM57" s="892"/>
      <c r="BN57" s="892"/>
      <c r="BO57" s="892"/>
      <c r="BP57" s="892"/>
      <c r="BQ57" s="892"/>
      <c r="BR57" s="892"/>
      <c r="BS57" s="892"/>
      <c r="BT57" s="892"/>
      <c r="BU57" s="892"/>
      <c r="BV57" s="892"/>
      <c r="BW57" s="892"/>
      <c r="BX57" s="892"/>
      <c r="BY57" s="892"/>
      <c r="BZ57" s="892"/>
      <c r="CA57" s="892"/>
      <c r="CB57" s="892"/>
      <c r="CC57" s="892"/>
      <c r="CD57" s="892"/>
      <c r="CE57" s="892"/>
      <c r="CF57" s="892"/>
      <c r="CG57" s="892"/>
      <c r="CH57" s="892"/>
      <c r="CI57" s="892"/>
      <c r="CJ57" s="892"/>
      <c r="CK57" s="892"/>
      <c r="CL57" s="892"/>
      <c r="CM57" s="892"/>
      <c r="CN57" s="892"/>
      <c r="CO57" s="892"/>
      <c r="CP57" s="892"/>
      <c r="CQ57" s="892"/>
      <c r="CR57" s="892"/>
      <c r="CS57" s="892"/>
      <c r="CT57" s="892"/>
      <c r="CU57" s="892"/>
      <c r="CV57" s="892"/>
      <c r="CW57" s="892"/>
      <c r="CX57" s="892"/>
      <c r="CY57" s="892"/>
      <c r="CZ57" s="892"/>
      <c r="DA57" s="892"/>
      <c r="DB57" s="892"/>
      <c r="DC57" s="892"/>
      <c r="DD57" s="892"/>
      <c r="DE57" s="892"/>
      <c r="DF57" s="892"/>
      <c r="DG57" s="892"/>
      <c r="DH57" s="892"/>
      <c r="DI57" s="892"/>
      <c r="DJ57" s="892"/>
      <c r="DK57" s="892"/>
      <c r="DL57" s="892"/>
      <c r="DM57" s="892"/>
      <c r="DN57" s="892"/>
      <c r="DO57" s="892"/>
      <c r="DP57" s="892"/>
      <c r="DQ57" s="892"/>
      <c r="DR57" s="892"/>
      <c r="DS57" s="892"/>
      <c r="DT57" s="892"/>
      <c r="DU57" s="892"/>
      <c r="DV57" s="892"/>
      <c r="DW57" s="892"/>
      <c r="DX57" s="892"/>
      <c r="DY57" s="892"/>
      <c r="DZ57" s="892"/>
      <c r="EA57" s="892"/>
      <c r="EB57" s="892"/>
      <c r="EC57" s="892"/>
      <c r="ED57" s="892"/>
      <c r="EE57" s="892"/>
      <c r="EF57" s="892"/>
      <c r="EG57" s="892"/>
      <c r="EH57" s="892"/>
      <c r="EI57" s="892"/>
      <c r="EJ57" s="892"/>
      <c r="EK57" s="892"/>
      <c r="EL57" s="892"/>
      <c r="EM57" s="892"/>
      <c r="EN57" s="892"/>
      <c r="EO57" s="892"/>
      <c r="EP57" s="892"/>
      <c r="EQ57" s="892"/>
      <c r="ER57" s="892"/>
      <c r="ES57" s="892"/>
      <c r="ET57" s="892"/>
      <c r="EU57" s="892"/>
      <c r="EV57" s="892"/>
      <c r="EW57" s="892"/>
      <c r="EX57" s="892"/>
      <c r="EY57" s="892"/>
      <c r="EZ57" s="892"/>
      <c r="FA57" s="892"/>
      <c r="FB57" s="892"/>
      <c r="FC57" s="892"/>
      <c r="FD57" s="892"/>
      <c r="FE57" s="892"/>
      <c r="FF57" s="892"/>
      <c r="FG57" s="892"/>
      <c r="FH57" s="892"/>
      <c r="FI57" s="892"/>
      <c r="FJ57" s="892"/>
      <c r="FK57" s="892"/>
      <c r="FL57" s="892"/>
      <c r="FM57" s="892"/>
      <c r="FN57" s="892"/>
      <c r="FO57" s="892"/>
      <c r="FP57" s="892"/>
      <c r="FQ57" s="892"/>
      <c r="FR57" s="892"/>
      <c r="FS57" s="892"/>
      <c r="FT57" s="892"/>
      <c r="FU57" s="892"/>
      <c r="FV57" s="892"/>
      <c r="FW57" s="892"/>
      <c r="FX57" s="892"/>
      <c r="FY57" s="892"/>
      <c r="FZ57" s="892"/>
      <c r="GA57" s="892"/>
      <c r="GB57" s="892"/>
      <c r="GC57" s="892"/>
      <c r="GD57" s="892"/>
      <c r="GE57" s="892"/>
      <c r="GF57" s="892"/>
      <c r="GG57" s="892"/>
      <c r="GH57" s="892"/>
      <c r="GI57" s="892"/>
      <c r="GJ57" s="892"/>
      <c r="GK57" s="892"/>
      <c r="GL57" s="892"/>
      <c r="GM57" s="892"/>
      <c r="GN57" s="892"/>
      <c r="GO57" s="892"/>
      <c r="GP57" s="892"/>
      <c r="GQ57" s="892"/>
      <c r="GR57" s="892"/>
      <c r="GS57" s="892"/>
      <c r="GT57" s="892"/>
      <c r="GU57" s="892"/>
      <c r="GV57" s="892"/>
      <c r="GW57" s="892"/>
      <c r="GX57" s="892"/>
      <c r="GY57" s="892"/>
      <c r="GZ57" s="892"/>
      <c r="HA57" s="892"/>
      <c r="HB57" s="892"/>
      <c r="HC57" s="892"/>
      <c r="HD57" s="892"/>
      <c r="HE57" s="892"/>
      <c r="HF57" s="892"/>
      <c r="HG57" s="892"/>
      <c r="HH57" s="892"/>
      <c r="HI57" s="892"/>
      <c r="HJ57" s="892"/>
      <c r="HK57" s="892"/>
      <c r="HL57" s="892"/>
      <c r="HM57" s="892"/>
      <c r="HN57" s="892"/>
      <c r="HO57" s="892"/>
      <c r="HP57" s="892"/>
      <c r="HQ57" s="892"/>
      <c r="HR57" s="892"/>
      <c r="HS57" s="892"/>
      <c r="HT57" s="892"/>
      <c r="HU57" s="892"/>
      <c r="HV57" s="892"/>
      <c r="HW57" s="892"/>
      <c r="HX57" s="892"/>
      <c r="HY57" s="892"/>
      <c r="HZ57" s="892"/>
      <c r="IA57" s="892"/>
      <c r="IB57" s="892"/>
      <c r="IC57" s="892"/>
      <c r="ID57" s="892"/>
      <c r="IE57" s="892"/>
      <c r="IF57" s="892"/>
      <c r="IG57" s="892"/>
      <c r="IH57" s="892"/>
      <c r="II57" s="892"/>
      <c r="IJ57" s="892"/>
      <c r="IK57" s="892"/>
      <c r="IL57" s="892"/>
      <c r="IM57" s="892"/>
      <c r="IN57" s="892"/>
      <c r="IO57" s="892"/>
      <c r="IP57" s="892"/>
      <c r="IQ57" s="892"/>
      <c r="IR57" s="892"/>
      <c r="IS57" s="892"/>
      <c r="IT57" s="892"/>
      <c r="IU57" s="892"/>
    </row>
  </sheetData>
  <mergeCells count="4">
    <mergeCell ref="A18:B18"/>
    <mergeCell ref="A19:B19"/>
    <mergeCell ref="A11:B11"/>
    <mergeCell ref="A27:B27"/>
  </mergeCells>
  <pageMargins left="0.7" right="0.7" top="0.75" bottom="0.75" header="0.3" footer="0.3"/>
  <pageSetup paperSize="9" scale="67" orientation="landscape" r:id="rId1"/>
  <colBreaks count="1" manualBreakCount="1">
    <brk id="15" max="1048575" man="1"/>
  </col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6"/>
  <sheetViews>
    <sheetView topLeftCell="A13" zoomScale="85" zoomScaleNormal="85" zoomScaleSheetLayoutView="71" workbookViewId="0">
      <selection activeCell="M33" sqref="M33"/>
    </sheetView>
  </sheetViews>
  <sheetFormatPr baseColWidth="10" defaultColWidth="13" defaultRowHeight="15.75"/>
  <cols>
    <col min="1" max="1" width="17.5703125" style="984" customWidth="1"/>
    <col min="2" max="2" width="19.140625" style="984" customWidth="1"/>
    <col min="3" max="3" width="20" style="984" customWidth="1"/>
    <col min="4" max="8" width="15.7109375" style="984" customWidth="1"/>
    <col min="9" max="11" width="10.7109375" style="984" customWidth="1"/>
    <col min="12" max="13" width="15.7109375" style="984" customWidth="1"/>
    <col min="14" max="14" width="14.140625" style="984" customWidth="1"/>
    <col min="15" max="15" width="14.7109375" style="984" customWidth="1"/>
    <col min="16" max="16" width="15.42578125" style="984" customWidth="1"/>
    <col min="17" max="229" width="11.42578125" style="984" customWidth="1"/>
    <col min="230" max="230" width="19.140625" style="984" customWidth="1"/>
    <col min="231" max="231" width="20" style="984" customWidth="1"/>
    <col min="232" max="233" width="18.42578125" style="984" customWidth="1"/>
    <col min="234" max="234" width="18" style="984" customWidth="1"/>
    <col min="235" max="235" width="15.7109375" style="984" customWidth="1"/>
    <col min="236" max="236" width="21.5703125" style="984" customWidth="1"/>
    <col min="237" max="237" width="17" style="984" customWidth="1"/>
    <col min="238" max="238" width="28.140625" style="984" customWidth="1"/>
    <col min="239" max="239" width="20" style="984" customWidth="1"/>
    <col min="240" max="240" width="20.42578125" style="984" customWidth="1"/>
    <col min="241" max="241" width="16.7109375" style="984" customWidth="1"/>
    <col min="242" max="242" width="14.140625" style="984" customWidth="1"/>
    <col min="243" max="243" width="14.7109375" style="984" customWidth="1"/>
    <col min="244" max="244" width="15.42578125" style="984" customWidth="1"/>
    <col min="245" max="245" width="20.5703125" style="984" customWidth="1"/>
    <col min="246" max="246" width="14.85546875" style="984" customWidth="1"/>
    <col min="247" max="247" width="15.140625" style="984" customWidth="1"/>
    <col min="248" max="248" width="21.140625" style="984" customWidth="1"/>
    <col min="249" max="249" width="19.42578125" style="984" customWidth="1"/>
    <col min="250" max="250" width="20.42578125" style="984" customWidth="1"/>
    <col min="251" max="251" width="14.85546875" style="984" customWidth="1"/>
    <col min="252" max="16384" width="13" style="984"/>
  </cols>
  <sheetData>
    <row r="1" spans="1:23" ht="24.95" customHeight="1">
      <c r="A1" s="977"/>
    </row>
    <row r="2" spans="1:23" ht="24.95" customHeight="1">
      <c r="A2" s="977" t="s">
        <v>197</v>
      </c>
    </row>
    <row r="3" spans="1:23" ht="24.95" customHeight="1"/>
    <row r="4" spans="1:23" ht="50.1" customHeight="1">
      <c r="A4" s="1017" t="s">
        <v>197</v>
      </c>
      <c r="B4" s="1018" t="s">
        <v>96</v>
      </c>
      <c r="C4" s="1019" t="s">
        <v>173</v>
      </c>
      <c r="D4" s="1020" t="s">
        <v>174</v>
      </c>
      <c r="E4" s="1020" t="s">
        <v>182</v>
      </c>
      <c r="F4" s="1018" t="s">
        <v>175</v>
      </c>
      <c r="G4" s="1020" t="s">
        <v>176</v>
      </c>
      <c r="H4" s="1020" t="s">
        <v>219</v>
      </c>
      <c r="I4" s="1021" t="s">
        <v>37</v>
      </c>
      <c r="J4" s="1022" t="s">
        <v>202</v>
      </c>
      <c r="K4" s="1021" t="s">
        <v>189</v>
      </c>
      <c r="L4" s="1021" t="s">
        <v>190</v>
      </c>
      <c r="M4" s="1021" t="s">
        <v>191</v>
      </c>
      <c r="V4" s="928"/>
      <c r="W4" s="928"/>
    </row>
    <row r="5" spans="1:23" ht="24.95" customHeight="1">
      <c r="A5" s="959" t="s">
        <v>193</v>
      </c>
      <c r="B5" s="959" t="s">
        <v>210</v>
      </c>
      <c r="C5" s="955">
        <v>200003136108</v>
      </c>
      <c r="D5" s="956">
        <v>3702.62</v>
      </c>
      <c r="E5" s="956">
        <v>385.83</v>
      </c>
      <c r="F5" s="956">
        <f>D5+E5</f>
        <v>4088.45</v>
      </c>
      <c r="G5" s="956">
        <f>D5*1.2+E5*1.055</f>
        <v>4850.1946499999995</v>
      </c>
      <c r="H5" s="956">
        <f>G5-(G5-F5)*0.06</f>
        <v>4804.4899709999991</v>
      </c>
      <c r="I5" s="956">
        <f>G5/J5</f>
        <v>5.3391544109552845E-2</v>
      </c>
      <c r="J5" s="961">
        <v>90842</v>
      </c>
      <c r="K5" s="955">
        <v>7700</v>
      </c>
      <c r="L5" s="1044">
        <v>1.274</v>
      </c>
      <c r="M5" s="1044">
        <v>11.798</v>
      </c>
      <c r="V5" s="908"/>
      <c r="W5" s="908"/>
    </row>
    <row r="6" spans="1:23" ht="24.95" customHeight="1">
      <c r="A6" s="959" t="s">
        <v>162</v>
      </c>
      <c r="B6" s="959" t="s">
        <v>103</v>
      </c>
      <c r="C6" s="955">
        <v>200003226758</v>
      </c>
      <c r="D6" s="956">
        <v>3169.19</v>
      </c>
      <c r="E6" s="956">
        <v>385.83</v>
      </c>
      <c r="F6" s="956">
        <f>D6+E6</f>
        <v>3555.02</v>
      </c>
      <c r="G6" s="956">
        <f t="shared" ref="G6:G16" si="0">D6*1.2+E6*1.055</f>
        <v>4210.0786499999995</v>
      </c>
      <c r="H6" s="956">
        <f t="shared" ref="H6:H16" si="1">G6-(G6-F6)*0.06</f>
        <v>4170.7751309999994</v>
      </c>
      <c r="I6" s="956">
        <f>G6/J6</f>
        <v>5.1408877939775804E-2</v>
      </c>
      <c r="J6" s="961">
        <v>81894</v>
      </c>
      <c r="K6" s="955">
        <v>6965</v>
      </c>
      <c r="L6" s="1044">
        <v>1.268</v>
      </c>
      <c r="M6" s="1044">
        <v>11.757999999999999</v>
      </c>
      <c r="V6" s="908"/>
      <c r="W6" s="908"/>
    </row>
    <row r="7" spans="1:23" ht="24.95" customHeight="1">
      <c r="A7" s="959" t="s">
        <v>163</v>
      </c>
      <c r="B7" s="959" t="s">
        <v>211</v>
      </c>
      <c r="C7" s="955">
        <v>200003340103</v>
      </c>
      <c r="D7" s="956">
        <v>2138.86</v>
      </c>
      <c r="E7" s="956">
        <v>385.83</v>
      </c>
      <c r="F7" s="956">
        <f t="shared" ref="F7:F16" si="2">D7+E7</f>
        <v>2524.69</v>
      </c>
      <c r="G7" s="956">
        <f t="shared" si="0"/>
        <v>2973.6826500000002</v>
      </c>
      <c r="H7" s="956">
        <f t="shared" si="1"/>
        <v>2946.7430910000003</v>
      </c>
      <c r="I7" s="956">
        <f>G7/J7</f>
        <v>4.9115247336691717E-2</v>
      </c>
      <c r="J7" s="961">
        <v>60545</v>
      </c>
      <c r="K7" s="955">
        <v>5126</v>
      </c>
      <c r="L7" s="1044">
        <v>1.266</v>
      </c>
      <c r="M7" s="1044">
        <v>11.811</v>
      </c>
      <c r="V7" s="908"/>
      <c r="W7" s="908"/>
    </row>
    <row r="8" spans="1:23" ht="24.95" customHeight="1">
      <c r="A8" s="959" t="s">
        <v>164</v>
      </c>
      <c r="B8" s="959" t="s">
        <v>124</v>
      </c>
      <c r="C8" s="955">
        <v>200003441121</v>
      </c>
      <c r="D8" s="956">
        <v>1734.7</v>
      </c>
      <c r="E8" s="956">
        <v>364.58</v>
      </c>
      <c r="F8" s="956">
        <f t="shared" si="2"/>
        <v>2099.2800000000002</v>
      </c>
      <c r="G8" s="956">
        <f t="shared" si="0"/>
        <v>2466.2718999999997</v>
      </c>
      <c r="H8" s="956">
        <f t="shared" si="1"/>
        <v>2444.2523859999997</v>
      </c>
      <c r="I8" s="956">
        <v>3.8543002084524706E-2</v>
      </c>
      <c r="J8" s="961">
        <v>52976</v>
      </c>
      <c r="K8" s="955">
        <v>4525</v>
      </c>
      <c r="L8" s="1044">
        <v>1.258</v>
      </c>
      <c r="M8" s="1044">
        <v>11.707000000000001</v>
      </c>
      <c r="V8" s="908"/>
      <c r="W8" s="908"/>
    </row>
    <row r="9" spans="1:23" ht="24.95" customHeight="1">
      <c r="A9" s="959" t="s">
        <v>165</v>
      </c>
      <c r="B9" s="959" t="s">
        <v>106</v>
      </c>
      <c r="C9" s="955">
        <v>200003521075</v>
      </c>
      <c r="D9" s="956">
        <v>1236.74</v>
      </c>
      <c r="E9" s="956">
        <v>364.58</v>
      </c>
      <c r="F9" s="956">
        <f t="shared" si="2"/>
        <v>1601.32</v>
      </c>
      <c r="G9" s="956">
        <f t="shared" si="0"/>
        <v>1868.7199000000001</v>
      </c>
      <c r="H9" s="956">
        <f t="shared" si="1"/>
        <v>1852.6759059999999</v>
      </c>
      <c r="I9" s="956">
        <f t="shared" ref="I9:I17" si="3">G9/J9</f>
        <v>4.8865642487317611E-2</v>
      </c>
      <c r="J9" s="961">
        <v>38242</v>
      </c>
      <c r="K9" s="955">
        <v>3282</v>
      </c>
      <c r="L9" s="1044">
        <v>1.252</v>
      </c>
      <c r="M9" s="1044">
        <v>11.651999999999999</v>
      </c>
      <c r="V9" s="908"/>
      <c r="W9" s="908"/>
    </row>
    <row r="10" spans="1:23" ht="24.95" customHeight="1">
      <c r="A10" s="959" t="s">
        <v>166</v>
      </c>
      <c r="B10" s="959" t="s">
        <v>107</v>
      </c>
      <c r="C10" s="955">
        <v>200003635247</v>
      </c>
      <c r="D10" s="956">
        <v>804.07</v>
      </c>
      <c r="E10" s="956">
        <v>364.58</v>
      </c>
      <c r="F10" s="956">
        <f t="shared" si="2"/>
        <v>1168.6500000000001</v>
      </c>
      <c r="G10" s="956">
        <f t="shared" si="0"/>
        <v>1349.5158999999999</v>
      </c>
      <c r="H10" s="956">
        <f t="shared" si="1"/>
        <v>1338.6639459999999</v>
      </c>
      <c r="I10" s="956">
        <f t="shared" si="3"/>
        <v>5.0020975573594272E-2</v>
      </c>
      <c r="J10" s="961">
        <v>26979</v>
      </c>
      <c r="K10" s="955">
        <v>2313</v>
      </c>
      <c r="L10" s="1044">
        <v>1.24</v>
      </c>
      <c r="M10" s="1044">
        <v>11.664</v>
      </c>
      <c r="V10" s="908"/>
      <c r="W10" s="908"/>
    </row>
    <row r="11" spans="1:23" ht="24.95" customHeight="1">
      <c r="A11" s="959" t="s">
        <v>167</v>
      </c>
      <c r="B11" s="959" t="s">
        <v>232</v>
      </c>
      <c r="C11" s="955" t="s">
        <v>235</v>
      </c>
      <c r="D11" s="956">
        <v>211.37</v>
      </c>
      <c r="E11" s="956">
        <v>289.74</v>
      </c>
      <c r="F11" s="956">
        <f t="shared" si="2"/>
        <v>501.11</v>
      </c>
      <c r="G11" s="956">
        <f t="shared" si="0"/>
        <v>559.31970000000001</v>
      </c>
      <c r="H11" s="956">
        <f t="shared" si="1"/>
        <v>555.82711800000004</v>
      </c>
      <c r="I11" s="956">
        <f t="shared" si="3"/>
        <v>8.6662488379299657E-2</v>
      </c>
      <c r="J11" s="961">
        <v>6454</v>
      </c>
      <c r="K11" s="955">
        <v>444</v>
      </c>
      <c r="L11" s="1044">
        <v>1.23</v>
      </c>
      <c r="M11" s="1044">
        <v>11.82</v>
      </c>
      <c r="V11" s="908"/>
      <c r="W11" s="908"/>
    </row>
    <row r="12" spans="1:23" ht="24.95" customHeight="1">
      <c r="A12" s="959" t="s">
        <v>194</v>
      </c>
      <c r="B12" s="959" t="s">
        <v>228</v>
      </c>
      <c r="C12" s="955" t="s">
        <v>231</v>
      </c>
      <c r="D12" s="956">
        <v>285.13</v>
      </c>
      <c r="E12" s="956">
        <v>374.25</v>
      </c>
      <c r="F12" s="956">
        <f>D12+E12</f>
        <v>659.38</v>
      </c>
      <c r="G12" s="956">
        <f>D12*1.2+E12*1.055</f>
        <v>736.98974999999996</v>
      </c>
      <c r="H12" s="956">
        <f>G12-(G12-F12)*0.06</f>
        <v>732.33316500000001</v>
      </c>
      <c r="I12" s="956">
        <f>G12/J12</f>
        <v>8.7476528189910974E-2</v>
      </c>
      <c r="J12" s="961">
        <v>8425</v>
      </c>
      <c r="K12" s="955">
        <v>589</v>
      </c>
      <c r="L12" s="1044">
        <v>1.226</v>
      </c>
      <c r="M12" s="1044">
        <v>11.669</v>
      </c>
      <c r="V12" s="908"/>
      <c r="W12" s="908"/>
    </row>
    <row r="13" spans="1:23" ht="24.95" customHeight="1">
      <c r="A13" s="959" t="s">
        <v>168</v>
      </c>
      <c r="B13" s="959" t="s">
        <v>225</v>
      </c>
      <c r="C13" s="961" t="s">
        <v>227</v>
      </c>
      <c r="D13" s="956">
        <v>479.1</v>
      </c>
      <c r="E13" s="956">
        <v>374.25</v>
      </c>
      <c r="F13" s="956">
        <f t="shared" si="2"/>
        <v>853.35</v>
      </c>
      <c r="G13" s="956">
        <f t="shared" si="0"/>
        <v>969.75374999999985</v>
      </c>
      <c r="H13" s="956">
        <f t="shared" si="1"/>
        <v>962.76952499999982</v>
      </c>
      <c r="I13" s="956">
        <f t="shared" si="3"/>
        <v>6.7909926470588231E-2</v>
      </c>
      <c r="J13" s="961">
        <v>14280</v>
      </c>
      <c r="K13" s="955">
        <v>987</v>
      </c>
      <c r="L13" s="1044">
        <v>1.236</v>
      </c>
      <c r="M13" s="1044">
        <v>11.705</v>
      </c>
      <c r="V13" s="908"/>
      <c r="W13" s="908"/>
    </row>
    <row r="14" spans="1:23" ht="24.95" customHeight="1">
      <c r="A14" s="959" t="s">
        <v>169</v>
      </c>
      <c r="B14" s="1016" t="s">
        <v>196</v>
      </c>
      <c r="C14" s="955" t="s">
        <v>236</v>
      </c>
      <c r="D14" s="956">
        <v>1338.74</v>
      </c>
      <c r="E14" s="956">
        <v>362.17</v>
      </c>
      <c r="F14" s="956">
        <f t="shared" si="2"/>
        <v>1700.91</v>
      </c>
      <c r="G14" s="956">
        <f t="shared" si="0"/>
        <v>1988.57735</v>
      </c>
      <c r="H14" s="956">
        <f t="shared" si="1"/>
        <v>1971.317309</v>
      </c>
      <c r="I14" s="956">
        <f t="shared" si="3"/>
        <v>5.5532892568907262E-2</v>
      </c>
      <c r="J14" s="961">
        <v>35809</v>
      </c>
      <c r="K14" s="955">
        <v>2467</v>
      </c>
      <c r="L14" s="1044">
        <v>1.2310000000000001</v>
      </c>
      <c r="M14" s="1044">
        <v>22.791</v>
      </c>
      <c r="V14" s="908"/>
      <c r="W14" s="908"/>
    </row>
    <row r="15" spans="1:23" ht="24.95" customHeight="1">
      <c r="A15" s="959" t="s">
        <v>170</v>
      </c>
      <c r="B15" s="959" t="s">
        <v>113</v>
      </c>
      <c r="C15" s="961" t="s">
        <v>242</v>
      </c>
      <c r="D15" s="956">
        <v>2540.3000000000002</v>
      </c>
      <c r="E15" s="956">
        <v>374.25</v>
      </c>
      <c r="F15" s="956">
        <f t="shared" si="2"/>
        <v>2914.55</v>
      </c>
      <c r="G15" s="956">
        <f t="shared" si="0"/>
        <v>3443.1937499999999</v>
      </c>
      <c r="H15" s="956">
        <f t="shared" si="1"/>
        <v>3411.4751249999999</v>
      </c>
      <c r="I15" s="956">
        <f t="shared" si="3"/>
        <v>5.152322005746094E-2</v>
      </c>
      <c r="J15" s="961">
        <v>66828</v>
      </c>
      <c r="K15" s="955">
        <v>4583</v>
      </c>
      <c r="L15" s="1045">
        <v>1.24</v>
      </c>
      <c r="M15" s="1046">
        <v>11.763</v>
      </c>
      <c r="V15" s="908"/>
      <c r="W15" s="908"/>
    </row>
    <row r="16" spans="1:23" ht="24.95" customHeight="1">
      <c r="A16" s="959" t="s">
        <v>195</v>
      </c>
      <c r="B16" s="959" t="s">
        <v>115</v>
      </c>
      <c r="C16" s="1064">
        <v>200003053226</v>
      </c>
      <c r="D16" s="1065">
        <v>2822.94</v>
      </c>
      <c r="E16" s="1065">
        <v>383.41</v>
      </c>
      <c r="F16" s="1065">
        <f t="shared" si="2"/>
        <v>3206.35</v>
      </c>
      <c r="G16" s="1065">
        <f t="shared" si="0"/>
        <v>3792.0255499999998</v>
      </c>
      <c r="H16" s="1065">
        <f t="shared" si="1"/>
        <v>3756.8850170000001</v>
      </c>
      <c r="I16" s="1065">
        <f t="shared" si="3"/>
        <v>5.5853790579155127E-2</v>
      </c>
      <c r="J16" s="1067">
        <v>67892</v>
      </c>
      <c r="K16" s="1064">
        <v>5794</v>
      </c>
      <c r="L16" s="1068">
        <v>1.2549999999999999</v>
      </c>
      <c r="M16" s="1068">
        <v>11.718</v>
      </c>
      <c r="V16" s="908"/>
      <c r="W16" s="908"/>
    </row>
    <row r="17" spans="1:23" ht="24.95" customHeight="1">
      <c r="A17" s="1521" t="s">
        <v>181</v>
      </c>
      <c r="B17" s="1522"/>
      <c r="C17" s="1523"/>
      <c r="D17" s="1023">
        <f>SUM(D5:D16)</f>
        <v>20463.759999999998</v>
      </c>
      <c r="E17" s="1023">
        <f>SUM(E5:E16)</f>
        <v>4409.3</v>
      </c>
      <c r="F17" s="1023">
        <f>SUM(F5:F16)</f>
        <v>24873.059999999998</v>
      </c>
      <c r="G17" s="1023">
        <f>SUM(G5:G16)</f>
        <v>29208.323499999995</v>
      </c>
      <c r="H17" s="1023">
        <f>SUM(H5:H16)</f>
        <v>28948.207689999999</v>
      </c>
      <c r="I17" s="1053">
        <f t="shared" si="3"/>
        <v>5.2993696091558615E-2</v>
      </c>
      <c r="J17" s="1024">
        <f>SUM(J5:J16)</f>
        <v>551166</v>
      </c>
      <c r="K17" s="1025">
        <f>SUM(K5:K16)</f>
        <v>44775</v>
      </c>
      <c r="L17" s="1524"/>
      <c r="M17" s="1525"/>
      <c r="O17" s="1054"/>
      <c r="P17" s="1054"/>
      <c r="V17" s="908"/>
      <c r="W17" s="908"/>
    </row>
    <row r="18" spans="1:23" ht="24.95" customHeight="1">
      <c r="A18" s="901"/>
      <c r="B18" s="901"/>
      <c r="C18" s="1062"/>
      <c r="D18" s="908"/>
      <c r="E18" s="908" t="s">
        <v>20</v>
      </c>
      <c r="F18" s="908"/>
      <c r="G18" s="908"/>
      <c r="H18" s="908"/>
      <c r="I18" s="908"/>
      <c r="J18" s="908"/>
      <c r="K18" s="907"/>
      <c r="L18" s="910"/>
      <c r="N18" s="910"/>
      <c r="O18" s="910"/>
      <c r="P18" s="910"/>
    </row>
    <row r="19" spans="1:23" ht="24.95" customHeight="1">
      <c r="A19" s="977"/>
      <c r="B19" s="901"/>
      <c r="C19" s="1062"/>
      <c r="D19" s="908"/>
      <c r="E19" s="908"/>
      <c r="F19" s="908"/>
      <c r="G19" s="908"/>
      <c r="H19" s="908"/>
      <c r="I19" s="908"/>
      <c r="J19" s="908"/>
      <c r="K19" s="907"/>
      <c r="L19" s="910"/>
      <c r="N19" s="910"/>
      <c r="O19" s="910"/>
      <c r="P19" s="910"/>
    </row>
    <row r="20" spans="1:23" ht="24.95" customHeight="1">
      <c r="A20" s="977" t="s">
        <v>198</v>
      </c>
      <c r="B20" s="901"/>
      <c r="C20" s="1062"/>
      <c r="D20" s="908"/>
      <c r="E20" s="908"/>
      <c r="F20" s="908"/>
      <c r="G20" s="908"/>
      <c r="H20" s="908"/>
      <c r="I20" s="908"/>
      <c r="J20" s="908"/>
      <c r="K20" s="907"/>
      <c r="L20" s="910"/>
      <c r="N20" s="910"/>
      <c r="O20" s="910"/>
      <c r="P20" s="910"/>
    </row>
    <row r="21" spans="1:23" ht="24.95" customHeight="1">
      <c r="A21" s="943"/>
      <c r="B21" s="943"/>
      <c r="C21" s="1015"/>
      <c r="D21" s="946"/>
      <c r="E21" s="946"/>
      <c r="F21" s="946"/>
      <c r="G21" s="946"/>
      <c r="H21" s="946"/>
      <c r="I21" s="946"/>
      <c r="J21" s="946"/>
      <c r="K21" s="949"/>
      <c r="L21" s="948" t="s">
        <v>20</v>
      </c>
      <c r="N21" s="948"/>
      <c r="O21" s="948"/>
      <c r="P21" s="948"/>
    </row>
    <row r="22" spans="1:23" ht="50.1" customHeight="1">
      <c r="A22" s="1026" t="s">
        <v>198</v>
      </c>
      <c r="B22" s="1027" t="s">
        <v>96</v>
      </c>
      <c r="C22" s="1028" t="s">
        <v>173</v>
      </c>
      <c r="D22" s="1029" t="s">
        <v>174</v>
      </c>
      <c r="E22" s="1029" t="s">
        <v>182</v>
      </c>
      <c r="F22" s="1027" t="s">
        <v>175</v>
      </c>
      <c r="G22" s="1029" t="s">
        <v>176</v>
      </c>
      <c r="H22" s="1029" t="s">
        <v>219</v>
      </c>
      <c r="I22" s="1030" t="s">
        <v>37</v>
      </c>
      <c r="J22" s="1031" t="s">
        <v>202</v>
      </c>
      <c r="K22" s="1030" t="s">
        <v>189</v>
      </c>
      <c r="L22" s="1030" t="s">
        <v>190</v>
      </c>
      <c r="M22" s="1030" t="s">
        <v>191</v>
      </c>
    </row>
    <row r="23" spans="1:23" ht="24.95" customHeight="1">
      <c r="A23" s="959" t="s">
        <v>193</v>
      </c>
      <c r="B23" s="959" t="s">
        <v>210</v>
      </c>
      <c r="C23" s="955">
        <v>200003136109</v>
      </c>
      <c r="D23" s="956">
        <v>4414.28</v>
      </c>
      <c r="E23" s="956">
        <v>447.94</v>
      </c>
      <c r="F23" s="956">
        <f>D23+E23</f>
        <v>4862.2199999999993</v>
      </c>
      <c r="G23" s="956">
        <f>D23*1.2+E23*1.055</f>
        <v>5769.7126999999991</v>
      </c>
      <c r="H23" s="956">
        <f>G23-(G23-F23)*0.06</f>
        <v>5715.2631379999993</v>
      </c>
      <c r="I23" s="956">
        <f t="shared" ref="I23:I35" si="4">G23/J23</f>
        <v>5.4327210154138765E-2</v>
      </c>
      <c r="J23" s="961">
        <v>106203</v>
      </c>
      <c r="K23" s="955">
        <v>9002</v>
      </c>
      <c r="L23" s="1045">
        <v>1.274</v>
      </c>
      <c r="M23" s="1046">
        <v>11.798</v>
      </c>
    </row>
    <row r="24" spans="1:23" ht="24.95" customHeight="1">
      <c r="A24" s="959" t="s">
        <v>162</v>
      </c>
      <c r="B24" s="959" t="s">
        <v>103</v>
      </c>
      <c r="C24" s="955">
        <v>200003226760</v>
      </c>
      <c r="D24" s="956">
        <v>3969.56</v>
      </c>
      <c r="E24" s="956">
        <v>447.94</v>
      </c>
      <c r="F24" s="956">
        <f t="shared" ref="F24:F34" si="5">D24+E24</f>
        <v>4417.5</v>
      </c>
      <c r="G24" s="956">
        <f t="shared" ref="G24:G34" si="6">D24*1.2+E24*1.055</f>
        <v>5236.0486999999994</v>
      </c>
      <c r="H24" s="956">
        <f t="shared" ref="H24:H34" si="7">G24-(G24-F24)*0.06</f>
        <v>5186.9357779999991</v>
      </c>
      <c r="I24" s="956">
        <f t="shared" si="4"/>
        <v>5.1045553540789261E-2</v>
      </c>
      <c r="J24" s="961">
        <v>102576</v>
      </c>
      <c r="K24" s="955">
        <v>8724</v>
      </c>
      <c r="L24" s="1045">
        <v>1.268</v>
      </c>
      <c r="M24" s="1046">
        <v>11.757999999999999</v>
      </c>
    </row>
    <row r="25" spans="1:23" ht="24.95" customHeight="1">
      <c r="A25" s="959" t="s">
        <v>163</v>
      </c>
      <c r="B25" s="959" t="s">
        <v>211</v>
      </c>
      <c r="C25" s="961">
        <v>200003340104</v>
      </c>
      <c r="D25" s="956">
        <v>2747.66</v>
      </c>
      <c r="E25" s="956">
        <v>447.94</v>
      </c>
      <c r="F25" s="956">
        <f t="shared" si="5"/>
        <v>3195.6</v>
      </c>
      <c r="G25" s="956">
        <f t="shared" si="6"/>
        <v>3769.7686999999996</v>
      </c>
      <c r="H25" s="956">
        <f t="shared" si="7"/>
        <v>3735.3185779999994</v>
      </c>
      <c r="I25" s="956">
        <f t="shared" si="4"/>
        <v>4.9994280144289423E-2</v>
      </c>
      <c r="J25" s="961">
        <v>75404</v>
      </c>
      <c r="K25" s="955">
        <v>6384</v>
      </c>
      <c r="L25" s="1045">
        <v>1.266</v>
      </c>
      <c r="M25" s="1045">
        <v>11.811</v>
      </c>
    </row>
    <row r="26" spans="1:23" ht="24.95" customHeight="1">
      <c r="A26" s="959" t="s">
        <v>164</v>
      </c>
      <c r="B26" s="959" t="s">
        <v>124</v>
      </c>
      <c r="C26" s="955">
        <v>200003441122</v>
      </c>
      <c r="D26" s="956">
        <v>2396.4</v>
      </c>
      <c r="E26" s="956">
        <v>440.04</v>
      </c>
      <c r="F26" s="956">
        <f t="shared" si="5"/>
        <v>2836.44</v>
      </c>
      <c r="G26" s="956">
        <f t="shared" si="6"/>
        <v>3339.9222</v>
      </c>
      <c r="H26" s="956">
        <f t="shared" si="7"/>
        <v>3309.713268</v>
      </c>
      <c r="I26" s="956">
        <f t="shared" si="4"/>
        <v>4.6425851739619967E-2</v>
      </c>
      <c r="J26" s="961">
        <v>71941</v>
      </c>
      <c r="K26" s="955">
        <v>6145</v>
      </c>
      <c r="L26" s="1045">
        <v>1.258</v>
      </c>
      <c r="M26" s="1046">
        <v>11.707000000000001</v>
      </c>
    </row>
    <row r="27" spans="1:23" ht="24.95" customHeight="1">
      <c r="A27" s="959" t="s">
        <v>165</v>
      </c>
      <c r="B27" s="959" t="s">
        <v>106</v>
      </c>
      <c r="C27" s="955">
        <v>200003521077</v>
      </c>
      <c r="D27" s="956">
        <v>1788.91</v>
      </c>
      <c r="E27" s="956">
        <v>440.04</v>
      </c>
      <c r="F27" s="956">
        <f t="shared" si="5"/>
        <v>2228.9500000000003</v>
      </c>
      <c r="G27" s="956">
        <f t="shared" si="6"/>
        <v>2610.9342000000001</v>
      </c>
      <c r="H27" s="956">
        <f t="shared" si="7"/>
        <v>2588.015148</v>
      </c>
      <c r="I27" s="956">
        <f t="shared" si="4"/>
        <v>4.8281787081383955E-2</v>
      </c>
      <c r="J27" s="961">
        <v>54077</v>
      </c>
      <c r="K27" s="955">
        <v>4641</v>
      </c>
      <c r="L27" s="1045">
        <v>1.252</v>
      </c>
      <c r="M27" s="1046">
        <v>11.651999999999999</v>
      </c>
    </row>
    <row r="28" spans="1:23" ht="24.95" customHeight="1">
      <c r="A28" s="959" t="s">
        <v>166</v>
      </c>
      <c r="B28" s="959" t="s">
        <v>125</v>
      </c>
      <c r="C28" s="961">
        <v>200003635248</v>
      </c>
      <c r="D28" s="956">
        <v>1204.54</v>
      </c>
      <c r="E28" s="956">
        <v>440.04</v>
      </c>
      <c r="F28" s="956">
        <f t="shared" si="5"/>
        <v>1644.58</v>
      </c>
      <c r="G28" s="956">
        <f t="shared" si="6"/>
        <v>1909.6901999999998</v>
      </c>
      <c r="H28" s="956">
        <f t="shared" si="7"/>
        <v>1893.7835879999998</v>
      </c>
      <c r="I28" s="956">
        <f t="shared" si="4"/>
        <v>4.7250846199524937E-2</v>
      </c>
      <c r="J28" s="961">
        <v>40416</v>
      </c>
      <c r="K28" s="955">
        <v>3465</v>
      </c>
      <c r="L28" s="1045">
        <v>1.2410000000000001</v>
      </c>
      <c r="M28" s="1045">
        <v>11.664</v>
      </c>
    </row>
    <row r="29" spans="1:23" ht="24.95" customHeight="1">
      <c r="A29" s="959" t="s">
        <v>167</v>
      </c>
      <c r="B29" s="959" t="s">
        <v>232</v>
      </c>
      <c r="C29" s="955" t="s">
        <v>234</v>
      </c>
      <c r="D29" s="956">
        <v>416.15</v>
      </c>
      <c r="E29" s="956">
        <v>349.28</v>
      </c>
      <c r="F29" s="956">
        <f t="shared" si="5"/>
        <v>765.43</v>
      </c>
      <c r="G29" s="956">
        <f t="shared" si="6"/>
        <v>867.8703999999999</v>
      </c>
      <c r="H29" s="956">
        <f t="shared" si="7"/>
        <v>861.72397599999988</v>
      </c>
      <c r="I29" s="956">
        <f t="shared" si="4"/>
        <v>6.8332485611029307E-3</v>
      </c>
      <c r="J29" s="961">
        <v>127007</v>
      </c>
      <c r="K29" s="955">
        <v>874</v>
      </c>
      <c r="L29" s="1044">
        <v>1.23</v>
      </c>
      <c r="M29" s="1044">
        <v>11.82</v>
      </c>
    </row>
    <row r="30" spans="1:23" ht="24.95" customHeight="1">
      <c r="A30" s="959" t="s">
        <v>194</v>
      </c>
      <c r="B30" s="959" t="s">
        <v>228</v>
      </c>
      <c r="C30" s="955" t="s">
        <v>230</v>
      </c>
      <c r="D30" s="956">
        <v>548.5</v>
      </c>
      <c r="E30" s="956">
        <v>451.15</v>
      </c>
      <c r="F30" s="956">
        <f>D30+E30</f>
        <v>999.65</v>
      </c>
      <c r="G30" s="956">
        <f>D30*1.2+E30*1.055</f>
        <v>1134.1632499999998</v>
      </c>
      <c r="H30" s="956">
        <f>G30-(G30-F30)*0.06</f>
        <v>1126.0924549999997</v>
      </c>
      <c r="I30" s="956">
        <f>G30/J30</f>
        <v>7.3968776495141192E-2</v>
      </c>
      <c r="J30" s="961">
        <v>15333</v>
      </c>
      <c r="K30" s="955">
        <v>1073</v>
      </c>
      <c r="L30" s="1044">
        <v>1.2250000000000001</v>
      </c>
      <c r="M30" s="1044">
        <v>11.669</v>
      </c>
    </row>
    <row r="31" spans="1:23" ht="24.95" customHeight="1">
      <c r="A31" s="959" t="s">
        <v>168</v>
      </c>
      <c r="B31" s="959" t="s">
        <v>225</v>
      </c>
      <c r="C31" s="961" t="s">
        <v>226</v>
      </c>
      <c r="D31" s="956">
        <v>773.53</v>
      </c>
      <c r="E31" s="956">
        <v>451.15</v>
      </c>
      <c r="F31" s="956">
        <f t="shared" si="5"/>
        <v>1224.6799999999998</v>
      </c>
      <c r="G31" s="956">
        <f t="shared" si="6"/>
        <v>1404.1992499999999</v>
      </c>
      <c r="H31" s="956">
        <f t="shared" si="7"/>
        <v>1393.428095</v>
      </c>
      <c r="I31" s="956">
        <f t="shared" si="4"/>
        <v>6.4224261342846686E-2</v>
      </c>
      <c r="J31" s="961">
        <v>21864</v>
      </c>
      <c r="K31" s="955">
        <v>1512</v>
      </c>
      <c r="L31" s="1045">
        <v>1.2350000000000001</v>
      </c>
      <c r="M31" s="1046">
        <v>11.705</v>
      </c>
    </row>
    <row r="32" spans="1:23" ht="24.95" customHeight="1">
      <c r="A32" s="959" t="s">
        <v>169</v>
      </c>
      <c r="B32" s="959" t="s">
        <v>127</v>
      </c>
      <c r="C32" s="955" t="s">
        <v>237</v>
      </c>
      <c r="D32" s="956">
        <v>1645.26</v>
      </c>
      <c r="E32" s="956">
        <v>436.6</v>
      </c>
      <c r="F32" s="956">
        <f t="shared" si="5"/>
        <v>2081.86</v>
      </c>
      <c r="G32" s="956">
        <f t="shared" si="6"/>
        <v>2434.9249999999997</v>
      </c>
      <c r="H32" s="956">
        <f t="shared" si="7"/>
        <v>2413.7410999999997</v>
      </c>
      <c r="I32" s="956">
        <f t="shared" si="4"/>
        <v>5.6842959193201974E-2</v>
      </c>
      <c r="J32" s="961">
        <v>42836</v>
      </c>
      <c r="K32" s="955">
        <v>2951</v>
      </c>
      <c r="L32" s="1045">
        <v>1.2310000000000001</v>
      </c>
      <c r="M32" s="1046">
        <v>11.791</v>
      </c>
    </row>
    <row r="33" spans="1:16" ht="24.95" customHeight="1">
      <c r="A33" s="959" t="s">
        <v>170</v>
      </c>
      <c r="B33" s="959" t="s">
        <v>113</v>
      </c>
      <c r="C33" s="961" t="s">
        <v>242</v>
      </c>
      <c r="D33" s="956">
        <v>3177.93</v>
      </c>
      <c r="E33" s="956">
        <v>451.15</v>
      </c>
      <c r="F33" s="956">
        <f t="shared" si="5"/>
        <v>3629.08</v>
      </c>
      <c r="G33" s="956">
        <f t="shared" si="6"/>
        <v>4289.4792499999994</v>
      </c>
      <c r="H33" s="956">
        <f t="shared" si="7"/>
        <v>4249.8552949999994</v>
      </c>
      <c r="I33" s="956">
        <f t="shared" si="4"/>
        <v>5.2018278337638391E-2</v>
      </c>
      <c r="J33" s="961">
        <v>82461</v>
      </c>
      <c r="K33" s="955">
        <v>5655</v>
      </c>
      <c r="L33" s="1045">
        <v>1.24</v>
      </c>
      <c r="M33" s="1046">
        <v>11.763</v>
      </c>
    </row>
    <row r="34" spans="1:16" ht="24.95" customHeight="1">
      <c r="A34" s="959" t="s">
        <v>195</v>
      </c>
      <c r="B34" s="959" t="s">
        <v>128</v>
      </c>
      <c r="C34" s="1064">
        <v>200003053227</v>
      </c>
      <c r="D34" s="1065">
        <v>3426.68</v>
      </c>
      <c r="E34" s="1065">
        <v>445.52</v>
      </c>
      <c r="F34" s="1065">
        <f t="shared" si="5"/>
        <v>3872.2</v>
      </c>
      <c r="G34" s="1065">
        <f t="shared" si="6"/>
        <v>4582.0395999999992</v>
      </c>
      <c r="H34" s="1065">
        <f t="shared" si="7"/>
        <v>4539.449223999999</v>
      </c>
      <c r="I34" s="1065">
        <f t="shared" si="4"/>
        <v>5.6296637220331479E-2</v>
      </c>
      <c r="J34" s="1067">
        <v>81391</v>
      </c>
      <c r="K34" s="1064">
        <v>6946</v>
      </c>
      <c r="L34" s="1069">
        <v>1.2549999999999999</v>
      </c>
      <c r="M34" s="1066">
        <v>11.718</v>
      </c>
    </row>
    <row r="35" spans="1:16" ht="24.95" customHeight="1">
      <c r="A35" s="1526" t="s">
        <v>181</v>
      </c>
      <c r="B35" s="1527"/>
      <c r="C35" s="1528"/>
      <c r="D35" s="1032">
        <f>SUM(D23:D34)</f>
        <v>26509.399999999998</v>
      </c>
      <c r="E35" s="1032">
        <f>SUM(E23:E34)</f>
        <v>5248.7900000000009</v>
      </c>
      <c r="F35" s="1032">
        <f>SUM(F23:F34)</f>
        <v>31758.190000000006</v>
      </c>
      <c r="G35" s="1032">
        <f>SUM(G23:G34)</f>
        <v>37348.753450000004</v>
      </c>
      <c r="H35" s="1032">
        <f>SUM(H23:H34)</f>
        <v>37013.319642999988</v>
      </c>
      <c r="I35" s="1056">
        <f t="shared" si="4"/>
        <v>4.5463596199189542E-2</v>
      </c>
      <c r="J35" s="1033">
        <f>SUM(J23:J34)</f>
        <v>821509</v>
      </c>
      <c r="K35" s="1034">
        <f>SUM(K23:K34)</f>
        <v>57372</v>
      </c>
      <c r="L35" s="1529"/>
      <c r="M35" s="1530"/>
      <c r="O35" s="1055"/>
      <c r="P35" s="1055"/>
    </row>
    <row r="36" spans="1:16" ht="24.95" customHeight="1">
      <c r="A36" s="1062"/>
      <c r="B36" s="1062"/>
      <c r="C36" s="1062"/>
      <c r="D36" s="908"/>
      <c r="E36" s="908"/>
      <c r="F36" s="908"/>
      <c r="G36" s="908"/>
      <c r="H36" s="908"/>
      <c r="I36" s="908"/>
      <c r="J36" s="908"/>
      <c r="K36" s="907"/>
      <c r="L36" s="910"/>
      <c r="N36" s="910"/>
      <c r="O36" s="910"/>
      <c r="P36" s="910"/>
    </row>
    <row r="37" spans="1:16" ht="24.95" customHeight="1">
      <c r="A37" s="977"/>
      <c r="B37" s="1062"/>
      <c r="C37" s="1062"/>
      <c r="D37" s="908"/>
      <c r="E37" s="908"/>
      <c r="F37" s="908"/>
      <c r="G37" s="908"/>
      <c r="H37" s="908"/>
      <c r="I37" s="908"/>
      <c r="J37" s="908"/>
      <c r="K37" s="907"/>
      <c r="L37" s="910"/>
      <c r="N37" s="910"/>
      <c r="O37" s="910"/>
      <c r="P37" s="910"/>
    </row>
    <row r="38" spans="1:16" ht="24.95" customHeight="1">
      <c r="A38" s="977" t="s">
        <v>199</v>
      </c>
      <c r="B38" s="901"/>
      <c r="C38" s="901"/>
      <c r="D38" s="908"/>
      <c r="E38" s="908"/>
      <c r="F38" s="908"/>
      <c r="G38" s="908"/>
      <c r="H38" s="908"/>
      <c r="I38" s="908"/>
      <c r="J38" s="908"/>
      <c r="K38" s="907"/>
      <c r="L38" s="948"/>
      <c r="N38" s="948"/>
      <c r="O38" s="948"/>
      <c r="P38" s="948"/>
    </row>
    <row r="39" spans="1:16" ht="24.95" customHeight="1">
      <c r="A39" s="943"/>
      <c r="B39" s="943"/>
      <c r="C39" s="1015"/>
      <c r="D39" s="946"/>
      <c r="E39" s="946"/>
      <c r="F39" s="946"/>
      <c r="G39" s="946"/>
      <c r="H39" s="946"/>
      <c r="I39" s="946"/>
      <c r="J39" s="946"/>
      <c r="K39" s="949"/>
      <c r="L39" s="948"/>
      <c r="N39" s="948"/>
      <c r="O39" s="948"/>
      <c r="P39" s="948"/>
    </row>
    <row r="40" spans="1:16" ht="50.1" customHeight="1">
      <c r="A40" s="1035" t="s">
        <v>200</v>
      </c>
      <c r="B40" s="1036" t="s">
        <v>96</v>
      </c>
      <c r="C40" s="1037" t="s">
        <v>173</v>
      </c>
      <c r="D40" s="1038" t="s">
        <v>174</v>
      </c>
      <c r="E40" s="1038" t="s">
        <v>182</v>
      </c>
      <c r="F40" s="1036" t="s">
        <v>175</v>
      </c>
      <c r="G40" s="1038" t="s">
        <v>176</v>
      </c>
      <c r="H40" s="1038" t="s">
        <v>219</v>
      </c>
      <c r="I40" s="1039" t="s">
        <v>37</v>
      </c>
      <c r="J40" s="1040" t="s">
        <v>202</v>
      </c>
      <c r="K40" s="1039" t="s">
        <v>189</v>
      </c>
      <c r="L40" s="1039" t="s">
        <v>190</v>
      </c>
      <c r="M40" s="1039" t="s">
        <v>191</v>
      </c>
    </row>
    <row r="41" spans="1:16" ht="24.95" customHeight="1">
      <c r="A41" s="959" t="s">
        <v>193</v>
      </c>
      <c r="B41" s="959" t="s">
        <v>102</v>
      </c>
      <c r="C41" s="961">
        <v>200003136110</v>
      </c>
      <c r="D41" s="956">
        <v>5612.24</v>
      </c>
      <c r="E41" s="956">
        <v>529.29999999999995</v>
      </c>
      <c r="F41" s="956">
        <f t="shared" ref="F41:F52" si="8">D41+E41</f>
        <v>6141.54</v>
      </c>
      <c r="G41" s="956">
        <f>D41*1.2+E41*1.055</f>
        <v>7293.0994999999994</v>
      </c>
      <c r="H41" s="956">
        <f>G41-(G41-F41)*0.06</f>
        <v>7224.0059299999994</v>
      </c>
      <c r="I41" s="956">
        <f t="shared" ref="I41:I53" si="9">G41/J41</f>
        <v>5.2944460980036294E-2</v>
      </c>
      <c r="J41" s="961">
        <v>137750</v>
      </c>
      <c r="K41" s="955">
        <v>11676</v>
      </c>
      <c r="L41" s="1045">
        <v>1.274</v>
      </c>
      <c r="M41" s="1045">
        <v>11.798</v>
      </c>
    </row>
    <row r="42" spans="1:16" ht="24.95" customHeight="1">
      <c r="A42" s="959" t="s">
        <v>162</v>
      </c>
      <c r="B42" s="959" t="s">
        <v>137</v>
      </c>
      <c r="C42" s="961">
        <v>200003226761</v>
      </c>
      <c r="D42" s="956">
        <v>4853.2</v>
      </c>
      <c r="E42" s="956">
        <v>529.29999999999995</v>
      </c>
      <c r="F42" s="956">
        <f t="shared" si="8"/>
        <v>5382.5</v>
      </c>
      <c r="G42" s="956">
        <f t="shared" ref="G42:G52" si="10">D42*1.2+E42*1.055</f>
        <v>6382.2514999999994</v>
      </c>
      <c r="H42" s="956">
        <f t="shared" ref="H42:H52" si="11">G42-(G42-F42)*0.06</f>
        <v>6322.2664099999993</v>
      </c>
      <c r="I42" s="956">
        <f t="shared" si="9"/>
        <v>5.0891089227334339E-2</v>
      </c>
      <c r="J42" s="961">
        <v>125410</v>
      </c>
      <c r="K42" s="955">
        <v>10666</v>
      </c>
      <c r="L42" s="1045">
        <v>1.268</v>
      </c>
      <c r="M42" s="1045">
        <v>11.757999999999999</v>
      </c>
    </row>
    <row r="43" spans="1:16" ht="24.95" customHeight="1">
      <c r="A43" s="959" t="s">
        <v>163</v>
      </c>
      <c r="B43" s="959" t="s">
        <v>104</v>
      </c>
      <c r="C43" s="961">
        <v>200003340105</v>
      </c>
      <c r="D43" s="956">
        <v>3249.32</v>
      </c>
      <c r="E43" s="956">
        <v>529.29999999999995</v>
      </c>
      <c r="F43" s="956">
        <f t="shared" si="8"/>
        <v>3778.62</v>
      </c>
      <c r="G43" s="956">
        <f t="shared" si="10"/>
        <v>4457.5955000000004</v>
      </c>
      <c r="H43" s="956">
        <f t="shared" si="11"/>
        <v>4416.8569700000007</v>
      </c>
      <c r="I43" s="956">
        <f t="shared" si="9"/>
        <v>4.8427911044477766E-2</v>
      </c>
      <c r="J43" s="961">
        <v>92046</v>
      </c>
      <c r="K43" s="955">
        <v>7793</v>
      </c>
      <c r="L43" s="1045">
        <v>1.266</v>
      </c>
      <c r="M43" s="1045">
        <v>11.811</v>
      </c>
    </row>
    <row r="44" spans="1:16" ht="24.95" customHeight="1">
      <c r="A44" s="959" t="s">
        <v>164</v>
      </c>
      <c r="B44" s="959" t="s">
        <v>138</v>
      </c>
      <c r="C44" s="961">
        <v>200003441123</v>
      </c>
      <c r="D44" s="956">
        <v>2735.33</v>
      </c>
      <c r="E44" s="956">
        <v>532.70000000000005</v>
      </c>
      <c r="F44" s="956">
        <f t="shared" si="8"/>
        <v>3268.0299999999997</v>
      </c>
      <c r="G44" s="956">
        <f t="shared" si="10"/>
        <v>3844.3944999999999</v>
      </c>
      <c r="H44" s="956">
        <f t="shared" si="11"/>
        <v>3809.8126299999999</v>
      </c>
      <c r="I44" s="956">
        <f t="shared" si="9"/>
        <v>4.5991081469075247E-2</v>
      </c>
      <c r="J44" s="961">
        <v>83590</v>
      </c>
      <c r="K44" s="955">
        <v>7140</v>
      </c>
      <c r="L44" s="1045">
        <v>1.258</v>
      </c>
      <c r="M44" s="1045">
        <v>11.707000000000001</v>
      </c>
    </row>
    <row r="45" spans="1:16" ht="24.95" customHeight="1">
      <c r="A45" s="959" t="s">
        <v>165</v>
      </c>
      <c r="B45" s="959" t="s">
        <v>106</v>
      </c>
      <c r="C45" s="961">
        <v>200003521080</v>
      </c>
      <c r="D45" s="956">
        <v>1972.89</v>
      </c>
      <c r="E45" s="956">
        <v>532.70000000000005</v>
      </c>
      <c r="F45" s="956">
        <f t="shared" si="8"/>
        <v>2505.59</v>
      </c>
      <c r="G45" s="956">
        <f t="shared" si="10"/>
        <v>2929.4665</v>
      </c>
      <c r="H45" s="956">
        <f t="shared" si="11"/>
        <v>2904.0339100000001</v>
      </c>
      <c r="I45" s="956">
        <f t="shared" si="9"/>
        <v>4.7970565599004387E-2</v>
      </c>
      <c r="J45" s="961">
        <v>61068</v>
      </c>
      <c r="K45" s="955">
        <v>5241</v>
      </c>
      <c r="L45" s="1045">
        <v>1.252</v>
      </c>
      <c r="M45" s="1045">
        <v>11.651999999999999</v>
      </c>
    </row>
    <row r="46" spans="1:16" ht="24.95" customHeight="1">
      <c r="A46" s="959" t="s">
        <v>166</v>
      </c>
      <c r="B46" s="959" t="s">
        <v>125</v>
      </c>
      <c r="C46" s="961">
        <v>200003635249</v>
      </c>
      <c r="D46" s="956">
        <v>1598.03</v>
      </c>
      <c r="E46" s="956">
        <v>532.70000000000005</v>
      </c>
      <c r="F46" s="956">
        <f t="shared" si="8"/>
        <v>2130.73</v>
      </c>
      <c r="G46" s="956">
        <f t="shared" si="10"/>
        <v>2479.6345000000001</v>
      </c>
      <c r="H46" s="956">
        <f t="shared" si="11"/>
        <v>2458.7002299999999</v>
      </c>
      <c r="I46" s="956">
        <f t="shared" si="9"/>
        <v>4.6245444711762625E-2</v>
      </c>
      <c r="J46" s="961">
        <v>53619</v>
      </c>
      <c r="K46" s="955">
        <v>4597</v>
      </c>
      <c r="L46" s="1045">
        <v>1.24</v>
      </c>
      <c r="M46" s="1045">
        <v>11.664</v>
      </c>
    </row>
    <row r="47" spans="1:16" ht="24.95" customHeight="1">
      <c r="A47" s="959" t="s">
        <v>167</v>
      </c>
      <c r="B47" s="959" t="s">
        <v>232</v>
      </c>
      <c r="C47" s="961" t="s">
        <v>233</v>
      </c>
      <c r="D47" s="956">
        <v>551.25</v>
      </c>
      <c r="E47" s="956">
        <v>422.39</v>
      </c>
      <c r="F47" s="956">
        <f t="shared" si="8"/>
        <v>973.64</v>
      </c>
      <c r="G47" s="956">
        <f t="shared" si="10"/>
        <v>1107.1214500000001</v>
      </c>
      <c r="H47" s="956">
        <f t="shared" si="11"/>
        <v>1099.1125630000001</v>
      </c>
      <c r="I47" s="956">
        <f t="shared" si="9"/>
        <v>6.5774800974334607E-2</v>
      </c>
      <c r="J47" s="961">
        <v>16832</v>
      </c>
      <c r="K47" s="955">
        <v>1158</v>
      </c>
      <c r="L47" s="1045">
        <v>1.23</v>
      </c>
      <c r="M47" s="1045">
        <v>11.82</v>
      </c>
    </row>
    <row r="48" spans="1:16" ht="24.95" customHeight="1">
      <c r="A48" s="959" t="s">
        <v>194</v>
      </c>
      <c r="B48" s="959" t="s">
        <v>228</v>
      </c>
      <c r="C48" s="961" t="s">
        <v>229</v>
      </c>
      <c r="D48" s="956">
        <v>778.09</v>
      </c>
      <c r="E48" s="956">
        <v>545.59</v>
      </c>
      <c r="F48" s="956">
        <f>D48+E48</f>
        <v>1323.68</v>
      </c>
      <c r="G48" s="956">
        <f>D48*1.2+E48*1.055</f>
        <v>1509.3054499999998</v>
      </c>
      <c r="H48" s="956">
        <f>G48-(G48-F48)*0.06</f>
        <v>1498.1679229999997</v>
      </c>
      <c r="I48" s="956">
        <f>G48/J48</f>
        <v>6.4607912760583877E-2</v>
      </c>
      <c r="J48" s="961">
        <v>23361</v>
      </c>
      <c r="K48" s="955">
        <v>1634</v>
      </c>
      <c r="L48" s="1045">
        <v>1.2250000000000001</v>
      </c>
      <c r="M48" s="1045">
        <v>11.669</v>
      </c>
    </row>
    <row r="49" spans="1:16" ht="24.95" customHeight="1">
      <c r="A49" s="959" t="s">
        <v>168</v>
      </c>
      <c r="B49" s="959" t="s">
        <v>225</v>
      </c>
      <c r="C49" s="961" t="s">
        <v>224</v>
      </c>
      <c r="D49" s="956">
        <v>1051.51</v>
      </c>
      <c r="E49" s="956">
        <v>545.59</v>
      </c>
      <c r="F49" s="956">
        <f t="shared" si="8"/>
        <v>1597.1</v>
      </c>
      <c r="G49" s="956">
        <f t="shared" si="10"/>
        <v>1837.4094499999999</v>
      </c>
      <c r="H49" s="956">
        <f t="shared" si="11"/>
        <v>1822.9908829999999</v>
      </c>
      <c r="I49" s="956">
        <f t="shared" si="9"/>
        <v>5.8120119250964761E-2</v>
      </c>
      <c r="J49" s="961">
        <v>31614</v>
      </c>
      <c r="K49" s="955">
        <v>2186</v>
      </c>
      <c r="L49" s="1045">
        <v>1.236</v>
      </c>
      <c r="M49" s="1045">
        <v>11.705</v>
      </c>
    </row>
    <row r="50" spans="1:16" ht="24.95" customHeight="1">
      <c r="A50" s="959" t="s">
        <v>169</v>
      </c>
      <c r="B50" s="959" t="s">
        <v>140</v>
      </c>
      <c r="C50" s="961" t="s">
        <v>238</v>
      </c>
      <c r="D50" s="956">
        <v>2301.91</v>
      </c>
      <c r="E50" s="956">
        <v>527.99</v>
      </c>
      <c r="F50" s="956">
        <f t="shared" si="8"/>
        <v>2829.8999999999996</v>
      </c>
      <c r="G50" s="956">
        <f t="shared" si="10"/>
        <v>3319.3214499999999</v>
      </c>
      <c r="H50" s="956">
        <f t="shared" si="11"/>
        <v>3289.9561629999998</v>
      </c>
      <c r="I50" s="956">
        <f t="shared" si="9"/>
        <v>5.3831781028526947E-2</v>
      </c>
      <c r="J50" s="961">
        <v>61661</v>
      </c>
      <c r="K50" s="955">
        <v>4249</v>
      </c>
      <c r="L50" s="1045">
        <v>1.2310000000000001</v>
      </c>
      <c r="M50" s="1045">
        <v>11.791</v>
      </c>
    </row>
    <row r="51" spans="1:16" ht="24.95" customHeight="1">
      <c r="A51" s="959" t="s">
        <v>170</v>
      </c>
      <c r="B51" s="959" t="s">
        <v>113</v>
      </c>
      <c r="C51" s="961" t="s">
        <v>242</v>
      </c>
      <c r="D51" s="956">
        <v>4012.21</v>
      </c>
      <c r="E51" s="956">
        <v>545.59</v>
      </c>
      <c r="F51" s="956">
        <f t="shared" si="8"/>
        <v>4557.8</v>
      </c>
      <c r="G51" s="956">
        <f t="shared" si="10"/>
        <v>5390.2494500000003</v>
      </c>
      <c r="H51" s="956">
        <f t="shared" si="11"/>
        <v>5340.3024830000004</v>
      </c>
      <c r="I51" s="956">
        <f t="shared" si="9"/>
        <v>5.1044028882575761E-2</v>
      </c>
      <c r="J51" s="961">
        <v>105600</v>
      </c>
      <c r="K51" s="955">
        <v>7242</v>
      </c>
      <c r="L51" s="1045">
        <v>1.24</v>
      </c>
      <c r="M51" s="1045">
        <v>11.763</v>
      </c>
    </row>
    <row r="52" spans="1:16" ht="24.95" customHeight="1">
      <c r="A52" s="959" t="s">
        <v>195</v>
      </c>
      <c r="B52" s="959" t="s">
        <v>128</v>
      </c>
      <c r="C52" s="1067">
        <v>200003051229</v>
      </c>
      <c r="D52" s="1065">
        <v>4533.8900000000003</v>
      </c>
      <c r="E52" s="1065">
        <v>526.88</v>
      </c>
      <c r="F52" s="1065">
        <f t="shared" si="8"/>
        <v>5060.7700000000004</v>
      </c>
      <c r="G52" s="1065">
        <f t="shared" si="10"/>
        <v>5996.5264000000006</v>
      </c>
      <c r="H52" s="1065">
        <f t="shared" si="11"/>
        <v>5940.3810160000003</v>
      </c>
      <c r="I52" s="1065">
        <f t="shared" si="9"/>
        <v>5.4967608990576768E-2</v>
      </c>
      <c r="J52" s="1067">
        <v>109092</v>
      </c>
      <c r="K52" s="1064">
        <v>9310</v>
      </c>
      <c r="L52" s="1069">
        <v>1.2549999999999999</v>
      </c>
      <c r="M52" s="1069">
        <v>11.718</v>
      </c>
    </row>
    <row r="53" spans="1:16" ht="24.95" customHeight="1">
      <c r="A53" s="1531" t="s">
        <v>181</v>
      </c>
      <c r="B53" s="1532"/>
      <c r="C53" s="1533"/>
      <c r="D53" s="1041">
        <f>SUM(D41:D52)</f>
        <v>33249.869999999995</v>
      </c>
      <c r="E53" s="1041">
        <f>SUM(E41:E52)</f>
        <v>6300.03</v>
      </c>
      <c r="F53" s="1041">
        <f>SUM(F41:F52)</f>
        <v>39549.899999999994</v>
      </c>
      <c r="G53" s="1041">
        <f>SUM(G41:G52)</f>
        <v>46546.375650000002</v>
      </c>
      <c r="H53" s="1041">
        <f>SUM(H41:H52)</f>
        <v>46126.587111000001</v>
      </c>
      <c r="I53" s="1057">
        <f t="shared" si="9"/>
        <v>5.1623952772882398E-2</v>
      </c>
      <c r="J53" s="1042">
        <f>SUM(J41:J52)</f>
        <v>901643</v>
      </c>
      <c r="K53" s="1043">
        <f>SUM(K41:K52)</f>
        <v>72892</v>
      </c>
      <c r="L53" s="1538"/>
      <c r="M53" s="1539"/>
      <c r="O53" s="1055"/>
      <c r="P53" s="1055"/>
    </row>
    <row r="54" spans="1:16">
      <c r="A54" s="1062"/>
      <c r="B54" s="1062"/>
      <c r="C54" s="1062"/>
      <c r="D54" s="908"/>
      <c r="E54" s="908"/>
      <c r="F54" s="908"/>
      <c r="G54" s="908"/>
      <c r="H54" s="908"/>
      <c r="I54" s="908"/>
      <c r="J54" s="908"/>
      <c r="K54" s="907"/>
      <c r="L54" s="910"/>
      <c r="M54" s="901"/>
      <c r="N54" s="1013"/>
      <c r="O54" s="1014"/>
      <c r="P54" s="1014"/>
    </row>
    <row r="55" spans="1:16">
      <c r="A55" s="1062"/>
      <c r="B55" s="1062"/>
      <c r="C55" s="1062"/>
      <c r="D55" s="908"/>
      <c r="E55" s="908"/>
      <c r="F55" s="908"/>
      <c r="G55" s="908"/>
      <c r="H55" s="908"/>
      <c r="I55" s="908"/>
      <c r="J55" s="908"/>
      <c r="K55" s="907"/>
      <c r="L55" s="910"/>
      <c r="M55" s="901"/>
      <c r="N55" s="1013"/>
      <c r="O55" s="1014"/>
      <c r="P55" s="1014"/>
    </row>
    <row r="56" spans="1:16">
      <c r="A56" s="1062"/>
      <c r="B56" s="1062"/>
      <c r="C56" s="1062" t="s">
        <v>20</v>
      </c>
      <c r="D56" s="908"/>
      <c r="E56" s="908"/>
      <c r="F56" s="908"/>
      <c r="G56" s="908"/>
      <c r="H56" s="908"/>
      <c r="I56" s="908"/>
      <c r="J56" s="908"/>
      <c r="K56" s="907"/>
      <c r="L56" s="910"/>
      <c r="M56" s="901"/>
      <c r="N56" s="1013"/>
      <c r="O56" s="1014"/>
      <c r="P56" s="1014"/>
    </row>
    <row r="57" spans="1:16" ht="21" customHeight="1">
      <c r="A57" s="1500"/>
      <c r="B57" s="1500"/>
      <c r="C57" s="1500"/>
      <c r="D57" s="908"/>
      <c r="E57" s="908"/>
      <c r="F57" s="908"/>
      <c r="G57" s="908"/>
      <c r="H57" s="908"/>
      <c r="I57" s="908"/>
      <c r="J57" s="908"/>
      <c r="K57" s="907"/>
      <c r="L57" s="910"/>
      <c r="M57" s="901"/>
      <c r="N57" s="910"/>
      <c r="O57" s="910"/>
      <c r="P57" s="910"/>
    </row>
    <row r="58" spans="1:16" ht="19.5" customHeight="1">
      <c r="A58" s="1062"/>
      <c r="B58" s="1062"/>
      <c r="C58" s="992"/>
      <c r="D58" s="908"/>
      <c r="E58" s="908"/>
      <c r="F58" s="908"/>
      <c r="G58" s="908"/>
      <c r="H58" s="908"/>
      <c r="I58" s="908"/>
      <c r="J58" s="908"/>
      <c r="K58" s="907"/>
      <c r="L58" s="910"/>
      <c r="M58" s="901"/>
      <c r="N58" s="910"/>
      <c r="O58" s="910"/>
      <c r="P58" s="910"/>
    </row>
    <row r="59" spans="1:16">
      <c r="A59" s="930"/>
      <c r="B59" s="930"/>
      <c r="C59" s="1015"/>
      <c r="D59" s="946" t="s">
        <v>20</v>
      </c>
      <c r="E59" s="946"/>
      <c r="F59" s="946"/>
      <c r="G59" s="946"/>
      <c r="H59" s="908"/>
      <c r="I59" s="908"/>
      <c r="J59" s="908"/>
      <c r="K59" s="907"/>
      <c r="L59" s="910"/>
      <c r="M59" s="901"/>
      <c r="N59" s="910"/>
      <c r="O59" s="910"/>
      <c r="P59" s="910"/>
    </row>
    <row r="60" spans="1:16" ht="20.25" customHeight="1">
      <c r="A60" s="901"/>
      <c r="B60" s="901"/>
      <c r="C60" s="992"/>
      <c r="D60" s="908"/>
      <c r="E60" s="908"/>
      <c r="F60" s="908"/>
      <c r="G60" s="908"/>
      <c r="H60" s="908" t="s">
        <v>20</v>
      </c>
      <c r="I60" s="908"/>
      <c r="J60" s="908"/>
      <c r="K60" s="908"/>
      <c r="L60" s="910"/>
      <c r="M60" s="901"/>
      <c r="N60" s="910"/>
      <c r="O60" s="910"/>
      <c r="P60" s="910"/>
    </row>
    <row r="61" spans="1:16" ht="27.75" customHeight="1">
      <c r="A61" s="901"/>
      <c r="B61" s="901"/>
      <c r="C61" s="989"/>
      <c r="D61" s="908"/>
      <c r="E61" s="908"/>
      <c r="F61" s="908"/>
      <c r="G61" s="908"/>
      <c r="H61" s="908"/>
      <c r="I61" s="908"/>
      <c r="J61" s="908"/>
      <c r="K61" s="907"/>
      <c r="L61" s="910"/>
      <c r="M61" s="901"/>
      <c r="N61" s="910"/>
      <c r="O61" s="910"/>
      <c r="P61" s="910"/>
    </row>
    <row r="62" spans="1:16" ht="27.75" customHeight="1">
      <c r="A62" s="901"/>
      <c r="B62" s="901"/>
      <c r="C62" s="989"/>
      <c r="D62" s="908"/>
      <c r="E62" s="908"/>
      <c r="F62" s="908"/>
      <c r="G62" s="908"/>
      <c r="H62" s="908"/>
      <c r="I62" s="908"/>
      <c r="J62" s="908"/>
      <c r="K62" s="907"/>
      <c r="L62" s="910"/>
      <c r="M62" s="901"/>
      <c r="N62" s="910"/>
      <c r="O62" s="910"/>
      <c r="P62" s="910"/>
    </row>
    <row r="63" spans="1:16" ht="2.25" customHeight="1">
      <c r="A63" s="901"/>
      <c r="B63" s="901"/>
      <c r="C63" s="901"/>
      <c r="D63" s="901"/>
      <c r="E63" s="901"/>
      <c r="F63" s="901"/>
      <c r="G63" s="901"/>
      <c r="H63" s="901"/>
      <c r="I63" s="901"/>
      <c r="J63" s="901"/>
      <c r="K63" s="901"/>
      <c r="L63" s="901"/>
      <c r="M63" s="901"/>
    </row>
    <row r="64" spans="1:16" ht="17.649999999999999" customHeight="1">
      <c r="H64" s="901"/>
      <c r="I64" s="901"/>
      <c r="J64" s="901"/>
    </row>
    <row r="65" spans="8:10">
      <c r="H65" s="901"/>
      <c r="I65" s="901"/>
      <c r="J65" s="901"/>
    </row>
    <row r="66" spans="8:10">
      <c r="H66" s="901"/>
      <c r="I66" s="901"/>
      <c r="J66" s="901"/>
    </row>
  </sheetData>
  <mergeCells count="7">
    <mergeCell ref="A57:C57"/>
    <mergeCell ref="A17:C17"/>
    <mergeCell ref="L17:M17"/>
    <mergeCell ref="A35:C35"/>
    <mergeCell ref="L35:M35"/>
    <mergeCell ref="A53:C53"/>
    <mergeCell ref="L53:M53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  <rowBreaks count="2" manualBreakCount="2">
    <brk id="18" max="16383" man="1"/>
    <brk id="36" max="16383" man="1"/>
  </row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85"/>
  <sheetViews>
    <sheetView zoomScale="90" zoomScaleNormal="90" workbookViewId="0">
      <selection activeCell="J1" sqref="J1:J65536"/>
    </sheetView>
  </sheetViews>
  <sheetFormatPr baseColWidth="10" defaultColWidth="20" defaultRowHeight="15.75"/>
  <cols>
    <col min="1" max="1" width="21.7109375" style="892" customWidth="1"/>
    <col min="2" max="2" width="18" style="890" customWidth="1"/>
    <col min="3" max="3" width="16.28515625" style="892" customWidth="1"/>
    <col min="4" max="4" width="16.42578125" style="891" customWidth="1"/>
    <col min="5" max="5" width="18" style="890" customWidth="1"/>
    <col min="6" max="6" width="15.85546875" style="890" customWidth="1"/>
    <col min="7" max="7" width="16.5703125" style="892" customWidth="1"/>
    <col min="8" max="8" width="15.42578125" style="892" customWidth="1"/>
    <col min="9" max="9" width="13" style="892" customWidth="1"/>
    <col min="10" max="11" width="14.42578125" style="892" bestFit="1" customWidth="1"/>
    <col min="12" max="12" width="15.28515625" style="890" customWidth="1"/>
    <col min="13" max="13" width="16.140625" style="892" customWidth="1"/>
    <col min="14" max="14" width="14.140625" style="892" customWidth="1"/>
    <col min="15" max="15" width="14.7109375" style="892" customWidth="1"/>
    <col min="16" max="16" width="15.42578125" style="893" customWidth="1"/>
    <col min="17" max="17" width="20.5703125" style="893" customWidth="1"/>
    <col min="18" max="18" width="14.85546875" style="893" customWidth="1"/>
    <col min="19" max="19" width="15.140625" style="893" customWidth="1"/>
    <col min="20" max="20" width="21.140625" style="893" customWidth="1"/>
    <col min="21" max="21" width="19.42578125" style="893" customWidth="1"/>
    <col min="22" max="22" width="20.42578125" style="893" customWidth="1"/>
    <col min="23" max="23" width="14.85546875" style="893" customWidth="1"/>
    <col min="24" max="24" width="16.7109375" style="908" customWidth="1"/>
    <col min="25" max="25" width="16.28515625" style="913" customWidth="1"/>
    <col min="26" max="26" width="14.5703125" style="914" customWidth="1"/>
    <col min="27" max="27" width="12.85546875" style="893" customWidth="1"/>
    <col min="28" max="28" width="16.140625" style="893" customWidth="1"/>
    <col min="29" max="29" width="15.7109375" style="893" customWidth="1"/>
    <col min="30" max="30" width="17" style="893" customWidth="1"/>
    <col min="31" max="42" width="11.42578125" style="893" customWidth="1"/>
    <col min="43" max="246" width="11.42578125" style="892" customWidth="1"/>
    <col min="247" max="247" width="19.140625" style="892" customWidth="1"/>
    <col min="248" max="248" width="18" style="892" customWidth="1"/>
    <col min="249" max="250" width="18.42578125" style="892" customWidth="1"/>
    <col min="251" max="251" width="18" style="892" customWidth="1"/>
    <col min="252" max="253" width="17.7109375" style="892" customWidth="1"/>
    <col min="254" max="254" width="17" style="892" customWidth="1"/>
    <col min="255" max="255" width="28.140625" style="892" customWidth="1"/>
    <col min="256" max="16384" width="20" style="892"/>
  </cols>
  <sheetData>
    <row r="1" spans="1:42" s="895" customFormat="1" ht="24.95" customHeight="1">
      <c r="A1" s="977" t="s">
        <v>172</v>
      </c>
      <c r="B1" s="898"/>
      <c r="C1" s="974"/>
      <c r="D1" s="900"/>
      <c r="E1" s="975"/>
      <c r="F1" s="976"/>
      <c r="L1" s="898"/>
      <c r="M1" s="899"/>
      <c r="N1" s="898"/>
      <c r="O1" s="898"/>
      <c r="P1" s="893"/>
      <c r="Q1" s="893"/>
      <c r="R1" s="901"/>
      <c r="S1" s="893"/>
      <c r="T1" s="893"/>
      <c r="U1" s="893"/>
      <c r="V1" s="893"/>
      <c r="W1" s="901"/>
      <c r="X1" s="894"/>
      <c r="Y1" s="894"/>
      <c r="Z1" s="894"/>
      <c r="AA1" s="894"/>
      <c r="AB1" s="893"/>
      <c r="AC1" s="893"/>
      <c r="AD1" s="893"/>
      <c r="AE1" s="893"/>
      <c r="AF1" s="893"/>
      <c r="AG1" s="893"/>
      <c r="AH1" s="893"/>
      <c r="AI1" s="893"/>
      <c r="AJ1" s="893"/>
      <c r="AK1" s="893"/>
      <c r="AL1" s="893"/>
      <c r="AM1" s="893"/>
      <c r="AN1" s="893"/>
      <c r="AO1" s="893"/>
      <c r="AP1" s="893"/>
    </row>
    <row r="2" spans="1:42" s="895" customFormat="1" ht="24.95" customHeight="1">
      <c r="A2" s="977"/>
      <c r="B2" s="898"/>
      <c r="C2" s="974"/>
      <c r="D2" s="900"/>
      <c r="E2" s="975"/>
      <c r="F2" s="976"/>
      <c r="L2" s="898"/>
      <c r="M2" s="899"/>
      <c r="N2" s="898"/>
      <c r="O2" s="898"/>
      <c r="P2" s="893"/>
      <c r="Q2" s="893"/>
      <c r="R2" s="901"/>
      <c r="S2" s="893"/>
      <c r="T2" s="893"/>
      <c r="U2" s="893"/>
      <c r="V2" s="893"/>
      <c r="W2" s="901"/>
      <c r="X2" s="894"/>
      <c r="Y2" s="894"/>
      <c r="Z2" s="894"/>
      <c r="AA2" s="894"/>
      <c r="AB2" s="893"/>
      <c r="AC2" s="893"/>
      <c r="AD2" s="893"/>
      <c r="AE2" s="893"/>
      <c r="AF2" s="893"/>
      <c r="AG2" s="893"/>
      <c r="AH2" s="893"/>
      <c r="AI2" s="893"/>
      <c r="AJ2" s="893"/>
      <c r="AK2" s="893"/>
      <c r="AL2" s="893"/>
      <c r="AM2" s="893"/>
      <c r="AN2" s="893"/>
      <c r="AO2" s="893"/>
      <c r="AP2" s="893"/>
    </row>
    <row r="3" spans="1:42" ht="24.95" customHeight="1">
      <c r="A3" s="902"/>
      <c r="B3" s="903"/>
      <c r="E3" s="904"/>
      <c r="H3" s="898"/>
      <c r="I3" s="898"/>
      <c r="J3" s="898"/>
      <c r="K3" s="898"/>
      <c r="M3" s="899"/>
      <c r="N3" s="898"/>
      <c r="O3" s="898"/>
      <c r="R3" s="905"/>
      <c r="S3" s="1001"/>
      <c r="U3" s="1003"/>
      <c r="V3" s="899"/>
      <c r="Z3" s="910"/>
    </row>
    <row r="4" spans="1:42" ht="50.1" customHeight="1">
      <c r="A4" s="965" t="s">
        <v>172</v>
      </c>
      <c r="B4" s="966" t="s">
        <v>173</v>
      </c>
      <c r="C4" s="967" t="s">
        <v>174</v>
      </c>
      <c r="D4" s="967" t="s">
        <v>182</v>
      </c>
      <c r="E4" s="968" t="s">
        <v>175</v>
      </c>
      <c r="F4" s="967" t="s">
        <v>176</v>
      </c>
      <c r="G4" s="967" t="s">
        <v>214</v>
      </c>
      <c r="H4" s="969" t="s">
        <v>178</v>
      </c>
      <c r="I4" s="970" t="s">
        <v>203</v>
      </c>
      <c r="J4" s="957" t="s">
        <v>213</v>
      </c>
      <c r="K4" s="957" t="s">
        <v>209</v>
      </c>
      <c r="L4" s="957" t="s">
        <v>180</v>
      </c>
      <c r="M4" s="899"/>
      <c r="N4" s="898"/>
      <c r="O4" s="898"/>
      <c r="S4" s="897"/>
      <c r="T4" s="928"/>
      <c r="Y4" s="907"/>
      <c r="Z4" s="910"/>
      <c r="AA4" s="1058"/>
      <c r="AB4" s="928"/>
      <c r="AC4" s="1058"/>
      <c r="AD4" s="1058"/>
    </row>
    <row r="5" spans="1:42" s="889" customFormat="1" ht="24.95" customHeight="1">
      <c r="A5" s="959" t="s">
        <v>161</v>
      </c>
      <c r="B5" s="955">
        <v>200002317796</v>
      </c>
      <c r="C5" s="956">
        <v>54961.97</v>
      </c>
      <c r="D5" s="956">
        <v>13074.3</v>
      </c>
      <c r="E5" s="956">
        <f>C5+D5</f>
        <v>68036.27</v>
      </c>
      <c r="F5" s="956">
        <f>(C5*1.2)+(D5*1.055)</f>
        <v>79747.750499999995</v>
      </c>
      <c r="G5" s="956">
        <f>F5-(F5-E5)*0.07</f>
        <v>78927.946864999991</v>
      </c>
      <c r="H5" s="1046">
        <v>11.731</v>
      </c>
      <c r="I5" s="961">
        <v>1682816</v>
      </c>
      <c r="J5" s="962">
        <v>86021.694149999996</v>
      </c>
      <c r="K5" s="962">
        <v>57567.237149999994</v>
      </c>
      <c r="L5" s="962">
        <v>63304.380850000001</v>
      </c>
      <c r="M5" s="899"/>
      <c r="N5" s="898"/>
      <c r="O5" s="898"/>
      <c r="P5" s="901"/>
      <c r="Q5" s="901"/>
      <c r="R5" s="901"/>
      <c r="S5" s="908"/>
      <c r="T5" s="908"/>
      <c r="U5" s="901"/>
      <c r="V5" s="901"/>
      <c r="W5" s="901"/>
      <c r="X5" s="908"/>
      <c r="Y5" s="907"/>
      <c r="Z5" s="908"/>
      <c r="AA5" s="992"/>
      <c r="AB5" s="908"/>
      <c r="AC5" s="907"/>
      <c r="AD5" s="993"/>
      <c r="AE5" s="901"/>
      <c r="AF5" s="901"/>
      <c r="AG5" s="901"/>
      <c r="AH5" s="901"/>
      <c r="AI5" s="901"/>
      <c r="AJ5" s="901"/>
      <c r="AK5" s="901"/>
      <c r="AL5" s="901"/>
      <c r="AM5" s="901"/>
      <c r="AN5" s="901"/>
      <c r="AO5" s="901"/>
      <c r="AP5" s="901"/>
    </row>
    <row r="6" spans="1:42" ht="24.95" customHeight="1">
      <c r="A6" s="959" t="s">
        <v>162</v>
      </c>
      <c r="B6" s="955">
        <v>200002318573</v>
      </c>
      <c r="C6" s="956">
        <v>59378.11</v>
      </c>
      <c r="D6" s="956">
        <v>13074.25</v>
      </c>
      <c r="E6" s="956">
        <f t="shared" ref="E6:E16" si="0">C6+D6</f>
        <v>72452.36</v>
      </c>
      <c r="F6" s="956">
        <f t="shared" ref="F6:F16" si="1">(C6*1.2)+(D6*1.055)</f>
        <v>85047.065750000009</v>
      </c>
      <c r="G6" s="956">
        <f t="shared" ref="G6:G16" si="2">F6-(F6-E6)*0.07</f>
        <v>84165.436347500014</v>
      </c>
      <c r="H6" s="1046">
        <v>11.755000000000001</v>
      </c>
      <c r="I6" s="961">
        <v>1955206</v>
      </c>
      <c r="J6" s="962">
        <v>74800.778200000001</v>
      </c>
      <c r="K6" s="962">
        <v>52940.973149999991</v>
      </c>
      <c r="L6" s="962">
        <v>59382.636850000003</v>
      </c>
      <c r="M6" s="899"/>
      <c r="N6" s="898"/>
      <c r="O6" s="898"/>
      <c r="S6" s="908"/>
      <c r="T6" s="908"/>
      <c r="Z6" s="909"/>
      <c r="AA6" s="994"/>
      <c r="AB6" s="909"/>
      <c r="AC6" s="913"/>
      <c r="AD6" s="995"/>
    </row>
    <row r="7" spans="1:42" ht="24.95" customHeight="1">
      <c r="A7" s="959" t="s">
        <v>163</v>
      </c>
      <c r="B7" s="955">
        <v>200002381052</v>
      </c>
      <c r="C7" s="956">
        <v>54563.17</v>
      </c>
      <c r="D7" s="956">
        <v>13074.3</v>
      </c>
      <c r="E7" s="956">
        <f t="shared" si="0"/>
        <v>67637.47</v>
      </c>
      <c r="F7" s="956">
        <f t="shared" si="1"/>
        <v>79269.190499999997</v>
      </c>
      <c r="G7" s="956">
        <f t="shared" si="2"/>
        <v>78454.970065000001</v>
      </c>
      <c r="H7" s="1046">
        <v>11.807</v>
      </c>
      <c r="I7" s="961">
        <v>1807141</v>
      </c>
      <c r="J7" s="962">
        <v>67196.838149999996</v>
      </c>
      <c r="K7" s="962">
        <v>52610.673149999995</v>
      </c>
      <c r="L7" s="962">
        <v>57534.504849999998</v>
      </c>
      <c r="M7" s="899"/>
      <c r="N7" s="898"/>
      <c r="O7" s="898"/>
      <c r="S7" s="908"/>
      <c r="T7" s="908"/>
      <c r="Z7" s="909"/>
      <c r="AA7" s="996"/>
      <c r="AB7" s="909"/>
      <c r="AC7" s="913"/>
      <c r="AD7" s="995"/>
    </row>
    <row r="8" spans="1:42" ht="24.95" customHeight="1">
      <c r="A8" s="959" t="s">
        <v>164</v>
      </c>
      <c r="B8" s="955">
        <v>200002731824</v>
      </c>
      <c r="C8" s="956">
        <v>32865.730000000003</v>
      </c>
      <c r="D8" s="956">
        <v>9990.61</v>
      </c>
      <c r="E8" s="956">
        <f t="shared" si="0"/>
        <v>42856.340000000004</v>
      </c>
      <c r="F8" s="956">
        <f t="shared" si="1"/>
        <v>49978.969550000002</v>
      </c>
      <c r="G8" s="956">
        <f t="shared" si="2"/>
        <v>49480.385481500001</v>
      </c>
      <c r="H8" s="1046">
        <v>11.8</v>
      </c>
      <c r="I8" s="961">
        <v>1091858</v>
      </c>
      <c r="J8" s="962">
        <v>50830.0821</v>
      </c>
      <c r="K8" s="962">
        <v>43723.048749999994</v>
      </c>
      <c r="L8" s="962">
        <v>43387.478749999995</v>
      </c>
      <c r="M8" s="899"/>
      <c r="N8" s="898"/>
      <c r="O8" s="898"/>
      <c r="S8" s="908"/>
      <c r="T8" s="908"/>
      <c r="Z8" s="909"/>
      <c r="AA8" s="996"/>
      <c r="AB8" s="909"/>
      <c r="AC8" s="913"/>
      <c r="AD8" s="995"/>
    </row>
    <row r="9" spans="1:42" ht="24.95" customHeight="1">
      <c r="A9" s="959" t="s">
        <v>165</v>
      </c>
      <c r="B9" s="955">
        <v>200002732041</v>
      </c>
      <c r="C9" s="956">
        <v>23136.9</v>
      </c>
      <c r="D9" s="956">
        <v>9990.77</v>
      </c>
      <c r="E9" s="956">
        <f t="shared" si="0"/>
        <v>33127.67</v>
      </c>
      <c r="F9" s="956">
        <f t="shared" si="1"/>
        <v>38304.542350000003</v>
      </c>
      <c r="G9" s="956">
        <f t="shared" si="2"/>
        <v>37942.161285500006</v>
      </c>
      <c r="H9" s="1046">
        <v>11.833</v>
      </c>
      <c r="I9" s="961">
        <v>756158</v>
      </c>
      <c r="J9" s="962">
        <v>37423.562099999996</v>
      </c>
      <c r="K9" s="962">
        <v>28784.116749999997</v>
      </c>
      <c r="L9" s="962">
        <v>41089.766750000003</v>
      </c>
      <c r="M9" s="899"/>
      <c r="N9" s="898"/>
      <c r="O9" s="898"/>
      <c r="S9" s="908"/>
      <c r="T9" s="908"/>
      <c r="Z9" s="909"/>
      <c r="AA9" s="994"/>
      <c r="AB9" s="909"/>
      <c r="AC9" s="913"/>
      <c r="AD9" s="995"/>
    </row>
    <row r="10" spans="1:42" ht="24.95" customHeight="1">
      <c r="A10" s="959" t="s">
        <v>166</v>
      </c>
      <c r="B10" s="955">
        <v>200002732056</v>
      </c>
      <c r="C10" s="956">
        <v>12644.12</v>
      </c>
      <c r="D10" s="956">
        <v>9990.61</v>
      </c>
      <c r="E10" s="956">
        <f t="shared" si="0"/>
        <v>22634.730000000003</v>
      </c>
      <c r="F10" s="956">
        <f t="shared" si="1"/>
        <v>25713.037550000001</v>
      </c>
      <c r="G10" s="956">
        <f t="shared" si="2"/>
        <v>25497.5560215</v>
      </c>
      <c r="H10" s="1046">
        <v>11.814</v>
      </c>
      <c r="I10" s="961">
        <v>385040</v>
      </c>
      <c r="J10" s="962">
        <v>26347.9221</v>
      </c>
      <c r="K10" s="962">
        <v>19892.464749999999</v>
      </c>
      <c r="L10" s="962">
        <v>25977.266750000003</v>
      </c>
      <c r="M10" s="899"/>
      <c r="N10" s="898"/>
      <c r="O10" s="898"/>
      <c r="S10" s="1004"/>
      <c r="T10" s="1004"/>
      <c r="Z10" s="909"/>
      <c r="AA10" s="994"/>
      <c r="AB10" s="909"/>
      <c r="AC10" s="913"/>
      <c r="AD10" s="995"/>
    </row>
    <row r="11" spans="1:42" ht="24.95" customHeight="1">
      <c r="A11" s="959" t="s">
        <v>167</v>
      </c>
      <c r="B11" s="955">
        <v>200002732061</v>
      </c>
      <c r="C11" s="956">
        <v>9575.1299999999992</v>
      </c>
      <c r="D11" s="956">
        <v>10065.280000000001</v>
      </c>
      <c r="E11" s="956">
        <f t="shared" si="0"/>
        <v>19640.41</v>
      </c>
      <c r="F11" s="956">
        <f t="shared" si="1"/>
        <v>22109.026399999999</v>
      </c>
      <c r="G11" s="956">
        <f t="shared" si="2"/>
        <v>21936.223252</v>
      </c>
      <c r="H11" s="1046">
        <v>11.502000000000001</v>
      </c>
      <c r="I11" s="961">
        <v>289599</v>
      </c>
      <c r="J11" s="962">
        <v>25284.078300000001</v>
      </c>
      <c r="K11" s="962">
        <v>16669.368699999999</v>
      </c>
      <c r="L11" s="962">
        <v>23235.80025</v>
      </c>
      <c r="M11" s="899"/>
      <c r="N11" s="898"/>
      <c r="O11" s="898"/>
      <c r="S11" s="1005"/>
      <c r="T11" s="1005"/>
      <c r="Z11" s="909"/>
      <c r="AA11" s="996"/>
      <c r="AB11" s="909"/>
      <c r="AC11" s="913"/>
      <c r="AD11" s="995"/>
    </row>
    <row r="12" spans="1:42" ht="24.95" customHeight="1">
      <c r="A12" s="896" t="s">
        <v>109</v>
      </c>
      <c r="B12" s="955">
        <v>200002732068</v>
      </c>
      <c r="C12" s="956">
        <v>8882.56</v>
      </c>
      <c r="D12" s="956">
        <v>10065.280000000001</v>
      </c>
      <c r="E12" s="956">
        <f t="shared" si="0"/>
        <v>18947.84</v>
      </c>
      <c r="F12" s="956">
        <f t="shared" si="1"/>
        <v>21277.9424</v>
      </c>
      <c r="G12" s="956">
        <f t="shared" si="2"/>
        <v>21114.835232000001</v>
      </c>
      <c r="H12" s="1046">
        <v>11.739000000000001</v>
      </c>
      <c r="I12" s="961">
        <v>264895</v>
      </c>
      <c r="J12" s="962">
        <v>24619.602299999999</v>
      </c>
      <c r="K12" s="962">
        <v>17552.607199999999</v>
      </c>
      <c r="L12" s="962">
        <v>25182.35</v>
      </c>
      <c r="M12" s="899"/>
      <c r="N12" s="898"/>
      <c r="O12" s="898"/>
      <c r="S12" s="1005"/>
      <c r="T12" s="1005"/>
      <c r="Z12" s="909"/>
      <c r="AA12" s="996"/>
      <c r="AB12" s="909"/>
      <c r="AC12" s="913"/>
      <c r="AD12" s="995"/>
    </row>
    <row r="13" spans="1:42" ht="24.95" customHeight="1">
      <c r="A13" s="959" t="s">
        <v>168</v>
      </c>
      <c r="B13" s="1050">
        <v>200002798779</v>
      </c>
      <c r="C13" s="956">
        <v>15188.27</v>
      </c>
      <c r="D13" s="956">
        <v>10035.709999999999</v>
      </c>
      <c r="E13" s="956">
        <f t="shared" si="0"/>
        <v>25223.98</v>
      </c>
      <c r="F13" s="956">
        <f t="shared" si="1"/>
        <v>28813.598049999997</v>
      </c>
      <c r="G13" s="956">
        <f t="shared" si="2"/>
        <v>28562.324786499998</v>
      </c>
      <c r="H13" s="1046">
        <v>11.363</v>
      </c>
      <c r="I13" s="1061">
        <v>434.43700000000001</v>
      </c>
      <c r="J13" s="962">
        <v>34780.696049999999</v>
      </c>
      <c r="K13" s="962">
        <v>20761.167199999996</v>
      </c>
      <c r="L13" s="962">
        <v>31156.880250000002</v>
      </c>
      <c r="M13" s="899"/>
      <c r="N13" s="898"/>
      <c r="O13" s="898"/>
      <c r="S13" s="1005"/>
      <c r="T13" s="1005"/>
      <c r="Z13" s="909"/>
      <c r="AA13" s="996"/>
      <c r="AB13" s="909"/>
      <c r="AC13" s="913"/>
      <c r="AD13" s="995"/>
    </row>
    <row r="14" spans="1:42" ht="24.95" customHeight="1">
      <c r="A14" s="896" t="s">
        <v>169</v>
      </c>
      <c r="B14" s="955">
        <v>200002882687</v>
      </c>
      <c r="C14" s="956">
        <v>40608.519999999997</v>
      </c>
      <c r="D14" s="956">
        <v>10065.280000000001</v>
      </c>
      <c r="E14" s="956">
        <f t="shared" si="0"/>
        <v>50673.799999999996</v>
      </c>
      <c r="F14" s="956">
        <f t="shared" si="1"/>
        <v>59349.094399999994</v>
      </c>
      <c r="G14" s="956">
        <f t="shared" si="2"/>
        <v>58741.823791999996</v>
      </c>
      <c r="H14" s="1046">
        <v>11.846</v>
      </c>
      <c r="I14" s="961">
        <v>1034612</v>
      </c>
      <c r="J14" s="962">
        <v>38142.462299999999</v>
      </c>
      <c r="K14" s="962">
        <v>44666.625050000002</v>
      </c>
      <c r="L14" s="962">
        <v>40778.468249999998</v>
      </c>
      <c r="M14" s="899"/>
      <c r="N14" s="898"/>
      <c r="O14" s="898"/>
      <c r="S14" s="1005"/>
      <c r="T14" s="1005"/>
      <c r="Z14" s="909"/>
      <c r="AA14" s="996"/>
      <c r="AB14" s="909"/>
      <c r="AC14" s="913"/>
      <c r="AD14" s="995"/>
    </row>
    <row r="15" spans="1:42" ht="24.95" customHeight="1">
      <c r="A15" s="959" t="s">
        <v>170</v>
      </c>
      <c r="B15" s="955">
        <v>200002987712</v>
      </c>
      <c r="C15" s="956">
        <v>53914.25</v>
      </c>
      <c r="D15" s="956">
        <v>10065.32</v>
      </c>
      <c r="E15" s="956">
        <f t="shared" si="0"/>
        <v>63979.57</v>
      </c>
      <c r="F15" s="956">
        <f t="shared" si="1"/>
        <v>75316.012600000002</v>
      </c>
      <c r="G15" s="956">
        <f t="shared" si="2"/>
        <v>74522.461618000001</v>
      </c>
      <c r="H15" s="1046">
        <v>11.823</v>
      </c>
      <c r="I15" s="961">
        <v>1429707</v>
      </c>
      <c r="J15" s="962">
        <v>61350.424050000001</v>
      </c>
      <c r="K15" s="962">
        <v>63997.989449999994</v>
      </c>
      <c r="L15" s="962">
        <v>40963.640249999997</v>
      </c>
      <c r="M15" s="899"/>
      <c r="N15" s="898"/>
      <c r="O15" s="898"/>
      <c r="S15" s="1005"/>
      <c r="T15" s="1005"/>
      <c r="Z15" s="909"/>
      <c r="AA15" s="996"/>
      <c r="AB15" s="909"/>
      <c r="AC15" s="913"/>
      <c r="AD15" s="995"/>
    </row>
    <row r="16" spans="1:42" s="890" customFormat="1" ht="24.95" customHeight="1">
      <c r="A16" s="896" t="s">
        <v>171</v>
      </c>
      <c r="B16" s="955">
        <v>200003063210</v>
      </c>
      <c r="C16" s="956">
        <v>55832.08</v>
      </c>
      <c r="D16" s="956">
        <v>10035.67</v>
      </c>
      <c r="E16" s="956">
        <f t="shared" si="0"/>
        <v>65867.75</v>
      </c>
      <c r="F16" s="956">
        <f t="shared" si="1"/>
        <v>77586.127850000004</v>
      </c>
      <c r="G16" s="956">
        <f t="shared" si="2"/>
        <v>76765.841400500009</v>
      </c>
      <c r="H16" s="1046">
        <v>11.696999999999999</v>
      </c>
      <c r="I16" s="961">
        <v>1543602</v>
      </c>
      <c r="J16" s="962">
        <v>75201.410199999998</v>
      </c>
      <c r="K16" s="962">
        <v>70865.563750000001</v>
      </c>
      <c r="L16" s="962">
        <v>43723.076249999998</v>
      </c>
      <c r="M16" s="899"/>
      <c r="N16" s="898"/>
      <c r="O16" s="898"/>
      <c r="P16" s="899"/>
      <c r="Q16" s="899"/>
      <c r="R16" s="899"/>
      <c r="S16" s="1005"/>
      <c r="T16" s="1005"/>
      <c r="U16" s="899"/>
      <c r="V16" s="899"/>
      <c r="W16" s="899"/>
      <c r="X16" s="909"/>
      <c r="Y16" s="913"/>
      <c r="Z16" s="909"/>
      <c r="AA16" s="996"/>
      <c r="AB16" s="909"/>
      <c r="AC16" s="913"/>
      <c r="AD16" s="995"/>
      <c r="AE16" s="899"/>
      <c r="AF16" s="899"/>
      <c r="AG16" s="899"/>
      <c r="AH16" s="899"/>
      <c r="AI16" s="899"/>
      <c r="AJ16" s="899"/>
      <c r="AK16" s="899"/>
      <c r="AL16" s="899"/>
      <c r="AM16" s="899"/>
      <c r="AN16" s="899"/>
      <c r="AO16" s="899"/>
      <c r="AP16" s="899"/>
    </row>
    <row r="17" spans="1:255" s="890" customFormat="1" ht="24.95" customHeight="1">
      <c r="A17" s="1518" t="s">
        <v>181</v>
      </c>
      <c r="B17" s="1518"/>
      <c r="C17" s="971">
        <f>SUM(C5:C16)</f>
        <v>421550.81000000006</v>
      </c>
      <c r="D17" s="971">
        <f>SUM(D5:D16)</f>
        <v>129527.37999999999</v>
      </c>
      <c r="E17" s="971">
        <f>SUM(E5:E16)</f>
        <v>551078.18999999994</v>
      </c>
      <c r="F17" s="971">
        <f>SUM(F5:F16)</f>
        <v>642512.35789999994</v>
      </c>
      <c r="G17" s="971">
        <f>SUM(G5:G16)</f>
        <v>636111.96614700009</v>
      </c>
      <c r="H17" s="972">
        <f>F17/I17</f>
        <v>5.2488257965941476E-2</v>
      </c>
      <c r="I17" s="973">
        <f>SUM(I5:I16)</f>
        <v>12241068.436999999</v>
      </c>
      <c r="J17" s="962">
        <v>601999.55000000016</v>
      </c>
      <c r="K17" s="962">
        <f>SUM(K5:K16)</f>
        <v>490031.83504999999</v>
      </c>
      <c r="L17" s="962">
        <f>SUM(L5:L16)</f>
        <v>495716.25004999992</v>
      </c>
      <c r="M17" s="899"/>
      <c r="N17" s="898"/>
      <c r="O17" s="898"/>
      <c r="P17" s="899"/>
      <c r="Q17" s="899"/>
      <c r="R17" s="899"/>
      <c r="S17" s="909"/>
      <c r="T17" s="908"/>
      <c r="U17" s="899"/>
      <c r="V17" s="899"/>
      <c r="W17" s="899"/>
      <c r="X17" s="908"/>
      <c r="Y17" s="913"/>
      <c r="Z17" s="909"/>
      <c r="AA17" s="899"/>
      <c r="AB17" s="899"/>
      <c r="AC17" s="899"/>
      <c r="AD17" s="899"/>
      <c r="AE17" s="899"/>
      <c r="AF17" s="899"/>
      <c r="AG17" s="899"/>
      <c r="AH17" s="899"/>
      <c r="AI17" s="899"/>
      <c r="AJ17" s="899"/>
      <c r="AK17" s="899"/>
      <c r="AL17" s="899"/>
      <c r="AM17" s="899"/>
      <c r="AN17" s="899"/>
      <c r="AO17" s="899"/>
      <c r="AP17" s="899"/>
    </row>
    <row r="18" spans="1:255" ht="24.95" customHeight="1">
      <c r="A18" s="1519"/>
      <c r="B18" s="1500"/>
      <c r="C18" s="908"/>
      <c r="F18" s="916"/>
      <c r="G18" s="917"/>
      <c r="H18" s="918"/>
      <c r="I18" s="919"/>
      <c r="J18" s="919"/>
      <c r="K18" s="919"/>
      <c r="L18" s="920"/>
      <c r="M18" s="899"/>
      <c r="N18" s="898"/>
      <c r="O18" s="898"/>
      <c r="P18" s="915"/>
      <c r="Q18" s="915"/>
      <c r="X18" s="985"/>
      <c r="Y18" s="954"/>
      <c r="Z18" s="915"/>
      <c r="AB18" s="908"/>
      <c r="AC18" s="907"/>
      <c r="AD18" s="993"/>
    </row>
    <row r="19" spans="1:255" ht="24.95" customHeight="1">
      <c r="A19" s="977" t="s">
        <v>187</v>
      </c>
      <c r="B19" s="889"/>
      <c r="C19" s="921"/>
      <c r="D19" s="888"/>
      <c r="E19" s="922"/>
      <c r="F19" s="923"/>
      <c r="G19" s="924"/>
      <c r="H19" s="921"/>
      <c r="I19" s="921"/>
      <c r="J19" s="921"/>
      <c r="K19" s="921"/>
      <c r="L19" s="925"/>
      <c r="M19" s="899"/>
      <c r="N19" s="898"/>
      <c r="O19" s="898"/>
      <c r="P19" s="915"/>
      <c r="Q19" s="915"/>
      <c r="R19" s="905"/>
      <c r="S19" s="991"/>
      <c r="T19" s="905"/>
      <c r="U19" s="886"/>
      <c r="V19" s="916"/>
      <c r="W19" s="915"/>
      <c r="X19" s="986"/>
      <c r="Y19" s="954"/>
      <c r="Z19" s="915"/>
      <c r="AA19" s="987"/>
      <c r="AB19" s="988"/>
    </row>
    <row r="20" spans="1:255" ht="24.95" customHeight="1">
      <c r="A20" s="977"/>
      <c r="B20" s="927"/>
      <c r="C20" s="921"/>
      <c r="D20" s="888"/>
      <c r="E20" s="922" t="s">
        <v>20</v>
      </c>
      <c r="F20" s="923"/>
      <c r="G20" s="924"/>
      <c r="H20" s="921"/>
      <c r="I20" s="928"/>
      <c r="J20" s="928"/>
      <c r="K20" s="928"/>
      <c r="L20" s="929"/>
      <c r="M20" s="899"/>
      <c r="N20" s="898"/>
      <c r="O20" s="898"/>
      <c r="P20" s="915"/>
      <c r="Q20" s="915"/>
      <c r="R20" s="1540"/>
      <c r="S20" s="1541"/>
      <c r="T20" s="986"/>
      <c r="U20" s="886"/>
      <c r="V20" s="1002"/>
      <c r="W20" s="915"/>
      <c r="X20" s="986"/>
      <c r="Y20" s="954"/>
      <c r="Z20" s="915"/>
      <c r="AA20" s="987"/>
      <c r="AB20" s="988"/>
    </row>
    <row r="21" spans="1:255" ht="24.95" customHeight="1">
      <c r="A21" s="930"/>
      <c r="B21" s="931"/>
      <c r="C21" s="906" t="s">
        <v>20</v>
      </c>
      <c r="D21" s="932"/>
      <c r="E21" s="933"/>
      <c r="F21" s="934"/>
      <c r="G21" s="935"/>
      <c r="H21" s="946"/>
      <c r="I21" s="946"/>
      <c r="J21" s="946"/>
      <c r="K21" s="946"/>
      <c r="L21" s="936"/>
      <c r="M21" s="899"/>
      <c r="N21" s="898"/>
      <c r="O21" s="898"/>
      <c r="P21" s="915"/>
      <c r="Q21" s="915"/>
      <c r="R21" s="998"/>
      <c r="S21" s="997"/>
      <c r="T21" s="908"/>
      <c r="U21" s="886"/>
      <c r="V21" s="909"/>
      <c r="Y21" s="907"/>
    </row>
    <row r="22" spans="1:255" ht="50.1" customHeight="1">
      <c r="A22" s="981" t="s">
        <v>184</v>
      </c>
      <c r="B22" s="979" t="s">
        <v>173</v>
      </c>
      <c r="C22" s="980" t="s">
        <v>174</v>
      </c>
      <c r="D22" s="980" t="s">
        <v>182</v>
      </c>
      <c r="E22" s="981" t="s">
        <v>175</v>
      </c>
      <c r="F22" s="980" t="s">
        <v>176</v>
      </c>
      <c r="G22" s="980" t="s">
        <v>177</v>
      </c>
      <c r="H22" s="982" t="s">
        <v>178</v>
      </c>
      <c r="I22" s="983" t="s">
        <v>203</v>
      </c>
      <c r="J22" s="957" t="s">
        <v>213</v>
      </c>
      <c r="K22" s="957" t="s">
        <v>209</v>
      </c>
      <c r="L22" s="957" t="s">
        <v>180</v>
      </c>
      <c r="M22" s="899"/>
      <c r="N22" s="898"/>
      <c r="O22" s="898"/>
      <c r="P22" s="915"/>
      <c r="Q22" s="915"/>
      <c r="Y22" s="907"/>
      <c r="Z22" s="910"/>
      <c r="AA22" s="1058"/>
      <c r="AB22" s="928"/>
      <c r="AC22" s="1058"/>
      <c r="AD22" s="1058"/>
    </row>
    <row r="23" spans="1:255" ht="50.1" customHeight="1">
      <c r="A23" s="937" t="s">
        <v>216</v>
      </c>
      <c r="B23" s="911">
        <v>20031984389</v>
      </c>
      <c r="C23" s="956">
        <v>31.72</v>
      </c>
      <c r="D23" s="956">
        <v>163.68</v>
      </c>
      <c r="E23" s="956">
        <f>C23+D23</f>
        <v>195.4</v>
      </c>
      <c r="F23" s="956">
        <f>C23*1.2+D23*1.055</f>
        <v>210.74639999999999</v>
      </c>
      <c r="G23" s="956">
        <f>F23-(F23-E23)*0.05</f>
        <v>209.97907999999998</v>
      </c>
      <c r="H23" s="1048"/>
      <c r="I23" s="912">
        <v>0</v>
      </c>
      <c r="J23" s="1060">
        <v>1685.7049999999999</v>
      </c>
      <c r="K23" s="956">
        <f>G23*1.2+H23*1.055</f>
        <v>251.97489599999997</v>
      </c>
      <c r="L23" s="1011"/>
      <c r="M23" s="899"/>
      <c r="N23" s="898"/>
      <c r="O23" s="898"/>
      <c r="P23" s="915"/>
      <c r="Q23" s="915"/>
      <c r="AA23" s="994"/>
      <c r="AB23" s="894"/>
      <c r="AC23" s="894"/>
      <c r="AD23" s="915"/>
    </row>
    <row r="24" spans="1:255" ht="50.1" customHeight="1">
      <c r="A24" s="1543" t="s">
        <v>215</v>
      </c>
      <c r="B24" s="1544"/>
      <c r="C24" s="1544"/>
      <c r="D24" s="1544"/>
      <c r="E24" s="1544"/>
      <c r="F24" s="1544"/>
      <c r="G24" s="1544"/>
      <c r="H24" s="1544"/>
      <c r="I24" s="1545"/>
      <c r="J24" s="1060">
        <v>389.75925000000001</v>
      </c>
      <c r="K24" s="956">
        <f>G24*1.2+H24*1.055</f>
        <v>0</v>
      </c>
      <c r="L24" s="1011"/>
      <c r="M24" s="899"/>
      <c r="N24" s="898"/>
      <c r="O24" s="898"/>
      <c r="P24" s="915"/>
      <c r="Q24" s="915"/>
      <c r="R24" s="999"/>
      <c r="S24" s="992"/>
      <c r="T24" s="1006"/>
      <c r="U24" s="917"/>
      <c r="V24" s="897"/>
      <c r="W24" s="913"/>
      <c r="AA24" s="894"/>
      <c r="AB24" s="894"/>
      <c r="AC24" s="894"/>
      <c r="AD24" s="915"/>
    </row>
    <row r="25" spans="1:255" ht="24.95" customHeight="1">
      <c r="A25" s="1542" t="s">
        <v>181</v>
      </c>
      <c r="B25" s="1542"/>
      <c r="C25" s="1007">
        <f>SUM(C23:C24)</f>
        <v>31.72</v>
      </c>
      <c r="D25" s="1007">
        <f>SUM(D23:D24)</f>
        <v>163.68</v>
      </c>
      <c r="E25" s="1007">
        <f>SUM(E23:E24)</f>
        <v>195.4</v>
      </c>
      <c r="F25" s="1007">
        <f>SUM(F23:F24)</f>
        <v>210.74639999999999</v>
      </c>
      <c r="G25" s="1007">
        <f>SUM(G23:G24)</f>
        <v>209.97907999999998</v>
      </c>
      <c r="H25" s="1009"/>
      <c r="I25" s="1049">
        <f>SUM(I23:I24)</f>
        <v>0</v>
      </c>
      <c r="J25" s="1049"/>
      <c r="K25" s="1007">
        <f>SUM(K23:K24)</f>
        <v>251.97489599999997</v>
      </c>
      <c r="L25" s="1011"/>
      <c r="M25" s="899"/>
      <c r="N25" s="898"/>
      <c r="O25" s="898"/>
      <c r="P25" s="915"/>
      <c r="Q25" s="915"/>
      <c r="R25" s="999"/>
      <c r="S25" s="992"/>
      <c r="T25" s="1006"/>
      <c r="U25" s="886"/>
      <c r="V25" s="909"/>
      <c r="W25" s="913"/>
      <c r="AA25" s="1000"/>
      <c r="AB25" s="1058"/>
      <c r="AC25" s="1058"/>
      <c r="AD25" s="942"/>
    </row>
    <row r="26" spans="1:255" ht="24.95" customHeight="1">
      <c r="A26" s="890"/>
      <c r="B26" s="938"/>
      <c r="C26" s="939"/>
      <c r="D26" s="888"/>
      <c r="E26" s="940"/>
      <c r="F26" s="940"/>
      <c r="G26" s="939"/>
      <c r="H26" s="939"/>
      <c r="I26" s="939"/>
      <c r="J26" s="939"/>
      <c r="K26" s="939"/>
      <c r="L26" s="941"/>
      <c r="M26" s="899"/>
      <c r="N26" s="898"/>
      <c r="O26" s="898"/>
      <c r="P26" s="915"/>
      <c r="Q26" s="915"/>
      <c r="R26" s="1058"/>
      <c r="S26" s="951"/>
      <c r="T26" s="1006"/>
      <c r="U26" s="886"/>
      <c r="V26" s="909"/>
      <c r="W26" s="913"/>
      <c r="X26" s="985"/>
      <c r="Y26" s="954"/>
      <c r="Z26" s="942"/>
    </row>
    <row r="27" spans="1:255" ht="24.95" customHeight="1">
      <c r="A27" s="890"/>
      <c r="B27" s="938"/>
      <c r="C27" s="939"/>
      <c r="D27" s="888"/>
      <c r="E27" s="940"/>
      <c r="F27" s="940"/>
      <c r="G27" s="939"/>
      <c r="H27" s="939"/>
      <c r="I27" s="939"/>
      <c r="J27" s="939"/>
      <c r="K27" s="939"/>
      <c r="L27" s="941"/>
      <c r="M27" s="899"/>
      <c r="N27" s="898"/>
      <c r="O27" s="898"/>
      <c r="P27" s="915"/>
      <c r="Q27" s="915"/>
      <c r="R27" s="1058"/>
      <c r="S27" s="951"/>
      <c r="T27" s="1006"/>
      <c r="U27" s="886"/>
      <c r="V27" s="909"/>
      <c r="W27" s="913"/>
      <c r="X27" s="985"/>
      <c r="Y27" s="954"/>
      <c r="Z27" s="942"/>
    </row>
    <row r="28" spans="1:255" s="895" customFormat="1" ht="24.95" customHeight="1">
      <c r="A28" s="1010" t="s">
        <v>73</v>
      </c>
      <c r="B28" s="931"/>
      <c r="D28" s="944"/>
      <c r="E28" s="945"/>
      <c r="F28" s="945"/>
      <c r="G28" s="946"/>
      <c r="H28" s="946"/>
      <c r="I28" s="946"/>
      <c r="J28" s="946"/>
      <c r="K28" s="946"/>
      <c r="L28" s="947"/>
      <c r="M28" s="899"/>
      <c r="N28" s="898"/>
      <c r="O28" s="898"/>
      <c r="P28" s="915"/>
      <c r="Q28" s="915"/>
      <c r="R28" s="1058"/>
      <c r="S28" s="951"/>
      <c r="T28" s="887"/>
      <c r="U28" s="886"/>
      <c r="V28" s="909"/>
      <c r="W28" s="913"/>
      <c r="X28" s="908"/>
      <c r="Y28" s="907"/>
      <c r="Z28" s="910"/>
      <c r="AA28" s="893"/>
      <c r="AB28" s="893"/>
      <c r="AC28" s="893"/>
      <c r="AD28" s="893"/>
      <c r="AE28" s="893"/>
      <c r="AF28" s="893"/>
      <c r="AG28" s="893"/>
      <c r="AH28" s="893"/>
      <c r="AI28" s="893"/>
      <c r="AJ28" s="893"/>
      <c r="AK28" s="893"/>
      <c r="AL28" s="893"/>
      <c r="AM28" s="893"/>
      <c r="AN28" s="893"/>
      <c r="AO28" s="893"/>
      <c r="AP28" s="893"/>
    </row>
    <row r="29" spans="1:255" s="895" customFormat="1" ht="24.95" customHeight="1">
      <c r="A29" s="931" t="s">
        <v>160</v>
      </c>
      <c r="C29" s="943"/>
      <c r="D29" s="944"/>
      <c r="E29" s="945"/>
      <c r="F29" s="945"/>
      <c r="G29" s="946"/>
      <c r="H29" s="946"/>
      <c r="I29" s="946"/>
      <c r="J29" s="946"/>
      <c r="K29" s="946"/>
      <c r="L29" s="947"/>
      <c r="M29" s="899"/>
      <c r="N29" s="898"/>
      <c r="O29" s="898"/>
      <c r="P29" s="915"/>
      <c r="Q29" s="915"/>
      <c r="R29" s="1058"/>
      <c r="S29" s="951"/>
      <c r="T29" s="887"/>
      <c r="U29" s="886"/>
      <c r="V29" s="909"/>
      <c r="W29" s="913"/>
      <c r="X29" s="908"/>
      <c r="Y29" s="907"/>
      <c r="Z29" s="910"/>
      <c r="AA29" s="893"/>
      <c r="AB29" s="893"/>
      <c r="AC29" s="893"/>
      <c r="AD29" s="893"/>
      <c r="AE29" s="893"/>
      <c r="AF29" s="893"/>
      <c r="AG29" s="893"/>
      <c r="AH29" s="893"/>
      <c r="AI29" s="893"/>
      <c r="AJ29" s="893"/>
      <c r="AK29" s="893"/>
      <c r="AL29" s="893"/>
      <c r="AM29" s="893"/>
      <c r="AN29" s="893"/>
      <c r="AO29" s="893"/>
      <c r="AP29" s="893"/>
    </row>
    <row r="30" spans="1:255" ht="24.95" customHeight="1">
      <c r="B30" s="892"/>
      <c r="M30" s="899"/>
      <c r="N30" s="898"/>
      <c r="O30" s="898"/>
      <c r="W30" s="913"/>
    </row>
    <row r="31" spans="1:255" ht="24.95" customHeight="1">
      <c r="A31" s="952" t="s">
        <v>77</v>
      </c>
      <c r="B31" s="952"/>
      <c r="M31" s="899"/>
      <c r="N31" s="898"/>
      <c r="O31" s="898"/>
      <c r="W31" s="913"/>
    </row>
    <row r="32" spans="1:255" s="893" customFormat="1" ht="24.95" customHeight="1">
      <c r="A32" s="892"/>
      <c r="B32" s="892"/>
      <c r="C32" s="892"/>
      <c r="D32" s="891"/>
      <c r="E32" s="890"/>
      <c r="F32" s="890"/>
      <c r="G32" s="892"/>
      <c r="H32" s="892"/>
      <c r="I32" s="892"/>
      <c r="J32" s="892"/>
      <c r="K32" s="892"/>
      <c r="L32" s="890"/>
      <c r="M32" s="899"/>
      <c r="N32" s="898"/>
      <c r="O32" s="898"/>
      <c r="W32" s="913"/>
      <c r="X32" s="908"/>
      <c r="Y32" s="913"/>
      <c r="Z32" s="914"/>
      <c r="AQ32" s="892"/>
      <c r="AR32" s="892"/>
      <c r="AS32" s="892"/>
      <c r="AT32" s="892"/>
      <c r="AU32" s="892"/>
      <c r="AV32" s="892"/>
      <c r="AW32" s="892"/>
      <c r="AX32" s="892"/>
      <c r="AY32" s="892"/>
      <c r="AZ32" s="892"/>
      <c r="BA32" s="892"/>
      <c r="BB32" s="892"/>
      <c r="BC32" s="892"/>
      <c r="BD32" s="892"/>
      <c r="BE32" s="892"/>
      <c r="BF32" s="892"/>
      <c r="BG32" s="892"/>
      <c r="BH32" s="892"/>
      <c r="BI32" s="892"/>
      <c r="BJ32" s="892"/>
      <c r="BK32" s="892"/>
      <c r="BL32" s="892"/>
      <c r="BM32" s="892"/>
      <c r="BN32" s="892"/>
      <c r="BO32" s="892"/>
      <c r="BP32" s="892"/>
      <c r="BQ32" s="892"/>
      <c r="BR32" s="892"/>
      <c r="BS32" s="892"/>
      <c r="BT32" s="892"/>
      <c r="BU32" s="892"/>
      <c r="BV32" s="892"/>
      <c r="BW32" s="892"/>
      <c r="BX32" s="892"/>
      <c r="BY32" s="892"/>
      <c r="BZ32" s="892"/>
      <c r="CA32" s="892"/>
      <c r="CB32" s="892"/>
      <c r="CC32" s="892"/>
      <c r="CD32" s="892"/>
      <c r="CE32" s="892"/>
      <c r="CF32" s="892"/>
      <c r="CG32" s="892"/>
      <c r="CH32" s="892"/>
      <c r="CI32" s="892"/>
      <c r="CJ32" s="892"/>
      <c r="CK32" s="892"/>
      <c r="CL32" s="892"/>
      <c r="CM32" s="892"/>
      <c r="CN32" s="892"/>
      <c r="CO32" s="892"/>
      <c r="CP32" s="892"/>
      <c r="CQ32" s="892"/>
      <c r="CR32" s="892"/>
      <c r="CS32" s="892"/>
      <c r="CT32" s="892"/>
      <c r="CU32" s="892"/>
      <c r="CV32" s="892"/>
      <c r="CW32" s="892"/>
      <c r="CX32" s="892"/>
      <c r="CY32" s="892"/>
      <c r="CZ32" s="892"/>
      <c r="DA32" s="892"/>
      <c r="DB32" s="892"/>
      <c r="DC32" s="892"/>
      <c r="DD32" s="892"/>
      <c r="DE32" s="892"/>
      <c r="DF32" s="892"/>
      <c r="DG32" s="892"/>
      <c r="DH32" s="892"/>
      <c r="DI32" s="892"/>
      <c r="DJ32" s="892"/>
      <c r="DK32" s="892"/>
      <c r="DL32" s="892"/>
      <c r="DM32" s="892"/>
      <c r="DN32" s="892"/>
      <c r="DO32" s="892"/>
      <c r="DP32" s="892"/>
      <c r="DQ32" s="892"/>
      <c r="DR32" s="892"/>
      <c r="DS32" s="892"/>
      <c r="DT32" s="892"/>
      <c r="DU32" s="892"/>
      <c r="DV32" s="892"/>
      <c r="DW32" s="892"/>
      <c r="DX32" s="892"/>
      <c r="DY32" s="892"/>
      <c r="DZ32" s="892"/>
      <c r="EA32" s="892"/>
      <c r="EB32" s="892"/>
      <c r="EC32" s="892"/>
      <c r="ED32" s="892"/>
      <c r="EE32" s="892"/>
      <c r="EF32" s="892"/>
      <c r="EG32" s="892"/>
      <c r="EH32" s="892"/>
      <c r="EI32" s="892"/>
      <c r="EJ32" s="892"/>
      <c r="EK32" s="892"/>
      <c r="EL32" s="892"/>
      <c r="EM32" s="892"/>
      <c r="EN32" s="892"/>
      <c r="EO32" s="892"/>
      <c r="EP32" s="892"/>
      <c r="EQ32" s="892"/>
      <c r="ER32" s="892"/>
      <c r="ES32" s="892"/>
      <c r="ET32" s="892"/>
      <c r="EU32" s="892"/>
      <c r="EV32" s="892"/>
      <c r="EW32" s="892"/>
      <c r="EX32" s="892"/>
      <c r="EY32" s="892"/>
      <c r="EZ32" s="892"/>
      <c r="FA32" s="892"/>
      <c r="FB32" s="892"/>
      <c r="FC32" s="892"/>
      <c r="FD32" s="892"/>
      <c r="FE32" s="892"/>
      <c r="FF32" s="892"/>
      <c r="FG32" s="892"/>
      <c r="FH32" s="892"/>
      <c r="FI32" s="892"/>
      <c r="FJ32" s="892"/>
      <c r="FK32" s="892"/>
      <c r="FL32" s="892"/>
      <c r="FM32" s="892"/>
      <c r="FN32" s="892"/>
      <c r="FO32" s="892"/>
      <c r="FP32" s="892"/>
      <c r="FQ32" s="892"/>
      <c r="FR32" s="892"/>
      <c r="FS32" s="892"/>
      <c r="FT32" s="892"/>
      <c r="FU32" s="892"/>
      <c r="FV32" s="892"/>
      <c r="FW32" s="892"/>
      <c r="FX32" s="892"/>
      <c r="FY32" s="892"/>
      <c r="FZ32" s="892"/>
      <c r="GA32" s="892"/>
      <c r="GB32" s="892"/>
      <c r="GC32" s="892"/>
      <c r="GD32" s="892"/>
      <c r="GE32" s="892"/>
      <c r="GF32" s="892"/>
      <c r="GG32" s="892"/>
      <c r="GH32" s="892"/>
      <c r="GI32" s="892"/>
      <c r="GJ32" s="892"/>
      <c r="GK32" s="892"/>
      <c r="GL32" s="892"/>
      <c r="GM32" s="892"/>
      <c r="GN32" s="892"/>
      <c r="GO32" s="892"/>
      <c r="GP32" s="892"/>
      <c r="GQ32" s="892"/>
      <c r="GR32" s="892"/>
      <c r="GS32" s="892"/>
      <c r="GT32" s="892"/>
      <c r="GU32" s="892"/>
      <c r="GV32" s="892"/>
      <c r="GW32" s="892"/>
      <c r="GX32" s="892"/>
      <c r="GY32" s="892"/>
      <c r="GZ32" s="892"/>
      <c r="HA32" s="892"/>
      <c r="HB32" s="892"/>
      <c r="HC32" s="892"/>
      <c r="HD32" s="892"/>
      <c r="HE32" s="892"/>
      <c r="HF32" s="892"/>
      <c r="HG32" s="892"/>
      <c r="HH32" s="892"/>
      <c r="HI32" s="892"/>
      <c r="HJ32" s="892"/>
      <c r="HK32" s="892"/>
      <c r="HL32" s="892"/>
      <c r="HM32" s="892"/>
      <c r="HN32" s="892"/>
      <c r="HO32" s="892"/>
      <c r="HP32" s="892"/>
      <c r="HQ32" s="892"/>
      <c r="HR32" s="892"/>
      <c r="HS32" s="892"/>
      <c r="HT32" s="892"/>
      <c r="HU32" s="892"/>
      <c r="HV32" s="892"/>
      <c r="HW32" s="892"/>
      <c r="HX32" s="892"/>
      <c r="HY32" s="892"/>
      <c r="HZ32" s="892"/>
      <c r="IA32" s="892"/>
      <c r="IB32" s="892"/>
      <c r="IC32" s="892"/>
      <c r="ID32" s="892"/>
      <c r="IE32" s="892"/>
      <c r="IF32" s="892"/>
      <c r="IG32" s="892"/>
      <c r="IH32" s="892"/>
      <c r="II32" s="892"/>
      <c r="IJ32" s="892"/>
      <c r="IK32" s="892"/>
      <c r="IL32" s="892"/>
      <c r="IM32" s="892"/>
      <c r="IN32" s="892"/>
      <c r="IO32" s="892"/>
      <c r="IP32" s="892"/>
      <c r="IQ32" s="892"/>
      <c r="IR32" s="892"/>
      <c r="IS32" s="892"/>
      <c r="IT32" s="892"/>
      <c r="IU32" s="892"/>
    </row>
    <row r="33" spans="1:255" s="893" customFormat="1" ht="24.95" customHeight="1">
      <c r="A33" s="399" t="s">
        <v>186</v>
      </c>
      <c r="B33" s="892"/>
      <c r="C33" s="892"/>
      <c r="D33" s="891"/>
      <c r="E33" s="890"/>
      <c r="F33" s="890"/>
      <c r="G33" s="892"/>
      <c r="H33" s="892"/>
      <c r="I33" s="892"/>
      <c r="J33" s="892"/>
      <c r="K33" s="892"/>
      <c r="L33" s="890"/>
      <c r="M33" s="899"/>
      <c r="N33" s="898"/>
      <c r="O33" s="898"/>
      <c r="W33" s="913"/>
      <c r="X33" s="908"/>
      <c r="Y33" s="913"/>
      <c r="Z33" s="914"/>
      <c r="AQ33" s="892"/>
      <c r="AR33" s="892"/>
      <c r="AS33" s="892"/>
      <c r="AT33" s="892"/>
      <c r="AU33" s="892"/>
      <c r="AV33" s="892"/>
      <c r="AW33" s="892"/>
      <c r="AX33" s="892"/>
      <c r="AY33" s="892"/>
      <c r="AZ33" s="892"/>
      <c r="BA33" s="892"/>
      <c r="BB33" s="892"/>
      <c r="BC33" s="892"/>
      <c r="BD33" s="892"/>
      <c r="BE33" s="892"/>
      <c r="BF33" s="892"/>
      <c r="BG33" s="892"/>
      <c r="BH33" s="892"/>
      <c r="BI33" s="892"/>
      <c r="BJ33" s="892"/>
      <c r="BK33" s="892"/>
      <c r="BL33" s="892"/>
      <c r="BM33" s="892"/>
      <c r="BN33" s="892"/>
      <c r="BO33" s="892"/>
      <c r="BP33" s="892"/>
      <c r="BQ33" s="892"/>
      <c r="BR33" s="892"/>
      <c r="BS33" s="892"/>
      <c r="BT33" s="892"/>
      <c r="BU33" s="892"/>
      <c r="BV33" s="892"/>
      <c r="BW33" s="892"/>
      <c r="BX33" s="892"/>
      <c r="BY33" s="892"/>
      <c r="BZ33" s="892"/>
      <c r="CA33" s="892"/>
      <c r="CB33" s="892"/>
      <c r="CC33" s="892"/>
      <c r="CD33" s="892"/>
      <c r="CE33" s="892"/>
      <c r="CF33" s="892"/>
      <c r="CG33" s="892"/>
      <c r="CH33" s="892"/>
      <c r="CI33" s="892"/>
      <c r="CJ33" s="892"/>
      <c r="CK33" s="892"/>
      <c r="CL33" s="892"/>
      <c r="CM33" s="892"/>
      <c r="CN33" s="892"/>
      <c r="CO33" s="892"/>
      <c r="CP33" s="892"/>
      <c r="CQ33" s="892"/>
      <c r="CR33" s="892"/>
      <c r="CS33" s="892"/>
      <c r="CT33" s="892"/>
      <c r="CU33" s="892"/>
      <c r="CV33" s="892"/>
      <c r="CW33" s="892"/>
      <c r="CX33" s="892"/>
      <c r="CY33" s="892"/>
      <c r="CZ33" s="892"/>
      <c r="DA33" s="892"/>
      <c r="DB33" s="892"/>
      <c r="DC33" s="892"/>
      <c r="DD33" s="892"/>
      <c r="DE33" s="892"/>
      <c r="DF33" s="892"/>
      <c r="DG33" s="892"/>
      <c r="DH33" s="892"/>
      <c r="DI33" s="892"/>
      <c r="DJ33" s="892"/>
      <c r="DK33" s="892"/>
      <c r="DL33" s="892"/>
      <c r="DM33" s="892"/>
      <c r="DN33" s="892"/>
      <c r="DO33" s="892"/>
      <c r="DP33" s="892"/>
      <c r="DQ33" s="892"/>
      <c r="DR33" s="892"/>
      <c r="DS33" s="892"/>
      <c r="DT33" s="892"/>
      <c r="DU33" s="892"/>
      <c r="DV33" s="892"/>
      <c r="DW33" s="892"/>
      <c r="DX33" s="892"/>
      <c r="DY33" s="892"/>
      <c r="DZ33" s="892"/>
      <c r="EA33" s="892"/>
      <c r="EB33" s="892"/>
      <c r="EC33" s="892"/>
      <c r="ED33" s="892"/>
      <c r="EE33" s="892"/>
      <c r="EF33" s="892"/>
      <c r="EG33" s="892"/>
      <c r="EH33" s="892"/>
      <c r="EI33" s="892"/>
      <c r="EJ33" s="892"/>
      <c r="EK33" s="892"/>
      <c r="EL33" s="892"/>
      <c r="EM33" s="892"/>
      <c r="EN33" s="892"/>
      <c r="EO33" s="892"/>
      <c r="EP33" s="892"/>
      <c r="EQ33" s="892"/>
      <c r="ER33" s="892"/>
      <c r="ES33" s="892"/>
      <c r="ET33" s="892"/>
      <c r="EU33" s="892"/>
      <c r="EV33" s="892"/>
      <c r="EW33" s="892"/>
      <c r="EX33" s="892"/>
      <c r="EY33" s="892"/>
      <c r="EZ33" s="892"/>
      <c r="FA33" s="892"/>
      <c r="FB33" s="892"/>
      <c r="FC33" s="892"/>
      <c r="FD33" s="892"/>
      <c r="FE33" s="892"/>
      <c r="FF33" s="892"/>
      <c r="FG33" s="892"/>
      <c r="FH33" s="892"/>
      <c r="FI33" s="892"/>
      <c r="FJ33" s="892"/>
      <c r="FK33" s="892"/>
      <c r="FL33" s="892"/>
      <c r="FM33" s="892"/>
      <c r="FN33" s="892"/>
      <c r="FO33" s="892"/>
      <c r="FP33" s="892"/>
      <c r="FQ33" s="892"/>
      <c r="FR33" s="892"/>
      <c r="FS33" s="892"/>
      <c r="FT33" s="892"/>
      <c r="FU33" s="892"/>
      <c r="FV33" s="892"/>
      <c r="FW33" s="892"/>
      <c r="FX33" s="892"/>
      <c r="FY33" s="892"/>
      <c r="FZ33" s="892"/>
      <c r="GA33" s="892"/>
      <c r="GB33" s="892"/>
      <c r="GC33" s="892"/>
      <c r="GD33" s="892"/>
      <c r="GE33" s="892"/>
      <c r="GF33" s="892"/>
      <c r="GG33" s="892"/>
      <c r="GH33" s="892"/>
      <c r="GI33" s="892"/>
      <c r="GJ33" s="892"/>
      <c r="GK33" s="892"/>
      <c r="GL33" s="892"/>
      <c r="GM33" s="892"/>
      <c r="GN33" s="892"/>
      <c r="GO33" s="892"/>
      <c r="GP33" s="892"/>
      <c r="GQ33" s="892"/>
      <c r="GR33" s="892"/>
      <c r="GS33" s="892"/>
      <c r="GT33" s="892"/>
      <c r="GU33" s="892"/>
      <c r="GV33" s="892"/>
      <c r="GW33" s="892"/>
      <c r="GX33" s="892"/>
      <c r="GY33" s="892"/>
      <c r="GZ33" s="892"/>
      <c r="HA33" s="892"/>
      <c r="HB33" s="892"/>
      <c r="HC33" s="892"/>
      <c r="HD33" s="892"/>
      <c r="HE33" s="892"/>
      <c r="HF33" s="892"/>
      <c r="HG33" s="892"/>
      <c r="HH33" s="892"/>
      <c r="HI33" s="892"/>
      <c r="HJ33" s="892"/>
      <c r="HK33" s="892"/>
      <c r="HL33" s="892"/>
      <c r="HM33" s="892"/>
      <c r="HN33" s="892"/>
      <c r="HO33" s="892"/>
      <c r="HP33" s="892"/>
      <c r="HQ33" s="892"/>
      <c r="HR33" s="892"/>
      <c r="HS33" s="892"/>
      <c r="HT33" s="892"/>
      <c r="HU33" s="892"/>
      <c r="HV33" s="892"/>
      <c r="HW33" s="892"/>
      <c r="HX33" s="892"/>
      <c r="HY33" s="892"/>
      <c r="HZ33" s="892"/>
      <c r="IA33" s="892"/>
      <c r="IB33" s="892"/>
      <c r="IC33" s="892"/>
      <c r="ID33" s="892"/>
      <c r="IE33" s="892"/>
      <c r="IF33" s="892"/>
      <c r="IG33" s="892"/>
      <c r="IH33" s="892"/>
      <c r="II33" s="892"/>
      <c r="IJ33" s="892"/>
      <c r="IK33" s="892"/>
      <c r="IL33" s="892"/>
      <c r="IM33" s="892"/>
      <c r="IN33" s="892"/>
      <c r="IO33" s="892"/>
      <c r="IP33" s="892"/>
      <c r="IQ33" s="892"/>
      <c r="IR33" s="892"/>
      <c r="IS33" s="892"/>
      <c r="IT33" s="892"/>
      <c r="IU33" s="892"/>
    </row>
    <row r="34" spans="1:255" s="893" customFormat="1" ht="24.95" customHeight="1">
      <c r="A34" s="892" t="s">
        <v>185</v>
      </c>
      <c r="B34" s="892"/>
      <c r="C34" s="892"/>
      <c r="D34" s="891"/>
      <c r="E34" s="890"/>
      <c r="F34" s="890"/>
      <c r="G34" s="892"/>
      <c r="H34" s="892"/>
      <c r="I34" s="892"/>
      <c r="J34" s="892"/>
      <c r="K34" s="892"/>
      <c r="L34" s="890"/>
      <c r="M34" s="899"/>
      <c r="N34" s="898"/>
      <c r="O34" s="898"/>
      <c r="W34" s="913"/>
      <c r="X34" s="908"/>
      <c r="Y34" s="913"/>
      <c r="Z34" s="914"/>
      <c r="AQ34" s="892"/>
      <c r="AR34" s="892"/>
      <c r="AS34" s="892"/>
      <c r="AT34" s="892"/>
      <c r="AU34" s="892"/>
      <c r="AV34" s="892"/>
      <c r="AW34" s="892"/>
      <c r="AX34" s="892"/>
      <c r="AY34" s="892"/>
      <c r="AZ34" s="892"/>
      <c r="BA34" s="892"/>
      <c r="BB34" s="892"/>
      <c r="BC34" s="892"/>
      <c r="BD34" s="892"/>
      <c r="BE34" s="892"/>
      <c r="BF34" s="892"/>
      <c r="BG34" s="892"/>
      <c r="BH34" s="892"/>
      <c r="BI34" s="892"/>
      <c r="BJ34" s="892"/>
      <c r="BK34" s="892"/>
      <c r="BL34" s="892"/>
      <c r="BM34" s="892"/>
      <c r="BN34" s="892"/>
      <c r="BO34" s="892"/>
      <c r="BP34" s="892"/>
      <c r="BQ34" s="892"/>
      <c r="BR34" s="892"/>
      <c r="BS34" s="892"/>
      <c r="BT34" s="892"/>
      <c r="BU34" s="892"/>
      <c r="BV34" s="892"/>
      <c r="BW34" s="892"/>
      <c r="BX34" s="892"/>
      <c r="BY34" s="892"/>
      <c r="BZ34" s="892"/>
      <c r="CA34" s="892"/>
      <c r="CB34" s="892"/>
      <c r="CC34" s="892"/>
      <c r="CD34" s="892"/>
      <c r="CE34" s="892"/>
      <c r="CF34" s="892"/>
      <c r="CG34" s="892"/>
      <c r="CH34" s="892"/>
      <c r="CI34" s="892"/>
      <c r="CJ34" s="892"/>
      <c r="CK34" s="892"/>
      <c r="CL34" s="892"/>
      <c r="CM34" s="892"/>
      <c r="CN34" s="892"/>
      <c r="CO34" s="892"/>
      <c r="CP34" s="892"/>
      <c r="CQ34" s="892"/>
      <c r="CR34" s="892"/>
      <c r="CS34" s="892"/>
      <c r="CT34" s="892"/>
      <c r="CU34" s="892"/>
      <c r="CV34" s="892"/>
      <c r="CW34" s="892"/>
      <c r="CX34" s="892"/>
      <c r="CY34" s="892"/>
      <c r="CZ34" s="892"/>
      <c r="DA34" s="892"/>
      <c r="DB34" s="892"/>
      <c r="DC34" s="892"/>
      <c r="DD34" s="892"/>
      <c r="DE34" s="892"/>
      <c r="DF34" s="892"/>
      <c r="DG34" s="892"/>
      <c r="DH34" s="892"/>
      <c r="DI34" s="892"/>
      <c r="DJ34" s="892"/>
      <c r="DK34" s="892"/>
      <c r="DL34" s="892"/>
      <c r="DM34" s="892"/>
      <c r="DN34" s="892"/>
      <c r="DO34" s="892"/>
      <c r="DP34" s="892"/>
      <c r="DQ34" s="892"/>
      <c r="DR34" s="892"/>
      <c r="DS34" s="892"/>
      <c r="DT34" s="892"/>
      <c r="DU34" s="892"/>
      <c r="DV34" s="892"/>
      <c r="DW34" s="892"/>
      <c r="DX34" s="892"/>
      <c r="DY34" s="892"/>
      <c r="DZ34" s="892"/>
      <c r="EA34" s="892"/>
      <c r="EB34" s="892"/>
      <c r="EC34" s="892"/>
      <c r="ED34" s="892"/>
      <c r="EE34" s="892"/>
      <c r="EF34" s="892"/>
      <c r="EG34" s="892"/>
      <c r="EH34" s="892"/>
      <c r="EI34" s="892"/>
      <c r="EJ34" s="892"/>
      <c r="EK34" s="892"/>
      <c r="EL34" s="892"/>
      <c r="EM34" s="892"/>
      <c r="EN34" s="892"/>
      <c r="EO34" s="892"/>
      <c r="EP34" s="892"/>
      <c r="EQ34" s="892"/>
      <c r="ER34" s="892"/>
      <c r="ES34" s="892"/>
      <c r="ET34" s="892"/>
      <c r="EU34" s="892"/>
      <c r="EV34" s="892"/>
      <c r="EW34" s="892"/>
      <c r="EX34" s="892"/>
      <c r="EY34" s="892"/>
      <c r="EZ34" s="892"/>
      <c r="FA34" s="892"/>
      <c r="FB34" s="892"/>
      <c r="FC34" s="892"/>
      <c r="FD34" s="892"/>
      <c r="FE34" s="892"/>
      <c r="FF34" s="892"/>
      <c r="FG34" s="892"/>
      <c r="FH34" s="892"/>
      <c r="FI34" s="892"/>
      <c r="FJ34" s="892"/>
      <c r="FK34" s="892"/>
      <c r="FL34" s="892"/>
      <c r="FM34" s="892"/>
      <c r="FN34" s="892"/>
      <c r="FO34" s="892"/>
      <c r="FP34" s="892"/>
      <c r="FQ34" s="892"/>
      <c r="FR34" s="892"/>
      <c r="FS34" s="892"/>
      <c r="FT34" s="892"/>
      <c r="FU34" s="892"/>
      <c r="FV34" s="892"/>
      <c r="FW34" s="892"/>
      <c r="FX34" s="892"/>
      <c r="FY34" s="892"/>
      <c r="FZ34" s="892"/>
      <c r="GA34" s="892"/>
      <c r="GB34" s="892"/>
      <c r="GC34" s="892"/>
      <c r="GD34" s="892"/>
      <c r="GE34" s="892"/>
      <c r="GF34" s="892"/>
      <c r="GG34" s="892"/>
      <c r="GH34" s="892"/>
      <c r="GI34" s="892"/>
      <c r="GJ34" s="892"/>
      <c r="GK34" s="892"/>
      <c r="GL34" s="892"/>
      <c r="GM34" s="892"/>
      <c r="GN34" s="892"/>
      <c r="GO34" s="892"/>
      <c r="GP34" s="892"/>
      <c r="GQ34" s="892"/>
      <c r="GR34" s="892"/>
      <c r="GS34" s="892"/>
      <c r="GT34" s="892"/>
      <c r="GU34" s="892"/>
      <c r="GV34" s="892"/>
      <c r="GW34" s="892"/>
      <c r="GX34" s="892"/>
      <c r="GY34" s="892"/>
      <c r="GZ34" s="892"/>
      <c r="HA34" s="892"/>
      <c r="HB34" s="892"/>
      <c r="HC34" s="892"/>
      <c r="HD34" s="892"/>
      <c r="HE34" s="892"/>
      <c r="HF34" s="892"/>
      <c r="HG34" s="892"/>
      <c r="HH34" s="892"/>
      <c r="HI34" s="892"/>
      <c r="HJ34" s="892"/>
      <c r="HK34" s="892"/>
      <c r="HL34" s="892"/>
      <c r="HM34" s="892"/>
      <c r="HN34" s="892"/>
      <c r="HO34" s="892"/>
      <c r="HP34" s="892"/>
      <c r="HQ34" s="892"/>
      <c r="HR34" s="892"/>
      <c r="HS34" s="892"/>
      <c r="HT34" s="892"/>
      <c r="HU34" s="892"/>
      <c r="HV34" s="892"/>
      <c r="HW34" s="892"/>
      <c r="HX34" s="892"/>
      <c r="HY34" s="892"/>
      <c r="HZ34" s="892"/>
      <c r="IA34" s="892"/>
      <c r="IB34" s="892"/>
      <c r="IC34" s="892"/>
      <c r="ID34" s="892"/>
      <c r="IE34" s="892"/>
      <c r="IF34" s="892"/>
      <c r="IG34" s="892"/>
      <c r="IH34" s="892"/>
      <c r="II34" s="892"/>
      <c r="IJ34" s="892"/>
      <c r="IK34" s="892"/>
      <c r="IL34" s="892"/>
      <c r="IM34" s="892"/>
      <c r="IN34" s="892"/>
      <c r="IO34" s="892"/>
      <c r="IP34" s="892"/>
      <c r="IQ34" s="892"/>
      <c r="IR34" s="892"/>
      <c r="IS34" s="892"/>
      <c r="IT34" s="892"/>
      <c r="IU34" s="892"/>
    </row>
    <row r="35" spans="1:255" s="893" customFormat="1">
      <c r="A35" s="892"/>
      <c r="B35" s="892"/>
      <c r="C35" s="892"/>
      <c r="D35" s="891"/>
      <c r="E35" s="890"/>
      <c r="F35" s="890"/>
      <c r="G35" s="892"/>
      <c r="H35" s="892"/>
      <c r="I35" s="892"/>
      <c r="J35" s="892"/>
      <c r="K35" s="892"/>
      <c r="L35" s="890"/>
      <c r="M35" s="899"/>
      <c r="N35" s="898"/>
      <c r="O35" s="898"/>
      <c r="W35" s="913"/>
      <c r="X35" s="908"/>
      <c r="Y35" s="913"/>
      <c r="Z35" s="914"/>
      <c r="AQ35" s="892"/>
      <c r="AR35" s="892"/>
      <c r="AS35" s="892"/>
      <c r="AT35" s="892"/>
      <c r="AU35" s="892"/>
      <c r="AV35" s="892"/>
      <c r="AW35" s="892"/>
      <c r="AX35" s="892"/>
      <c r="AY35" s="892"/>
      <c r="AZ35" s="892"/>
      <c r="BA35" s="892"/>
      <c r="BB35" s="892"/>
      <c r="BC35" s="892"/>
      <c r="BD35" s="892"/>
      <c r="BE35" s="892"/>
      <c r="BF35" s="892"/>
      <c r="BG35" s="892"/>
      <c r="BH35" s="892"/>
      <c r="BI35" s="892"/>
      <c r="BJ35" s="892"/>
      <c r="BK35" s="892"/>
      <c r="BL35" s="892"/>
      <c r="BM35" s="892"/>
      <c r="BN35" s="892"/>
      <c r="BO35" s="892"/>
      <c r="BP35" s="892"/>
      <c r="BQ35" s="892"/>
      <c r="BR35" s="892"/>
      <c r="BS35" s="892"/>
      <c r="BT35" s="892"/>
      <c r="BU35" s="892"/>
      <c r="BV35" s="892"/>
      <c r="BW35" s="892"/>
      <c r="BX35" s="892"/>
      <c r="BY35" s="892"/>
      <c r="BZ35" s="892"/>
      <c r="CA35" s="892"/>
      <c r="CB35" s="892"/>
      <c r="CC35" s="892"/>
      <c r="CD35" s="892"/>
      <c r="CE35" s="892"/>
      <c r="CF35" s="892"/>
      <c r="CG35" s="892"/>
      <c r="CH35" s="892"/>
      <c r="CI35" s="892"/>
      <c r="CJ35" s="892"/>
      <c r="CK35" s="892"/>
      <c r="CL35" s="892"/>
      <c r="CM35" s="892"/>
      <c r="CN35" s="892"/>
      <c r="CO35" s="892"/>
      <c r="CP35" s="892"/>
      <c r="CQ35" s="892"/>
      <c r="CR35" s="892"/>
      <c r="CS35" s="892"/>
      <c r="CT35" s="892"/>
      <c r="CU35" s="892"/>
      <c r="CV35" s="892"/>
      <c r="CW35" s="892"/>
      <c r="CX35" s="892"/>
      <c r="CY35" s="892"/>
      <c r="CZ35" s="892"/>
      <c r="DA35" s="892"/>
      <c r="DB35" s="892"/>
      <c r="DC35" s="892"/>
      <c r="DD35" s="892"/>
      <c r="DE35" s="892"/>
      <c r="DF35" s="892"/>
      <c r="DG35" s="892"/>
      <c r="DH35" s="892"/>
      <c r="DI35" s="892"/>
      <c r="DJ35" s="892"/>
      <c r="DK35" s="892"/>
      <c r="DL35" s="892"/>
      <c r="DM35" s="892"/>
      <c r="DN35" s="892"/>
      <c r="DO35" s="892"/>
      <c r="DP35" s="892"/>
      <c r="DQ35" s="892"/>
      <c r="DR35" s="892"/>
      <c r="DS35" s="892"/>
      <c r="DT35" s="892"/>
      <c r="DU35" s="892"/>
      <c r="DV35" s="892"/>
      <c r="DW35" s="892"/>
      <c r="DX35" s="892"/>
      <c r="DY35" s="892"/>
      <c r="DZ35" s="892"/>
      <c r="EA35" s="892"/>
      <c r="EB35" s="892"/>
      <c r="EC35" s="892"/>
      <c r="ED35" s="892"/>
      <c r="EE35" s="892"/>
      <c r="EF35" s="892"/>
      <c r="EG35" s="892"/>
      <c r="EH35" s="892"/>
      <c r="EI35" s="892"/>
      <c r="EJ35" s="892"/>
      <c r="EK35" s="892"/>
      <c r="EL35" s="892"/>
      <c r="EM35" s="892"/>
      <c r="EN35" s="892"/>
      <c r="EO35" s="892"/>
      <c r="EP35" s="892"/>
      <c r="EQ35" s="892"/>
      <c r="ER35" s="892"/>
      <c r="ES35" s="892"/>
      <c r="ET35" s="892"/>
      <c r="EU35" s="892"/>
      <c r="EV35" s="892"/>
      <c r="EW35" s="892"/>
      <c r="EX35" s="892"/>
      <c r="EY35" s="892"/>
      <c r="EZ35" s="892"/>
      <c r="FA35" s="892"/>
      <c r="FB35" s="892"/>
      <c r="FC35" s="892"/>
      <c r="FD35" s="892"/>
      <c r="FE35" s="892"/>
      <c r="FF35" s="892"/>
      <c r="FG35" s="892"/>
      <c r="FH35" s="892"/>
      <c r="FI35" s="892"/>
      <c r="FJ35" s="892"/>
      <c r="FK35" s="892"/>
      <c r="FL35" s="892"/>
      <c r="FM35" s="892"/>
      <c r="FN35" s="892"/>
      <c r="FO35" s="892"/>
      <c r="FP35" s="892"/>
      <c r="FQ35" s="892"/>
      <c r="FR35" s="892"/>
      <c r="FS35" s="892"/>
      <c r="FT35" s="892"/>
      <c r="FU35" s="892"/>
      <c r="FV35" s="892"/>
      <c r="FW35" s="892"/>
      <c r="FX35" s="892"/>
      <c r="FY35" s="892"/>
      <c r="FZ35" s="892"/>
      <c r="GA35" s="892"/>
      <c r="GB35" s="892"/>
      <c r="GC35" s="892"/>
      <c r="GD35" s="892"/>
      <c r="GE35" s="892"/>
      <c r="GF35" s="892"/>
      <c r="GG35" s="892"/>
      <c r="GH35" s="892"/>
      <c r="GI35" s="892"/>
      <c r="GJ35" s="892"/>
      <c r="GK35" s="892"/>
      <c r="GL35" s="892"/>
      <c r="GM35" s="892"/>
      <c r="GN35" s="892"/>
      <c r="GO35" s="892"/>
      <c r="GP35" s="892"/>
      <c r="GQ35" s="892"/>
      <c r="GR35" s="892"/>
      <c r="GS35" s="892"/>
      <c r="GT35" s="892"/>
      <c r="GU35" s="892"/>
      <c r="GV35" s="892"/>
      <c r="GW35" s="892"/>
      <c r="GX35" s="892"/>
      <c r="GY35" s="892"/>
      <c r="GZ35" s="892"/>
      <c r="HA35" s="892"/>
      <c r="HB35" s="892"/>
      <c r="HC35" s="892"/>
      <c r="HD35" s="892"/>
      <c r="HE35" s="892"/>
      <c r="HF35" s="892"/>
      <c r="HG35" s="892"/>
      <c r="HH35" s="892"/>
      <c r="HI35" s="892"/>
      <c r="HJ35" s="892"/>
      <c r="HK35" s="892"/>
      <c r="HL35" s="892"/>
      <c r="HM35" s="892"/>
      <c r="HN35" s="892"/>
      <c r="HO35" s="892"/>
      <c r="HP35" s="892"/>
      <c r="HQ35" s="892"/>
      <c r="HR35" s="892"/>
      <c r="HS35" s="892"/>
      <c r="HT35" s="892"/>
      <c r="HU35" s="892"/>
      <c r="HV35" s="892"/>
      <c r="HW35" s="892"/>
      <c r="HX35" s="892"/>
      <c r="HY35" s="892"/>
      <c r="HZ35" s="892"/>
      <c r="IA35" s="892"/>
      <c r="IB35" s="892"/>
      <c r="IC35" s="892"/>
      <c r="ID35" s="892"/>
      <c r="IE35" s="892"/>
      <c r="IF35" s="892"/>
      <c r="IG35" s="892"/>
      <c r="IH35" s="892"/>
      <c r="II35" s="892"/>
      <c r="IJ35" s="892"/>
      <c r="IK35" s="892"/>
      <c r="IL35" s="892"/>
      <c r="IM35" s="892"/>
      <c r="IN35" s="892"/>
      <c r="IO35" s="892"/>
      <c r="IP35" s="892"/>
      <c r="IQ35" s="892"/>
      <c r="IR35" s="892"/>
      <c r="IS35" s="892"/>
      <c r="IT35" s="892"/>
      <c r="IU35" s="892"/>
    </row>
    <row r="36" spans="1:255" s="893" customFormat="1">
      <c r="A36" s="892"/>
      <c r="B36" s="892"/>
      <c r="C36" s="892"/>
      <c r="D36" s="891"/>
      <c r="E36" s="890"/>
      <c r="F36" s="890"/>
      <c r="G36" s="892"/>
      <c r="H36" s="892"/>
      <c r="I36" s="892"/>
      <c r="J36" s="892"/>
      <c r="K36" s="892"/>
      <c r="L36" s="890"/>
      <c r="M36" s="899"/>
      <c r="N36" s="898"/>
      <c r="O36" s="898"/>
      <c r="W36" s="913"/>
      <c r="X36" s="908"/>
      <c r="Y36" s="913"/>
      <c r="Z36" s="914"/>
      <c r="AQ36" s="892"/>
      <c r="AR36" s="892"/>
      <c r="AS36" s="892"/>
      <c r="AT36" s="892"/>
      <c r="AU36" s="892"/>
      <c r="AV36" s="892"/>
      <c r="AW36" s="892"/>
      <c r="AX36" s="892"/>
      <c r="AY36" s="892"/>
      <c r="AZ36" s="892"/>
      <c r="BA36" s="892"/>
      <c r="BB36" s="892"/>
      <c r="BC36" s="892"/>
      <c r="BD36" s="892"/>
      <c r="BE36" s="892"/>
      <c r="BF36" s="892"/>
      <c r="BG36" s="892"/>
      <c r="BH36" s="892"/>
      <c r="BI36" s="892"/>
      <c r="BJ36" s="892"/>
      <c r="BK36" s="892"/>
      <c r="BL36" s="892"/>
      <c r="BM36" s="892"/>
      <c r="BN36" s="892"/>
      <c r="BO36" s="892"/>
      <c r="BP36" s="892"/>
      <c r="BQ36" s="892"/>
      <c r="BR36" s="892"/>
      <c r="BS36" s="892"/>
      <c r="BT36" s="892"/>
      <c r="BU36" s="892"/>
      <c r="BV36" s="892"/>
      <c r="BW36" s="892"/>
      <c r="BX36" s="892"/>
      <c r="BY36" s="892"/>
      <c r="BZ36" s="892"/>
      <c r="CA36" s="892"/>
      <c r="CB36" s="892"/>
      <c r="CC36" s="892"/>
      <c r="CD36" s="892"/>
      <c r="CE36" s="892"/>
      <c r="CF36" s="892"/>
      <c r="CG36" s="892"/>
      <c r="CH36" s="892"/>
      <c r="CI36" s="892"/>
      <c r="CJ36" s="892"/>
      <c r="CK36" s="892"/>
      <c r="CL36" s="892"/>
      <c r="CM36" s="892"/>
      <c r="CN36" s="892"/>
      <c r="CO36" s="892"/>
      <c r="CP36" s="892"/>
      <c r="CQ36" s="892"/>
      <c r="CR36" s="892"/>
      <c r="CS36" s="892"/>
      <c r="CT36" s="892"/>
      <c r="CU36" s="892"/>
      <c r="CV36" s="892"/>
      <c r="CW36" s="892"/>
      <c r="CX36" s="892"/>
      <c r="CY36" s="892"/>
      <c r="CZ36" s="892"/>
      <c r="DA36" s="892"/>
      <c r="DB36" s="892"/>
      <c r="DC36" s="892"/>
      <c r="DD36" s="892"/>
      <c r="DE36" s="892"/>
      <c r="DF36" s="892"/>
      <c r="DG36" s="892"/>
      <c r="DH36" s="892"/>
      <c r="DI36" s="892"/>
      <c r="DJ36" s="892"/>
      <c r="DK36" s="892"/>
      <c r="DL36" s="892"/>
      <c r="DM36" s="892"/>
      <c r="DN36" s="892"/>
      <c r="DO36" s="892"/>
      <c r="DP36" s="892"/>
      <c r="DQ36" s="892"/>
      <c r="DR36" s="892"/>
      <c r="DS36" s="892"/>
      <c r="DT36" s="892"/>
      <c r="DU36" s="892"/>
      <c r="DV36" s="892"/>
      <c r="DW36" s="892"/>
      <c r="DX36" s="892"/>
      <c r="DY36" s="892"/>
      <c r="DZ36" s="892"/>
      <c r="EA36" s="892"/>
      <c r="EB36" s="892"/>
      <c r="EC36" s="892"/>
      <c r="ED36" s="892"/>
      <c r="EE36" s="892"/>
      <c r="EF36" s="892"/>
      <c r="EG36" s="892"/>
      <c r="EH36" s="892"/>
      <c r="EI36" s="892"/>
      <c r="EJ36" s="892"/>
      <c r="EK36" s="892"/>
      <c r="EL36" s="892"/>
      <c r="EM36" s="892"/>
      <c r="EN36" s="892"/>
      <c r="EO36" s="892"/>
      <c r="EP36" s="892"/>
      <c r="EQ36" s="892"/>
      <c r="ER36" s="892"/>
      <c r="ES36" s="892"/>
      <c r="ET36" s="892"/>
      <c r="EU36" s="892"/>
      <c r="EV36" s="892"/>
      <c r="EW36" s="892"/>
      <c r="EX36" s="892"/>
      <c r="EY36" s="892"/>
      <c r="EZ36" s="892"/>
      <c r="FA36" s="892"/>
      <c r="FB36" s="892"/>
      <c r="FC36" s="892"/>
      <c r="FD36" s="892"/>
      <c r="FE36" s="892"/>
      <c r="FF36" s="892"/>
      <c r="FG36" s="892"/>
      <c r="FH36" s="892"/>
      <c r="FI36" s="892"/>
      <c r="FJ36" s="892"/>
      <c r="FK36" s="892"/>
      <c r="FL36" s="892"/>
      <c r="FM36" s="892"/>
      <c r="FN36" s="892"/>
      <c r="FO36" s="892"/>
      <c r="FP36" s="892"/>
      <c r="FQ36" s="892"/>
      <c r="FR36" s="892"/>
      <c r="FS36" s="892"/>
      <c r="FT36" s="892"/>
      <c r="FU36" s="892"/>
      <c r="FV36" s="892"/>
      <c r="FW36" s="892"/>
      <c r="FX36" s="892"/>
      <c r="FY36" s="892"/>
      <c r="FZ36" s="892"/>
      <c r="GA36" s="892"/>
      <c r="GB36" s="892"/>
      <c r="GC36" s="892"/>
      <c r="GD36" s="892"/>
      <c r="GE36" s="892"/>
      <c r="GF36" s="892"/>
      <c r="GG36" s="892"/>
      <c r="GH36" s="892"/>
      <c r="GI36" s="892"/>
      <c r="GJ36" s="892"/>
      <c r="GK36" s="892"/>
      <c r="GL36" s="892"/>
      <c r="GM36" s="892"/>
      <c r="GN36" s="892"/>
      <c r="GO36" s="892"/>
      <c r="GP36" s="892"/>
      <c r="GQ36" s="892"/>
      <c r="GR36" s="892"/>
      <c r="GS36" s="892"/>
      <c r="GT36" s="892"/>
      <c r="GU36" s="892"/>
      <c r="GV36" s="892"/>
      <c r="GW36" s="892"/>
      <c r="GX36" s="892"/>
      <c r="GY36" s="892"/>
      <c r="GZ36" s="892"/>
      <c r="HA36" s="892"/>
      <c r="HB36" s="892"/>
      <c r="HC36" s="892"/>
      <c r="HD36" s="892"/>
      <c r="HE36" s="892"/>
      <c r="HF36" s="892"/>
      <c r="HG36" s="892"/>
      <c r="HH36" s="892"/>
      <c r="HI36" s="892"/>
      <c r="HJ36" s="892"/>
      <c r="HK36" s="892"/>
      <c r="HL36" s="892"/>
      <c r="HM36" s="892"/>
      <c r="HN36" s="892"/>
      <c r="HO36" s="892"/>
      <c r="HP36" s="892"/>
      <c r="HQ36" s="892"/>
      <c r="HR36" s="892"/>
      <c r="HS36" s="892"/>
      <c r="HT36" s="892"/>
      <c r="HU36" s="892"/>
      <c r="HV36" s="892"/>
      <c r="HW36" s="892"/>
      <c r="HX36" s="892"/>
      <c r="HY36" s="892"/>
      <c r="HZ36" s="892"/>
      <c r="IA36" s="892"/>
      <c r="IB36" s="892"/>
      <c r="IC36" s="892"/>
      <c r="ID36" s="892"/>
      <c r="IE36" s="892"/>
      <c r="IF36" s="892"/>
      <c r="IG36" s="892"/>
      <c r="IH36" s="892"/>
      <c r="II36" s="892"/>
      <c r="IJ36" s="892"/>
      <c r="IK36" s="892"/>
      <c r="IL36" s="892"/>
      <c r="IM36" s="892"/>
      <c r="IN36" s="892"/>
      <c r="IO36" s="892"/>
      <c r="IP36" s="892"/>
      <c r="IQ36" s="892"/>
      <c r="IR36" s="892"/>
      <c r="IS36" s="892"/>
      <c r="IT36" s="892"/>
      <c r="IU36" s="892"/>
    </row>
    <row r="37" spans="1:255" s="893" customFormat="1">
      <c r="A37" s="892"/>
      <c r="B37" s="892"/>
      <c r="C37" s="892"/>
      <c r="D37" s="891"/>
      <c r="E37" s="890"/>
      <c r="F37" s="890"/>
      <c r="G37" s="892"/>
      <c r="H37" s="892"/>
      <c r="I37" s="892"/>
      <c r="J37" s="892"/>
      <c r="K37" s="892"/>
      <c r="L37" s="890"/>
      <c r="M37" s="899"/>
      <c r="N37" s="898"/>
      <c r="O37" s="898"/>
      <c r="W37" s="913"/>
      <c r="X37" s="908"/>
      <c r="Y37" s="913"/>
      <c r="Z37" s="914"/>
      <c r="AQ37" s="892"/>
      <c r="AR37" s="892"/>
      <c r="AS37" s="892"/>
      <c r="AT37" s="892"/>
      <c r="AU37" s="892"/>
      <c r="AV37" s="892"/>
      <c r="AW37" s="892"/>
      <c r="AX37" s="892"/>
      <c r="AY37" s="892"/>
      <c r="AZ37" s="892"/>
      <c r="BA37" s="892"/>
      <c r="BB37" s="892"/>
      <c r="BC37" s="892"/>
      <c r="BD37" s="892"/>
      <c r="BE37" s="892"/>
      <c r="BF37" s="892"/>
      <c r="BG37" s="892"/>
      <c r="BH37" s="892"/>
      <c r="BI37" s="892"/>
      <c r="BJ37" s="892"/>
      <c r="BK37" s="892"/>
      <c r="BL37" s="892"/>
      <c r="BM37" s="892"/>
      <c r="BN37" s="892"/>
      <c r="BO37" s="892"/>
      <c r="BP37" s="892"/>
      <c r="BQ37" s="892"/>
      <c r="BR37" s="892"/>
      <c r="BS37" s="892"/>
      <c r="BT37" s="892"/>
      <c r="BU37" s="892"/>
      <c r="BV37" s="892"/>
      <c r="BW37" s="892"/>
      <c r="BX37" s="892"/>
      <c r="BY37" s="892"/>
      <c r="BZ37" s="892"/>
      <c r="CA37" s="892"/>
      <c r="CB37" s="892"/>
      <c r="CC37" s="892"/>
      <c r="CD37" s="892"/>
      <c r="CE37" s="892"/>
      <c r="CF37" s="892"/>
      <c r="CG37" s="892"/>
      <c r="CH37" s="892"/>
      <c r="CI37" s="892"/>
      <c r="CJ37" s="892"/>
      <c r="CK37" s="892"/>
      <c r="CL37" s="892"/>
      <c r="CM37" s="892"/>
      <c r="CN37" s="892"/>
      <c r="CO37" s="892"/>
      <c r="CP37" s="892"/>
      <c r="CQ37" s="892"/>
      <c r="CR37" s="892"/>
      <c r="CS37" s="892"/>
      <c r="CT37" s="892"/>
      <c r="CU37" s="892"/>
      <c r="CV37" s="892"/>
      <c r="CW37" s="892"/>
      <c r="CX37" s="892"/>
      <c r="CY37" s="892"/>
      <c r="CZ37" s="892"/>
      <c r="DA37" s="892"/>
      <c r="DB37" s="892"/>
      <c r="DC37" s="892"/>
      <c r="DD37" s="892"/>
      <c r="DE37" s="892"/>
      <c r="DF37" s="892"/>
      <c r="DG37" s="892"/>
      <c r="DH37" s="892"/>
      <c r="DI37" s="892"/>
      <c r="DJ37" s="892"/>
      <c r="DK37" s="892"/>
      <c r="DL37" s="892"/>
      <c r="DM37" s="892"/>
      <c r="DN37" s="892"/>
      <c r="DO37" s="892"/>
      <c r="DP37" s="892"/>
      <c r="DQ37" s="892"/>
      <c r="DR37" s="892"/>
      <c r="DS37" s="892"/>
      <c r="DT37" s="892"/>
      <c r="DU37" s="892"/>
      <c r="DV37" s="892"/>
      <c r="DW37" s="892"/>
      <c r="DX37" s="892"/>
      <c r="DY37" s="892"/>
      <c r="DZ37" s="892"/>
      <c r="EA37" s="892"/>
      <c r="EB37" s="892"/>
      <c r="EC37" s="892"/>
      <c r="ED37" s="892"/>
      <c r="EE37" s="892"/>
      <c r="EF37" s="892"/>
      <c r="EG37" s="892"/>
      <c r="EH37" s="892"/>
      <c r="EI37" s="892"/>
      <c r="EJ37" s="892"/>
      <c r="EK37" s="892"/>
      <c r="EL37" s="892"/>
      <c r="EM37" s="892"/>
      <c r="EN37" s="892"/>
      <c r="EO37" s="892"/>
      <c r="EP37" s="892"/>
      <c r="EQ37" s="892"/>
      <c r="ER37" s="892"/>
      <c r="ES37" s="892"/>
      <c r="ET37" s="892"/>
      <c r="EU37" s="892"/>
      <c r="EV37" s="892"/>
      <c r="EW37" s="892"/>
      <c r="EX37" s="892"/>
      <c r="EY37" s="892"/>
      <c r="EZ37" s="892"/>
      <c r="FA37" s="892"/>
      <c r="FB37" s="892"/>
      <c r="FC37" s="892"/>
      <c r="FD37" s="892"/>
      <c r="FE37" s="892"/>
      <c r="FF37" s="892"/>
      <c r="FG37" s="892"/>
      <c r="FH37" s="892"/>
      <c r="FI37" s="892"/>
      <c r="FJ37" s="892"/>
      <c r="FK37" s="892"/>
      <c r="FL37" s="892"/>
      <c r="FM37" s="892"/>
      <c r="FN37" s="892"/>
      <c r="FO37" s="892"/>
      <c r="FP37" s="892"/>
      <c r="FQ37" s="892"/>
      <c r="FR37" s="892"/>
      <c r="FS37" s="892"/>
      <c r="FT37" s="892"/>
      <c r="FU37" s="892"/>
      <c r="FV37" s="892"/>
      <c r="FW37" s="892"/>
      <c r="FX37" s="892"/>
      <c r="FY37" s="892"/>
      <c r="FZ37" s="892"/>
      <c r="GA37" s="892"/>
      <c r="GB37" s="892"/>
      <c r="GC37" s="892"/>
      <c r="GD37" s="892"/>
      <c r="GE37" s="892"/>
      <c r="GF37" s="892"/>
      <c r="GG37" s="892"/>
      <c r="GH37" s="892"/>
      <c r="GI37" s="892"/>
      <c r="GJ37" s="892"/>
      <c r="GK37" s="892"/>
      <c r="GL37" s="892"/>
      <c r="GM37" s="892"/>
      <c r="GN37" s="892"/>
      <c r="GO37" s="892"/>
      <c r="GP37" s="892"/>
      <c r="GQ37" s="892"/>
      <c r="GR37" s="892"/>
      <c r="GS37" s="892"/>
      <c r="GT37" s="892"/>
      <c r="GU37" s="892"/>
      <c r="GV37" s="892"/>
      <c r="GW37" s="892"/>
      <c r="GX37" s="892"/>
      <c r="GY37" s="892"/>
      <c r="GZ37" s="892"/>
      <c r="HA37" s="892"/>
      <c r="HB37" s="892"/>
      <c r="HC37" s="892"/>
      <c r="HD37" s="892"/>
      <c r="HE37" s="892"/>
      <c r="HF37" s="892"/>
      <c r="HG37" s="892"/>
      <c r="HH37" s="892"/>
      <c r="HI37" s="892"/>
      <c r="HJ37" s="892"/>
      <c r="HK37" s="892"/>
      <c r="HL37" s="892"/>
      <c r="HM37" s="892"/>
      <c r="HN37" s="892"/>
      <c r="HO37" s="892"/>
      <c r="HP37" s="892"/>
      <c r="HQ37" s="892"/>
      <c r="HR37" s="892"/>
      <c r="HS37" s="892"/>
      <c r="HT37" s="892"/>
      <c r="HU37" s="892"/>
      <c r="HV37" s="892"/>
      <c r="HW37" s="892"/>
      <c r="HX37" s="892"/>
      <c r="HY37" s="892"/>
      <c r="HZ37" s="892"/>
      <c r="IA37" s="892"/>
      <c r="IB37" s="892"/>
      <c r="IC37" s="892"/>
      <c r="ID37" s="892"/>
      <c r="IE37" s="892"/>
      <c r="IF37" s="892"/>
      <c r="IG37" s="892"/>
      <c r="IH37" s="892"/>
      <c r="II37" s="892"/>
      <c r="IJ37" s="892"/>
      <c r="IK37" s="892"/>
      <c r="IL37" s="892"/>
      <c r="IM37" s="892"/>
      <c r="IN37" s="892"/>
      <c r="IO37" s="892"/>
      <c r="IP37" s="892"/>
      <c r="IQ37" s="892"/>
      <c r="IR37" s="892"/>
      <c r="IS37" s="892"/>
      <c r="IT37" s="892"/>
      <c r="IU37" s="892"/>
    </row>
    <row r="38" spans="1:255" s="893" customFormat="1">
      <c r="A38" s="892"/>
      <c r="B38" s="892"/>
      <c r="C38" s="892"/>
      <c r="D38" s="891"/>
      <c r="E38" s="890"/>
      <c r="F38" s="890"/>
      <c r="G38" s="892"/>
      <c r="H38" s="892"/>
      <c r="I38" s="892"/>
      <c r="J38" s="892"/>
      <c r="K38" s="892"/>
      <c r="L38" s="890"/>
      <c r="M38" s="899"/>
      <c r="N38" s="898"/>
      <c r="O38" s="898"/>
      <c r="W38" s="913"/>
      <c r="X38" s="908"/>
      <c r="Y38" s="913"/>
      <c r="Z38" s="914"/>
      <c r="AQ38" s="892"/>
      <c r="AR38" s="892"/>
      <c r="AS38" s="892"/>
      <c r="AT38" s="892"/>
      <c r="AU38" s="892"/>
      <c r="AV38" s="892"/>
      <c r="AW38" s="892"/>
      <c r="AX38" s="892"/>
      <c r="AY38" s="892"/>
      <c r="AZ38" s="892"/>
      <c r="BA38" s="892"/>
      <c r="BB38" s="892"/>
      <c r="BC38" s="892"/>
      <c r="BD38" s="892"/>
      <c r="BE38" s="892"/>
      <c r="BF38" s="892"/>
      <c r="BG38" s="892"/>
      <c r="BH38" s="892"/>
      <c r="BI38" s="892"/>
      <c r="BJ38" s="892"/>
      <c r="BK38" s="892"/>
      <c r="BL38" s="892"/>
      <c r="BM38" s="892"/>
      <c r="BN38" s="892"/>
      <c r="BO38" s="892"/>
      <c r="BP38" s="892"/>
      <c r="BQ38" s="892"/>
      <c r="BR38" s="892"/>
      <c r="BS38" s="892"/>
      <c r="BT38" s="892"/>
      <c r="BU38" s="892"/>
      <c r="BV38" s="892"/>
      <c r="BW38" s="892"/>
      <c r="BX38" s="892"/>
      <c r="BY38" s="892"/>
      <c r="BZ38" s="892"/>
      <c r="CA38" s="892"/>
      <c r="CB38" s="892"/>
      <c r="CC38" s="892"/>
      <c r="CD38" s="892"/>
      <c r="CE38" s="892"/>
      <c r="CF38" s="892"/>
      <c r="CG38" s="892"/>
      <c r="CH38" s="892"/>
      <c r="CI38" s="892"/>
      <c r="CJ38" s="892"/>
      <c r="CK38" s="892"/>
      <c r="CL38" s="892"/>
      <c r="CM38" s="892"/>
      <c r="CN38" s="892"/>
      <c r="CO38" s="892"/>
      <c r="CP38" s="892"/>
      <c r="CQ38" s="892"/>
      <c r="CR38" s="892"/>
      <c r="CS38" s="892"/>
      <c r="CT38" s="892"/>
      <c r="CU38" s="892"/>
      <c r="CV38" s="892"/>
      <c r="CW38" s="892"/>
      <c r="CX38" s="892"/>
      <c r="CY38" s="892"/>
      <c r="CZ38" s="892"/>
      <c r="DA38" s="892"/>
      <c r="DB38" s="892"/>
      <c r="DC38" s="892"/>
      <c r="DD38" s="892"/>
      <c r="DE38" s="892"/>
      <c r="DF38" s="892"/>
      <c r="DG38" s="892"/>
      <c r="DH38" s="892"/>
      <c r="DI38" s="892"/>
      <c r="DJ38" s="892"/>
      <c r="DK38" s="892"/>
      <c r="DL38" s="892"/>
      <c r="DM38" s="892"/>
      <c r="DN38" s="892"/>
      <c r="DO38" s="892"/>
      <c r="DP38" s="892"/>
      <c r="DQ38" s="892"/>
      <c r="DR38" s="892"/>
      <c r="DS38" s="892"/>
      <c r="DT38" s="892"/>
      <c r="DU38" s="892"/>
      <c r="DV38" s="892"/>
      <c r="DW38" s="892"/>
      <c r="DX38" s="892"/>
      <c r="DY38" s="892"/>
      <c r="DZ38" s="892"/>
      <c r="EA38" s="892"/>
      <c r="EB38" s="892"/>
      <c r="EC38" s="892"/>
      <c r="ED38" s="892"/>
      <c r="EE38" s="892"/>
      <c r="EF38" s="892"/>
      <c r="EG38" s="892"/>
      <c r="EH38" s="892"/>
      <c r="EI38" s="892"/>
      <c r="EJ38" s="892"/>
      <c r="EK38" s="892"/>
      <c r="EL38" s="892"/>
      <c r="EM38" s="892"/>
      <c r="EN38" s="892"/>
      <c r="EO38" s="892"/>
      <c r="EP38" s="892"/>
      <c r="EQ38" s="892"/>
      <c r="ER38" s="892"/>
      <c r="ES38" s="892"/>
      <c r="ET38" s="892"/>
      <c r="EU38" s="892"/>
      <c r="EV38" s="892"/>
      <c r="EW38" s="892"/>
      <c r="EX38" s="892"/>
      <c r="EY38" s="892"/>
      <c r="EZ38" s="892"/>
      <c r="FA38" s="892"/>
      <c r="FB38" s="892"/>
      <c r="FC38" s="892"/>
      <c r="FD38" s="892"/>
      <c r="FE38" s="892"/>
      <c r="FF38" s="892"/>
      <c r="FG38" s="892"/>
      <c r="FH38" s="892"/>
      <c r="FI38" s="892"/>
      <c r="FJ38" s="892"/>
      <c r="FK38" s="892"/>
      <c r="FL38" s="892"/>
      <c r="FM38" s="892"/>
      <c r="FN38" s="892"/>
      <c r="FO38" s="892"/>
      <c r="FP38" s="892"/>
      <c r="FQ38" s="892"/>
      <c r="FR38" s="892"/>
      <c r="FS38" s="892"/>
      <c r="FT38" s="892"/>
      <c r="FU38" s="892"/>
      <c r="FV38" s="892"/>
      <c r="FW38" s="892"/>
      <c r="FX38" s="892"/>
      <c r="FY38" s="892"/>
      <c r="FZ38" s="892"/>
      <c r="GA38" s="892"/>
      <c r="GB38" s="892"/>
      <c r="GC38" s="892"/>
      <c r="GD38" s="892"/>
      <c r="GE38" s="892"/>
      <c r="GF38" s="892"/>
      <c r="GG38" s="892"/>
      <c r="GH38" s="892"/>
      <c r="GI38" s="892"/>
      <c r="GJ38" s="892"/>
      <c r="GK38" s="892"/>
      <c r="GL38" s="892"/>
      <c r="GM38" s="892"/>
      <c r="GN38" s="892"/>
      <c r="GO38" s="892"/>
      <c r="GP38" s="892"/>
      <c r="GQ38" s="892"/>
      <c r="GR38" s="892"/>
      <c r="GS38" s="892"/>
      <c r="GT38" s="892"/>
      <c r="GU38" s="892"/>
      <c r="GV38" s="892"/>
      <c r="GW38" s="892"/>
      <c r="GX38" s="892"/>
      <c r="GY38" s="892"/>
      <c r="GZ38" s="892"/>
      <c r="HA38" s="892"/>
      <c r="HB38" s="892"/>
      <c r="HC38" s="892"/>
      <c r="HD38" s="892"/>
      <c r="HE38" s="892"/>
      <c r="HF38" s="892"/>
      <c r="HG38" s="892"/>
      <c r="HH38" s="892"/>
      <c r="HI38" s="892"/>
      <c r="HJ38" s="892"/>
      <c r="HK38" s="892"/>
      <c r="HL38" s="892"/>
      <c r="HM38" s="892"/>
      <c r="HN38" s="892"/>
      <c r="HO38" s="892"/>
      <c r="HP38" s="892"/>
      <c r="HQ38" s="892"/>
      <c r="HR38" s="892"/>
      <c r="HS38" s="892"/>
      <c r="HT38" s="892"/>
      <c r="HU38" s="892"/>
      <c r="HV38" s="892"/>
      <c r="HW38" s="892"/>
      <c r="HX38" s="892"/>
      <c r="HY38" s="892"/>
      <c r="HZ38" s="892"/>
      <c r="IA38" s="892"/>
      <c r="IB38" s="892"/>
      <c r="IC38" s="892"/>
      <c r="ID38" s="892"/>
      <c r="IE38" s="892"/>
      <c r="IF38" s="892"/>
      <c r="IG38" s="892"/>
      <c r="IH38" s="892"/>
      <c r="II38" s="892"/>
      <c r="IJ38" s="892"/>
      <c r="IK38" s="892"/>
      <c r="IL38" s="892"/>
      <c r="IM38" s="892"/>
      <c r="IN38" s="892"/>
      <c r="IO38" s="892"/>
      <c r="IP38" s="892"/>
      <c r="IQ38" s="892"/>
      <c r="IR38" s="892"/>
      <c r="IS38" s="892"/>
      <c r="IT38" s="892"/>
      <c r="IU38" s="892"/>
    </row>
    <row r="39" spans="1:255" s="893" customFormat="1">
      <c r="A39" s="892"/>
      <c r="B39" s="892"/>
      <c r="C39" s="892"/>
      <c r="D39" s="891"/>
      <c r="E39" s="890"/>
      <c r="F39" s="890"/>
      <c r="G39" s="892"/>
      <c r="H39" s="892"/>
      <c r="I39" s="892"/>
      <c r="J39" s="892"/>
      <c r="K39" s="892"/>
      <c r="L39" s="890"/>
      <c r="M39" s="899"/>
      <c r="N39" s="898"/>
      <c r="O39" s="898"/>
      <c r="W39" s="954"/>
      <c r="AQ39" s="892"/>
      <c r="AR39" s="892"/>
      <c r="AS39" s="892"/>
      <c r="AT39" s="892"/>
      <c r="AU39" s="892"/>
      <c r="AV39" s="892"/>
      <c r="AW39" s="892"/>
      <c r="AX39" s="892"/>
      <c r="AY39" s="892"/>
      <c r="AZ39" s="892"/>
      <c r="BA39" s="892"/>
      <c r="BB39" s="892"/>
      <c r="BC39" s="892"/>
      <c r="BD39" s="892"/>
      <c r="BE39" s="892"/>
      <c r="BF39" s="892"/>
      <c r="BG39" s="892"/>
      <c r="BH39" s="892"/>
      <c r="BI39" s="892"/>
      <c r="BJ39" s="892"/>
      <c r="BK39" s="892"/>
      <c r="BL39" s="892"/>
      <c r="BM39" s="892"/>
      <c r="BN39" s="892"/>
      <c r="BO39" s="892"/>
      <c r="BP39" s="892"/>
      <c r="BQ39" s="892"/>
      <c r="BR39" s="892"/>
      <c r="BS39" s="892"/>
      <c r="BT39" s="892"/>
      <c r="BU39" s="892"/>
      <c r="BV39" s="892"/>
      <c r="BW39" s="892"/>
      <c r="BX39" s="892"/>
      <c r="BY39" s="892"/>
      <c r="BZ39" s="892"/>
      <c r="CA39" s="892"/>
      <c r="CB39" s="892"/>
      <c r="CC39" s="892"/>
      <c r="CD39" s="892"/>
      <c r="CE39" s="892"/>
      <c r="CF39" s="892"/>
      <c r="CG39" s="892"/>
      <c r="CH39" s="892"/>
      <c r="CI39" s="892"/>
      <c r="CJ39" s="892"/>
      <c r="CK39" s="892"/>
      <c r="CL39" s="892"/>
      <c r="CM39" s="892"/>
      <c r="CN39" s="892"/>
      <c r="CO39" s="892"/>
      <c r="CP39" s="892"/>
      <c r="CQ39" s="892"/>
      <c r="CR39" s="892"/>
      <c r="CS39" s="892"/>
      <c r="CT39" s="892"/>
      <c r="CU39" s="892"/>
      <c r="CV39" s="892"/>
      <c r="CW39" s="892"/>
      <c r="CX39" s="892"/>
      <c r="CY39" s="892"/>
      <c r="CZ39" s="892"/>
      <c r="DA39" s="892"/>
      <c r="DB39" s="892"/>
      <c r="DC39" s="892"/>
      <c r="DD39" s="892"/>
      <c r="DE39" s="892"/>
      <c r="DF39" s="892"/>
      <c r="DG39" s="892"/>
      <c r="DH39" s="892"/>
      <c r="DI39" s="892"/>
      <c r="DJ39" s="892"/>
      <c r="DK39" s="892"/>
      <c r="DL39" s="892"/>
      <c r="DM39" s="892"/>
      <c r="DN39" s="892"/>
      <c r="DO39" s="892"/>
      <c r="DP39" s="892"/>
      <c r="DQ39" s="892"/>
      <c r="DR39" s="892"/>
      <c r="DS39" s="892"/>
      <c r="DT39" s="892"/>
      <c r="DU39" s="892"/>
      <c r="DV39" s="892"/>
      <c r="DW39" s="892"/>
      <c r="DX39" s="892"/>
      <c r="DY39" s="892"/>
      <c r="DZ39" s="892"/>
      <c r="EA39" s="892"/>
      <c r="EB39" s="892"/>
      <c r="EC39" s="892"/>
      <c r="ED39" s="892"/>
      <c r="EE39" s="892"/>
      <c r="EF39" s="892"/>
      <c r="EG39" s="892"/>
      <c r="EH39" s="892"/>
      <c r="EI39" s="892"/>
      <c r="EJ39" s="892"/>
      <c r="EK39" s="892"/>
      <c r="EL39" s="892"/>
      <c r="EM39" s="892"/>
      <c r="EN39" s="892"/>
      <c r="EO39" s="892"/>
      <c r="EP39" s="892"/>
      <c r="EQ39" s="892"/>
      <c r="ER39" s="892"/>
      <c r="ES39" s="892"/>
      <c r="ET39" s="892"/>
      <c r="EU39" s="892"/>
      <c r="EV39" s="892"/>
      <c r="EW39" s="892"/>
      <c r="EX39" s="892"/>
      <c r="EY39" s="892"/>
      <c r="EZ39" s="892"/>
      <c r="FA39" s="892"/>
      <c r="FB39" s="892"/>
      <c r="FC39" s="892"/>
      <c r="FD39" s="892"/>
      <c r="FE39" s="892"/>
      <c r="FF39" s="892"/>
      <c r="FG39" s="892"/>
      <c r="FH39" s="892"/>
      <c r="FI39" s="892"/>
      <c r="FJ39" s="892"/>
      <c r="FK39" s="892"/>
      <c r="FL39" s="892"/>
      <c r="FM39" s="892"/>
      <c r="FN39" s="892"/>
      <c r="FO39" s="892"/>
      <c r="FP39" s="892"/>
      <c r="FQ39" s="892"/>
      <c r="FR39" s="892"/>
      <c r="FS39" s="892"/>
      <c r="FT39" s="892"/>
      <c r="FU39" s="892"/>
      <c r="FV39" s="892"/>
      <c r="FW39" s="892"/>
      <c r="FX39" s="892"/>
      <c r="FY39" s="892"/>
      <c r="FZ39" s="892"/>
      <c r="GA39" s="892"/>
      <c r="GB39" s="892"/>
      <c r="GC39" s="892"/>
      <c r="GD39" s="892"/>
      <c r="GE39" s="892"/>
      <c r="GF39" s="892"/>
      <c r="GG39" s="892"/>
      <c r="GH39" s="892"/>
      <c r="GI39" s="892"/>
      <c r="GJ39" s="892"/>
      <c r="GK39" s="892"/>
      <c r="GL39" s="892"/>
      <c r="GM39" s="892"/>
      <c r="GN39" s="892"/>
      <c r="GO39" s="892"/>
      <c r="GP39" s="892"/>
      <c r="GQ39" s="892"/>
      <c r="GR39" s="892"/>
      <c r="GS39" s="892"/>
      <c r="GT39" s="892"/>
      <c r="GU39" s="892"/>
      <c r="GV39" s="892"/>
      <c r="GW39" s="892"/>
      <c r="GX39" s="892"/>
      <c r="GY39" s="892"/>
      <c r="GZ39" s="892"/>
      <c r="HA39" s="892"/>
      <c r="HB39" s="892"/>
      <c r="HC39" s="892"/>
      <c r="HD39" s="892"/>
      <c r="HE39" s="892"/>
      <c r="HF39" s="892"/>
      <c r="HG39" s="892"/>
      <c r="HH39" s="892"/>
      <c r="HI39" s="892"/>
      <c r="HJ39" s="892"/>
      <c r="HK39" s="892"/>
      <c r="HL39" s="892"/>
      <c r="HM39" s="892"/>
      <c r="HN39" s="892"/>
      <c r="HO39" s="892"/>
      <c r="HP39" s="892"/>
      <c r="HQ39" s="892"/>
      <c r="HR39" s="892"/>
      <c r="HS39" s="892"/>
      <c r="HT39" s="892"/>
      <c r="HU39" s="892"/>
      <c r="HV39" s="892"/>
      <c r="HW39" s="892"/>
      <c r="HX39" s="892"/>
      <c r="HY39" s="892"/>
      <c r="HZ39" s="892"/>
      <c r="IA39" s="892"/>
      <c r="IB39" s="892"/>
      <c r="IC39" s="892"/>
      <c r="ID39" s="892"/>
      <c r="IE39" s="892"/>
      <c r="IF39" s="892"/>
      <c r="IG39" s="892"/>
      <c r="IH39" s="892"/>
      <c r="II39" s="892"/>
      <c r="IJ39" s="892"/>
      <c r="IK39" s="892"/>
      <c r="IL39" s="892"/>
      <c r="IM39" s="892"/>
      <c r="IN39" s="892"/>
      <c r="IO39" s="892"/>
      <c r="IP39" s="892"/>
      <c r="IQ39" s="892"/>
      <c r="IR39" s="892"/>
      <c r="IS39" s="892"/>
      <c r="IT39" s="892"/>
      <c r="IU39" s="892"/>
    </row>
    <row r="40" spans="1:255" s="893" customFormat="1">
      <c r="A40" s="892"/>
      <c r="B40" s="952"/>
      <c r="C40" s="892"/>
      <c r="D40" s="891"/>
      <c r="E40" s="890"/>
      <c r="F40" s="890"/>
      <c r="G40" s="892"/>
      <c r="H40" s="892"/>
      <c r="I40" s="892"/>
      <c r="J40" s="892"/>
      <c r="K40" s="892"/>
      <c r="L40" s="890"/>
      <c r="M40" s="899"/>
      <c r="N40" s="898"/>
      <c r="O40" s="898"/>
      <c r="W40" s="1059"/>
      <c r="AQ40" s="892"/>
      <c r="AR40" s="892"/>
      <c r="AS40" s="892"/>
      <c r="AT40" s="892"/>
      <c r="AU40" s="892"/>
      <c r="AV40" s="892"/>
      <c r="AW40" s="892"/>
      <c r="AX40" s="892"/>
      <c r="AY40" s="892"/>
      <c r="AZ40" s="892"/>
      <c r="BA40" s="892"/>
      <c r="BB40" s="892"/>
      <c r="BC40" s="892"/>
      <c r="BD40" s="892"/>
      <c r="BE40" s="892"/>
      <c r="BF40" s="892"/>
      <c r="BG40" s="892"/>
      <c r="BH40" s="892"/>
      <c r="BI40" s="892"/>
      <c r="BJ40" s="892"/>
      <c r="BK40" s="892"/>
      <c r="BL40" s="892"/>
      <c r="BM40" s="892"/>
      <c r="BN40" s="892"/>
      <c r="BO40" s="892"/>
      <c r="BP40" s="892"/>
      <c r="BQ40" s="892"/>
      <c r="BR40" s="892"/>
      <c r="BS40" s="892"/>
      <c r="BT40" s="892"/>
      <c r="BU40" s="892"/>
      <c r="BV40" s="892"/>
      <c r="BW40" s="892"/>
      <c r="BX40" s="892"/>
      <c r="BY40" s="892"/>
      <c r="BZ40" s="892"/>
      <c r="CA40" s="892"/>
      <c r="CB40" s="892"/>
      <c r="CC40" s="892"/>
      <c r="CD40" s="892"/>
      <c r="CE40" s="892"/>
      <c r="CF40" s="892"/>
      <c r="CG40" s="892"/>
      <c r="CH40" s="892"/>
      <c r="CI40" s="892"/>
      <c r="CJ40" s="892"/>
      <c r="CK40" s="892"/>
      <c r="CL40" s="892"/>
      <c r="CM40" s="892"/>
      <c r="CN40" s="892"/>
      <c r="CO40" s="892"/>
      <c r="CP40" s="892"/>
      <c r="CQ40" s="892"/>
      <c r="CR40" s="892"/>
      <c r="CS40" s="892"/>
      <c r="CT40" s="892"/>
      <c r="CU40" s="892"/>
      <c r="CV40" s="892"/>
      <c r="CW40" s="892"/>
      <c r="CX40" s="892"/>
      <c r="CY40" s="892"/>
      <c r="CZ40" s="892"/>
      <c r="DA40" s="892"/>
      <c r="DB40" s="892"/>
      <c r="DC40" s="892"/>
      <c r="DD40" s="892"/>
      <c r="DE40" s="892"/>
      <c r="DF40" s="892"/>
      <c r="DG40" s="892"/>
      <c r="DH40" s="892"/>
      <c r="DI40" s="892"/>
      <c r="DJ40" s="892"/>
      <c r="DK40" s="892"/>
      <c r="DL40" s="892"/>
      <c r="DM40" s="892"/>
      <c r="DN40" s="892"/>
      <c r="DO40" s="892"/>
      <c r="DP40" s="892"/>
      <c r="DQ40" s="892"/>
      <c r="DR40" s="892"/>
      <c r="DS40" s="892"/>
      <c r="DT40" s="892"/>
      <c r="DU40" s="892"/>
      <c r="DV40" s="892"/>
      <c r="DW40" s="892"/>
      <c r="DX40" s="892"/>
      <c r="DY40" s="892"/>
      <c r="DZ40" s="892"/>
      <c r="EA40" s="892"/>
      <c r="EB40" s="892"/>
      <c r="EC40" s="892"/>
      <c r="ED40" s="892"/>
      <c r="EE40" s="892"/>
      <c r="EF40" s="892"/>
      <c r="EG40" s="892"/>
      <c r="EH40" s="892"/>
      <c r="EI40" s="892"/>
      <c r="EJ40" s="892"/>
      <c r="EK40" s="892"/>
      <c r="EL40" s="892"/>
      <c r="EM40" s="892"/>
      <c r="EN40" s="892"/>
      <c r="EO40" s="892"/>
      <c r="EP40" s="892"/>
      <c r="EQ40" s="892"/>
      <c r="ER40" s="892"/>
      <c r="ES40" s="892"/>
      <c r="ET40" s="892"/>
      <c r="EU40" s="892"/>
      <c r="EV40" s="892"/>
      <c r="EW40" s="892"/>
      <c r="EX40" s="892"/>
      <c r="EY40" s="892"/>
      <c r="EZ40" s="892"/>
      <c r="FA40" s="892"/>
      <c r="FB40" s="892"/>
      <c r="FC40" s="892"/>
      <c r="FD40" s="892"/>
      <c r="FE40" s="892"/>
      <c r="FF40" s="892"/>
      <c r="FG40" s="892"/>
      <c r="FH40" s="892"/>
      <c r="FI40" s="892"/>
      <c r="FJ40" s="892"/>
      <c r="FK40" s="892"/>
      <c r="FL40" s="892"/>
      <c r="FM40" s="892"/>
      <c r="FN40" s="892"/>
      <c r="FO40" s="892"/>
      <c r="FP40" s="892"/>
      <c r="FQ40" s="892"/>
      <c r="FR40" s="892"/>
      <c r="FS40" s="892"/>
      <c r="FT40" s="892"/>
      <c r="FU40" s="892"/>
      <c r="FV40" s="892"/>
      <c r="FW40" s="892"/>
      <c r="FX40" s="892"/>
      <c r="FY40" s="892"/>
      <c r="FZ40" s="892"/>
      <c r="GA40" s="892"/>
      <c r="GB40" s="892"/>
      <c r="GC40" s="892"/>
      <c r="GD40" s="892"/>
      <c r="GE40" s="892"/>
      <c r="GF40" s="892"/>
      <c r="GG40" s="892"/>
      <c r="GH40" s="892"/>
      <c r="GI40" s="892"/>
      <c r="GJ40" s="892"/>
      <c r="GK40" s="892"/>
      <c r="GL40" s="892"/>
      <c r="GM40" s="892"/>
      <c r="GN40" s="892"/>
      <c r="GO40" s="892"/>
      <c r="GP40" s="892"/>
      <c r="GQ40" s="892"/>
      <c r="GR40" s="892"/>
      <c r="GS40" s="892"/>
      <c r="GT40" s="892"/>
      <c r="GU40" s="892"/>
      <c r="GV40" s="892"/>
      <c r="GW40" s="892"/>
      <c r="GX40" s="892"/>
      <c r="GY40" s="892"/>
      <c r="GZ40" s="892"/>
      <c r="HA40" s="892"/>
      <c r="HB40" s="892"/>
      <c r="HC40" s="892"/>
      <c r="HD40" s="892"/>
      <c r="HE40" s="892"/>
      <c r="HF40" s="892"/>
      <c r="HG40" s="892"/>
      <c r="HH40" s="892"/>
      <c r="HI40" s="892"/>
      <c r="HJ40" s="892"/>
      <c r="HK40" s="892"/>
      <c r="HL40" s="892"/>
      <c r="HM40" s="892"/>
      <c r="HN40" s="892"/>
      <c r="HO40" s="892"/>
      <c r="HP40" s="892"/>
      <c r="HQ40" s="892"/>
      <c r="HR40" s="892"/>
      <c r="HS40" s="892"/>
      <c r="HT40" s="892"/>
      <c r="HU40" s="892"/>
      <c r="HV40" s="892"/>
      <c r="HW40" s="892"/>
      <c r="HX40" s="892"/>
      <c r="HY40" s="892"/>
      <c r="HZ40" s="892"/>
      <c r="IA40" s="892"/>
      <c r="IB40" s="892"/>
      <c r="IC40" s="892"/>
      <c r="ID40" s="892"/>
      <c r="IE40" s="892"/>
      <c r="IF40" s="892"/>
      <c r="IG40" s="892"/>
      <c r="IH40" s="892"/>
      <c r="II40" s="892"/>
      <c r="IJ40" s="892"/>
      <c r="IK40" s="892"/>
      <c r="IL40" s="892"/>
      <c r="IM40" s="892"/>
      <c r="IN40" s="892"/>
      <c r="IO40" s="892"/>
      <c r="IP40" s="892"/>
      <c r="IQ40" s="892"/>
      <c r="IR40" s="892"/>
      <c r="IS40" s="892"/>
      <c r="IT40" s="892"/>
      <c r="IU40" s="892"/>
    </row>
    <row r="41" spans="1:255" s="893" customFormat="1">
      <c r="A41" s="892"/>
      <c r="B41" s="892"/>
      <c r="C41" s="892"/>
      <c r="D41" s="891"/>
      <c r="E41" s="890"/>
      <c r="F41" s="890"/>
      <c r="G41" s="892"/>
      <c r="H41" s="892"/>
      <c r="I41" s="892"/>
      <c r="J41" s="892"/>
      <c r="K41" s="892"/>
      <c r="L41" s="890"/>
      <c r="M41" s="892"/>
      <c r="N41" s="892"/>
      <c r="O41" s="898"/>
      <c r="W41" s="913"/>
      <c r="AQ41" s="892"/>
      <c r="AR41" s="892"/>
      <c r="AS41" s="892"/>
      <c r="AT41" s="892"/>
      <c r="AU41" s="892"/>
      <c r="AV41" s="892"/>
      <c r="AW41" s="892"/>
      <c r="AX41" s="892"/>
      <c r="AY41" s="892"/>
      <c r="AZ41" s="892"/>
      <c r="BA41" s="892"/>
      <c r="BB41" s="892"/>
      <c r="BC41" s="892"/>
      <c r="BD41" s="892"/>
      <c r="BE41" s="892"/>
      <c r="BF41" s="892"/>
      <c r="BG41" s="892"/>
      <c r="BH41" s="892"/>
      <c r="BI41" s="892"/>
      <c r="BJ41" s="892"/>
      <c r="BK41" s="892"/>
      <c r="BL41" s="892"/>
      <c r="BM41" s="892"/>
      <c r="BN41" s="892"/>
      <c r="BO41" s="892"/>
      <c r="BP41" s="892"/>
      <c r="BQ41" s="892"/>
      <c r="BR41" s="892"/>
      <c r="BS41" s="892"/>
      <c r="BT41" s="892"/>
      <c r="BU41" s="892"/>
      <c r="BV41" s="892"/>
      <c r="BW41" s="892"/>
      <c r="BX41" s="892"/>
      <c r="BY41" s="892"/>
      <c r="BZ41" s="892"/>
      <c r="CA41" s="892"/>
      <c r="CB41" s="892"/>
      <c r="CC41" s="892"/>
      <c r="CD41" s="892"/>
      <c r="CE41" s="892"/>
      <c r="CF41" s="892"/>
      <c r="CG41" s="892"/>
      <c r="CH41" s="892"/>
      <c r="CI41" s="892"/>
      <c r="CJ41" s="892"/>
      <c r="CK41" s="892"/>
      <c r="CL41" s="892"/>
      <c r="CM41" s="892"/>
      <c r="CN41" s="892"/>
      <c r="CO41" s="892"/>
      <c r="CP41" s="892"/>
      <c r="CQ41" s="892"/>
      <c r="CR41" s="892"/>
      <c r="CS41" s="892"/>
      <c r="CT41" s="892"/>
      <c r="CU41" s="892"/>
      <c r="CV41" s="892"/>
      <c r="CW41" s="892"/>
      <c r="CX41" s="892"/>
      <c r="CY41" s="892"/>
      <c r="CZ41" s="892"/>
      <c r="DA41" s="892"/>
      <c r="DB41" s="892"/>
      <c r="DC41" s="892"/>
      <c r="DD41" s="892"/>
      <c r="DE41" s="892"/>
      <c r="DF41" s="892"/>
      <c r="DG41" s="892"/>
      <c r="DH41" s="892"/>
      <c r="DI41" s="892"/>
      <c r="DJ41" s="892"/>
      <c r="DK41" s="892"/>
      <c r="DL41" s="892"/>
      <c r="DM41" s="892"/>
      <c r="DN41" s="892"/>
      <c r="DO41" s="892"/>
      <c r="DP41" s="892"/>
      <c r="DQ41" s="892"/>
      <c r="DR41" s="892"/>
      <c r="DS41" s="892"/>
      <c r="DT41" s="892"/>
      <c r="DU41" s="892"/>
      <c r="DV41" s="892"/>
      <c r="DW41" s="892"/>
      <c r="DX41" s="892"/>
      <c r="DY41" s="892"/>
      <c r="DZ41" s="892"/>
      <c r="EA41" s="892"/>
      <c r="EB41" s="892"/>
      <c r="EC41" s="892"/>
      <c r="ED41" s="892"/>
      <c r="EE41" s="892"/>
      <c r="EF41" s="892"/>
      <c r="EG41" s="892"/>
      <c r="EH41" s="892"/>
      <c r="EI41" s="892"/>
      <c r="EJ41" s="892"/>
      <c r="EK41" s="892"/>
      <c r="EL41" s="892"/>
      <c r="EM41" s="892"/>
      <c r="EN41" s="892"/>
      <c r="EO41" s="892"/>
      <c r="EP41" s="892"/>
      <c r="EQ41" s="892"/>
      <c r="ER41" s="892"/>
      <c r="ES41" s="892"/>
      <c r="ET41" s="892"/>
      <c r="EU41" s="892"/>
      <c r="EV41" s="892"/>
      <c r="EW41" s="892"/>
      <c r="EX41" s="892"/>
      <c r="EY41" s="892"/>
      <c r="EZ41" s="892"/>
      <c r="FA41" s="892"/>
      <c r="FB41" s="892"/>
      <c r="FC41" s="892"/>
      <c r="FD41" s="892"/>
      <c r="FE41" s="892"/>
      <c r="FF41" s="892"/>
      <c r="FG41" s="892"/>
      <c r="FH41" s="892"/>
      <c r="FI41" s="892"/>
      <c r="FJ41" s="892"/>
      <c r="FK41" s="892"/>
      <c r="FL41" s="892"/>
      <c r="FM41" s="892"/>
      <c r="FN41" s="892"/>
      <c r="FO41" s="892"/>
      <c r="FP41" s="892"/>
      <c r="FQ41" s="892"/>
      <c r="FR41" s="892"/>
      <c r="FS41" s="892"/>
      <c r="FT41" s="892"/>
      <c r="FU41" s="892"/>
      <c r="FV41" s="892"/>
      <c r="FW41" s="892"/>
      <c r="FX41" s="892"/>
      <c r="FY41" s="892"/>
      <c r="FZ41" s="892"/>
      <c r="GA41" s="892"/>
      <c r="GB41" s="892"/>
      <c r="GC41" s="892"/>
      <c r="GD41" s="892"/>
      <c r="GE41" s="892"/>
      <c r="GF41" s="892"/>
      <c r="GG41" s="892"/>
      <c r="GH41" s="892"/>
      <c r="GI41" s="892"/>
      <c r="GJ41" s="892"/>
      <c r="GK41" s="892"/>
      <c r="GL41" s="892"/>
      <c r="GM41" s="892"/>
      <c r="GN41" s="892"/>
      <c r="GO41" s="892"/>
      <c r="GP41" s="892"/>
      <c r="GQ41" s="892"/>
      <c r="GR41" s="892"/>
      <c r="GS41" s="892"/>
      <c r="GT41" s="892"/>
      <c r="GU41" s="892"/>
      <c r="GV41" s="892"/>
      <c r="GW41" s="892"/>
      <c r="GX41" s="892"/>
      <c r="GY41" s="892"/>
      <c r="GZ41" s="892"/>
      <c r="HA41" s="892"/>
      <c r="HB41" s="892"/>
      <c r="HC41" s="892"/>
      <c r="HD41" s="892"/>
      <c r="HE41" s="892"/>
      <c r="HF41" s="892"/>
      <c r="HG41" s="892"/>
      <c r="HH41" s="892"/>
      <c r="HI41" s="892"/>
      <c r="HJ41" s="892"/>
      <c r="HK41" s="892"/>
      <c r="HL41" s="892"/>
      <c r="HM41" s="892"/>
      <c r="HN41" s="892"/>
      <c r="HO41" s="892"/>
      <c r="HP41" s="892"/>
      <c r="HQ41" s="892"/>
      <c r="HR41" s="892"/>
      <c r="HS41" s="892"/>
      <c r="HT41" s="892"/>
      <c r="HU41" s="892"/>
      <c r="HV41" s="892"/>
      <c r="HW41" s="892"/>
      <c r="HX41" s="892"/>
      <c r="HY41" s="892"/>
      <c r="HZ41" s="892"/>
      <c r="IA41" s="892"/>
      <c r="IB41" s="892"/>
      <c r="IC41" s="892"/>
      <c r="ID41" s="892"/>
      <c r="IE41" s="892"/>
      <c r="IF41" s="892"/>
      <c r="IG41" s="892"/>
      <c r="IH41" s="892"/>
      <c r="II41" s="892"/>
      <c r="IJ41" s="892"/>
      <c r="IK41" s="892"/>
      <c r="IL41" s="892"/>
      <c r="IM41" s="892"/>
      <c r="IN41" s="892"/>
      <c r="IO41" s="892"/>
      <c r="IP41" s="892"/>
      <c r="IQ41" s="892"/>
      <c r="IR41" s="892"/>
      <c r="IS41" s="892"/>
      <c r="IT41" s="892"/>
      <c r="IU41" s="892"/>
    </row>
    <row r="42" spans="1:255" s="893" customFormat="1">
      <c r="A42" s="892"/>
      <c r="B42" s="953"/>
      <c r="C42" s="892"/>
      <c r="D42" s="891"/>
      <c r="E42" s="890"/>
      <c r="F42" s="890"/>
      <c r="G42" s="892"/>
      <c r="H42" s="892"/>
      <c r="I42" s="892"/>
      <c r="J42" s="892"/>
      <c r="K42" s="892"/>
      <c r="L42" s="890"/>
      <c r="M42" s="892"/>
      <c r="N42" s="892"/>
      <c r="O42" s="898"/>
      <c r="W42" s="907"/>
      <c r="AQ42" s="892"/>
      <c r="AR42" s="892"/>
      <c r="AS42" s="892"/>
      <c r="AT42" s="892"/>
      <c r="AU42" s="892"/>
      <c r="AV42" s="892"/>
      <c r="AW42" s="892"/>
      <c r="AX42" s="892"/>
      <c r="AY42" s="892"/>
      <c r="AZ42" s="892"/>
      <c r="BA42" s="892"/>
      <c r="BB42" s="892"/>
      <c r="BC42" s="892"/>
      <c r="BD42" s="892"/>
      <c r="BE42" s="892"/>
      <c r="BF42" s="892"/>
      <c r="BG42" s="892"/>
      <c r="BH42" s="892"/>
      <c r="BI42" s="892"/>
      <c r="BJ42" s="892"/>
      <c r="BK42" s="892"/>
      <c r="BL42" s="892"/>
      <c r="BM42" s="892"/>
      <c r="BN42" s="892"/>
      <c r="BO42" s="892"/>
      <c r="BP42" s="892"/>
      <c r="BQ42" s="892"/>
      <c r="BR42" s="892"/>
      <c r="BS42" s="892"/>
      <c r="BT42" s="892"/>
      <c r="BU42" s="892"/>
      <c r="BV42" s="892"/>
      <c r="BW42" s="892"/>
      <c r="BX42" s="892"/>
      <c r="BY42" s="892"/>
      <c r="BZ42" s="892"/>
      <c r="CA42" s="892"/>
      <c r="CB42" s="892"/>
      <c r="CC42" s="892"/>
      <c r="CD42" s="892"/>
      <c r="CE42" s="892"/>
      <c r="CF42" s="892"/>
      <c r="CG42" s="892"/>
      <c r="CH42" s="892"/>
      <c r="CI42" s="892"/>
      <c r="CJ42" s="892"/>
      <c r="CK42" s="892"/>
      <c r="CL42" s="892"/>
      <c r="CM42" s="892"/>
      <c r="CN42" s="892"/>
      <c r="CO42" s="892"/>
      <c r="CP42" s="892"/>
      <c r="CQ42" s="892"/>
      <c r="CR42" s="892"/>
      <c r="CS42" s="892"/>
      <c r="CT42" s="892"/>
      <c r="CU42" s="892"/>
      <c r="CV42" s="892"/>
      <c r="CW42" s="892"/>
      <c r="CX42" s="892"/>
      <c r="CY42" s="892"/>
      <c r="CZ42" s="892"/>
      <c r="DA42" s="892"/>
      <c r="DB42" s="892"/>
      <c r="DC42" s="892"/>
      <c r="DD42" s="892"/>
      <c r="DE42" s="892"/>
      <c r="DF42" s="892"/>
      <c r="DG42" s="892"/>
      <c r="DH42" s="892"/>
      <c r="DI42" s="892"/>
      <c r="DJ42" s="892"/>
      <c r="DK42" s="892"/>
      <c r="DL42" s="892"/>
      <c r="DM42" s="892"/>
      <c r="DN42" s="892"/>
      <c r="DO42" s="892"/>
      <c r="DP42" s="892"/>
      <c r="DQ42" s="892"/>
      <c r="DR42" s="892"/>
      <c r="DS42" s="892"/>
      <c r="DT42" s="892"/>
      <c r="DU42" s="892"/>
      <c r="DV42" s="892"/>
      <c r="DW42" s="892"/>
      <c r="DX42" s="892"/>
      <c r="DY42" s="892"/>
      <c r="DZ42" s="892"/>
      <c r="EA42" s="892"/>
      <c r="EB42" s="892"/>
      <c r="EC42" s="892"/>
      <c r="ED42" s="892"/>
      <c r="EE42" s="892"/>
      <c r="EF42" s="892"/>
      <c r="EG42" s="892"/>
      <c r="EH42" s="892"/>
      <c r="EI42" s="892"/>
      <c r="EJ42" s="892"/>
      <c r="EK42" s="892"/>
      <c r="EL42" s="892"/>
      <c r="EM42" s="892"/>
      <c r="EN42" s="892"/>
      <c r="EO42" s="892"/>
      <c r="EP42" s="892"/>
      <c r="EQ42" s="892"/>
      <c r="ER42" s="892"/>
      <c r="ES42" s="892"/>
      <c r="ET42" s="892"/>
      <c r="EU42" s="892"/>
      <c r="EV42" s="892"/>
      <c r="EW42" s="892"/>
      <c r="EX42" s="892"/>
      <c r="EY42" s="892"/>
      <c r="EZ42" s="892"/>
      <c r="FA42" s="892"/>
      <c r="FB42" s="892"/>
      <c r="FC42" s="892"/>
      <c r="FD42" s="892"/>
      <c r="FE42" s="892"/>
      <c r="FF42" s="892"/>
      <c r="FG42" s="892"/>
      <c r="FH42" s="892"/>
      <c r="FI42" s="892"/>
      <c r="FJ42" s="892"/>
      <c r="FK42" s="892"/>
      <c r="FL42" s="892"/>
      <c r="FM42" s="892"/>
      <c r="FN42" s="892"/>
      <c r="FO42" s="892"/>
      <c r="FP42" s="892"/>
      <c r="FQ42" s="892"/>
      <c r="FR42" s="892"/>
      <c r="FS42" s="892"/>
      <c r="FT42" s="892"/>
      <c r="FU42" s="892"/>
      <c r="FV42" s="892"/>
      <c r="FW42" s="892"/>
      <c r="FX42" s="892"/>
      <c r="FY42" s="892"/>
      <c r="FZ42" s="892"/>
      <c r="GA42" s="892"/>
      <c r="GB42" s="892"/>
      <c r="GC42" s="892"/>
      <c r="GD42" s="892"/>
      <c r="GE42" s="892"/>
      <c r="GF42" s="892"/>
      <c r="GG42" s="892"/>
      <c r="GH42" s="892"/>
      <c r="GI42" s="892"/>
      <c r="GJ42" s="892"/>
      <c r="GK42" s="892"/>
      <c r="GL42" s="892"/>
      <c r="GM42" s="892"/>
      <c r="GN42" s="892"/>
      <c r="GO42" s="892"/>
      <c r="GP42" s="892"/>
      <c r="GQ42" s="892"/>
      <c r="GR42" s="892"/>
      <c r="GS42" s="892"/>
      <c r="GT42" s="892"/>
      <c r="GU42" s="892"/>
      <c r="GV42" s="892"/>
      <c r="GW42" s="892"/>
      <c r="GX42" s="892"/>
      <c r="GY42" s="892"/>
      <c r="GZ42" s="892"/>
      <c r="HA42" s="892"/>
      <c r="HB42" s="892"/>
      <c r="HC42" s="892"/>
      <c r="HD42" s="892"/>
      <c r="HE42" s="892"/>
      <c r="HF42" s="892"/>
      <c r="HG42" s="892"/>
      <c r="HH42" s="892"/>
      <c r="HI42" s="892"/>
      <c r="HJ42" s="892"/>
      <c r="HK42" s="892"/>
      <c r="HL42" s="892"/>
      <c r="HM42" s="892"/>
      <c r="HN42" s="892"/>
      <c r="HO42" s="892"/>
      <c r="HP42" s="892"/>
      <c r="HQ42" s="892"/>
      <c r="HR42" s="892"/>
      <c r="HS42" s="892"/>
      <c r="HT42" s="892"/>
      <c r="HU42" s="892"/>
      <c r="HV42" s="892"/>
      <c r="HW42" s="892"/>
      <c r="HX42" s="892"/>
      <c r="HY42" s="892"/>
      <c r="HZ42" s="892"/>
      <c r="IA42" s="892"/>
      <c r="IB42" s="892"/>
      <c r="IC42" s="892"/>
      <c r="ID42" s="892"/>
      <c r="IE42" s="892"/>
      <c r="IF42" s="892"/>
      <c r="IG42" s="892"/>
      <c r="IH42" s="892"/>
      <c r="II42" s="892"/>
      <c r="IJ42" s="892"/>
      <c r="IK42" s="892"/>
      <c r="IL42" s="892"/>
      <c r="IM42" s="892"/>
      <c r="IN42" s="892"/>
      <c r="IO42" s="892"/>
      <c r="IP42" s="892"/>
      <c r="IQ42" s="892"/>
      <c r="IR42" s="892"/>
      <c r="IS42" s="892"/>
      <c r="IT42" s="892"/>
      <c r="IU42" s="892"/>
    </row>
    <row r="43" spans="1:255" s="893" customFormat="1">
      <c r="A43" s="892"/>
      <c r="B43" s="890"/>
      <c r="C43" s="892"/>
      <c r="D43" s="891"/>
      <c r="E43" s="890"/>
      <c r="F43" s="890"/>
      <c r="G43" s="892"/>
      <c r="H43" s="892"/>
      <c r="I43" s="892"/>
      <c r="J43" s="892"/>
      <c r="K43" s="892"/>
      <c r="L43" s="890"/>
      <c r="M43" s="892"/>
      <c r="N43" s="892"/>
      <c r="O43" s="898"/>
      <c r="W43" s="907"/>
      <c r="AQ43" s="892"/>
      <c r="AR43" s="892"/>
      <c r="AS43" s="892"/>
      <c r="AT43" s="892"/>
      <c r="AU43" s="892"/>
      <c r="AV43" s="892"/>
      <c r="AW43" s="892"/>
      <c r="AX43" s="892"/>
      <c r="AY43" s="892"/>
      <c r="AZ43" s="892"/>
      <c r="BA43" s="892"/>
      <c r="BB43" s="892"/>
      <c r="BC43" s="892"/>
      <c r="BD43" s="892"/>
      <c r="BE43" s="892"/>
      <c r="BF43" s="892"/>
      <c r="BG43" s="892"/>
      <c r="BH43" s="892"/>
      <c r="BI43" s="892"/>
      <c r="BJ43" s="892"/>
      <c r="BK43" s="892"/>
      <c r="BL43" s="892"/>
      <c r="BM43" s="892"/>
      <c r="BN43" s="892"/>
      <c r="BO43" s="892"/>
      <c r="BP43" s="892"/>
      <c r="BQ43" s="892"/>
      <c r="BR43" s="892"/>
      <c r="BS43" s="892"/>
      <c r="BT43" s="892"/>
      <c r="BU43" s="892"/>
      <c r="BV43" s="892"/>
      <c r="BW43" s="892"/>
      <c r="BX43" s="892"/>
      <c r="BY43" s="892"/>
      <c r="BZ43" s="892"/>
      <c r="CA43" s="892"/>
      <c r="CB43" s="892"/>
      <c r="CC43" s="892"/>
      <c r="CD43" s="892"/>
      <c r="CE43" s="892"/>
      <c r="CF43" s="892"/>
      <c r="CG43" s="892"/>
      <c r="CH43" s="892"/>
      <c r="CI43" s="892"/>
      <c r="CJ43" s="892"/>
      <c r="CK43" s="892"/>
      <c r="CL43" s="892"/>
      <c r="CM43" s="892"/>
      <c r="CN43" s="892"/>
      <c r="CO43" s="892"/>
      <c r="CP43" s="892"/>
      <c r="CQ43" s="892"/>
      <c r="CR43" s="892"/>
      <c r="CS43" s="892"/>
      <c r="CT43" s="892"/>
      <c r="CU43" s="892"/>
      <c r="CV43" s="892"/>
      <c r="CW43" s="892"/>
      <c r="CX43" s="892"/>
      <c r="CY43" s="892"/>
      <c r="CZ43" s="892"/>
      <c r="DA43" s="892"/>
      <c r="DB43" s="892"/>
      <c r="DC43" s="892"/>
      <c r="DD43" s="892"/>
      <c r="DE43" s="892"/>
      <c r="DF43" s="892"/>
      <c r="DG43" s="892"/>
      <c r="DH43" s="892"/>
      <c r="DI43" s="892"/>
      <c r="DJ43" s="892"/>
      <c r="DK43" s="892"/>
      <c r="DL43" s="892"/>
      <c r="DM43" s="892"/>
      <c r="DN43" s="892"/>
      <c r="DO43" s="892"/>
      <c r="DP43" s="892"/>
      <c r="DQ43" s="892"/>
      <c r="DR43" s="892"/>
      <c r="DS43" s="892"/>
      <c r="DT43" s="892"/>
      <c r="DU43" s="892"/>
      <c r="DV43" s="892"/>
      <c r="DW43" s="892"/>
      <c r="DX43" s="892"/>
      <c r="DY43" s="892"/>
      <c r="DZ43" s="892"/>
      <c r="EA43" s="892"/>
      <c r="EB43" s="892"/>
      <c r="EC43" s="892"/>
      <c r="ED43" s="892"/>
      <c r="EE43" s="892"/>
      <c r="EF43" s="892"/>
      <c r="EG43" s="892"/>
      <c r="EH43" s="892"/>
      <c r="EI43" s="892"/>
      <c r="EJ43" s="892"/>
      <c r="EK43" s="892"/>
      <c r="EL43" s="892"/>
      <c r="EM43" s="892"/>
      <c r="EN43" s="892"/>
      <c r="EO43" s="892"/>
      <c r="EP43" s="892"/>
      <c r="EQ43" s="892"/>
      <c r="ER43" s="892"/>
      <c r="ES43" s="892"/>
      <c r="ET43" s="892"/>
      <c r="EU43" s="892"/>
      <c r="EV43" s="892"/>
      <c r="EW43" s="892"/>
      <c r="EX43" s="892"/>
      <c r="EY43" s="892"/>
      <c r="EZ43" s="892"/>
      <c r="FA43" s="892"/>
      <c r="FB43" s="892"/>
      <c r="FC43" s="892"/>
      <c r="FD43" s="892"/>
      <c r="FE43" s="892"/>
      <c r="FF43" s="892"/>
      <c r="FG43" s="892"/>
      <c r="FH43" s="892"/>
      <c r="FI43" s="892"/>
      <c r="FJ43" s="892"/>
      <c r="FK43" s="892"/>
      <c r="FL43" s="892"/>
      <c r="FM43" s="892"/>
      <c r="FN43" s="892"/>
      <c r="FO43" s="892"/>
      <c r="FP43" s="892"/>
      <c r="FQ43" s="892"/>
      <c r="FR43" s="892"/>
      <c r="FS43" s="892"/>
      <c r="FT43" s="892"/>
      <c r="FU43" s="892"/>
      <c r="FV43" s="892"/>
      <c r="FW43" s="892"/>
      <c r="FX43" s="892"/>
      <c r="FY43" s="892"/>
      <c r="FZ43" s="892"/>
      <c r="GA43" s="892"/>
      <c r="GB43" s="892"/>
      <c r="GC43" s="892"/>
      <c r="GD43" s="892"/>
      <c r="GE43" s="892"/>
      <c r="GF43" s="892"/>
      <c r="GG43" s="892"/>
      <c r="GH43" s="892"/>
      <c r="GI43" s="892"/>
      <c r="GJ43" s="892"/>
      <c r="GK43" s="892"/>
      <c r="GL43" s="892"/>
      <c r="GM43" s="892"/>
      <c r="GN43" s="892"/>
      <c r="GO43" s="892"/>
      <c r="GP43" s="892"/>
      <c r="GQ43" s="892"/>
      <c r="GR43" s="892"/>
      <c r="GS43" s="892"/>
      <c r="GT43" s="892"/>
      <c r="GU43" s="892"/>
      <c r="GV43" s="892"/>
      <c r="GW43" s="892"/>
      <c r="GX43" s="892"/>
      <c r="GY43" s="892"/>
      <c r="GZ43" s="892"/>
      <c r="HA43" s="892"/>
      <c r="HB43" s="892"/>
      <c r="HC43" s="892"/>
      <c r="HD43" s="892"/>
      <c r="HE43" s="892"/>
      <c r="HF43" s="892"/>
      <c r="HG43" s="892"/>
      <c r="HH43" s="892"/>
      <c r="HI43" s="892"/>
      <c r="HJ43" s="892"/>
      <c r="HK43" s="892"/>
      <c r="HL43" s="892"/>
      <c r="HM43" s="892"/>
      <c r="HN43" s="892"/>
      <c r="HO43" s="892"/>
      <c r="HP43" s="892"/>
      <c r="HQ43" s="892"/>
      <c r="HR43" s="892"/>
      <c r="HS43" s="892"/>
      <c r="HT43" s="892"/>
      <c r="HU43" s="892"/>
      <c r="HV43" s="892"/>
      <c r="HW43" s="892"/>
      <c r="HX43" s="892"/>
      <c r="HY43" s="892"/>
      <c r="HZ43" s="892"/>
      <c r="IA43" s="892"/>
      <c r="IB43" s="892"/>
      <c r="IC43" s="892"/>
      <c r="ID43" s="892"/>
      <c r="IE43" s="892"/>
      <c r="IF43" s="892"/>
      <c r="IG43" s="892"/>
      <c r="IH43" s="892"/>
      <c r="II43" s="892"/>
      <c r="IJ43" s="892"/>
      <c r="IK43" s="892"/>
      <c r="IL43" s="892"/>
      <c r="IM43" s="892"/>
      <c r="IN43" s="892"/>
      <c r="IO43" s="892"/>
      <c r="IP43" s="892"/>
      <c r="IQ43" s="892"/>
      <c r="IR43" s="892"/>
      <c r="IS43" s="892"/>
      <c r="IT43" s="892"/>
      <c r="IU43" s="892"/>
    </row>
    <row r="44" spans="1:255" s="893" customFormat="1">
      <c r="A44" s="892"/>
      <c r="B44" s="890"/>
      <c r="C44" s="892"/>
      <c r="D44" s="891"/>
      <c r="E44" s="890"/>
      <c r="F44" s="890"/>
      <c r="G44" s="892"/>
      <c r="H44" s="892"/>
      <c r="I44" s="892"/>
      <c r="J44" s="892"/>
      <c r="K44" s="892"/>
      <c r="L44" s="890"/>
      <c r="M44" s="892"/>
      <c r="N44" s="892"/>
      <c r="O44" s="898"/>
      <c r="W44" s="913"/>
      <c r="AQ44" s="892"/>
      <c r="AR44" s="892"/>
      <c r="AS44" s="892"/>
      <c r="AT44" s="892"/>
      <c r="AU44" s="892"/>
      <c r="AV44" s="892"/>
      <c r="AW44" s="892"/>
      <c r="AX44" s="892"/>
      <c r="AY44" s="892"/>
      <c r="AZ44" s="892"/>
      <c r="BA44" s="892"/>
      <c r="BB44" s="892"/>
      <c r="BC44" s="892"/>
      <c r="BD44" s="892"/>
      <c r="BE44" s="892"/>
      <c r="BF44" s="892"/>
      <c r="BG44" s="892"/>
      <c r="BH44" s="892"/>
      <c r="BI44" s="892"/>
      <c r="BJ44" s="892"/>
      <c r="BK44" s="892"/>
      <c r="BL44" s="892"/>
      <c r="BM44" s="892"/>
      <c r="BN44" s="892"/>
      <c r="BO44" s="892"/>
      <c r="BP44" s="892"/>
      <c r="BQ44" s="892"/>
      <c r="BR44" s="892"/>
      <c r="BS44" s="892"/>
      <c r="BT44" s="892"/>
      <c r="BU44" s="892"/>
      <c r="BV44" s="892"/>
      <c r="BW44" s="892"/>
      <c r="BX44" s="892"/>
      <c r="BY44" s="892"/>
      <c r="BZ44" s="892"/>
      <c r="CA44" s="892"/>
      <c r="CB44" s="892"/>
      <c r="CC44" s="892"/>
      <c r="CD44" s="892"/>
      <c r="CE44" s="892"/>
      <c r="CF44" s="892"/>
      <c r="CG44" s="892"/>
      <c r="CH44" s="892"/>
      <c r="CI44" s="892"/>
      <c r="CJ44" s="892"/>
      <c r="CK44" s="892"/>
      <c r="CL44" s="892"/>
      <c r="CM44" s="892"/>
      <c r="CN44" s="892"/>
      <c r="CO44" s="892"/>
      <c r="CP44" s="892"/>
      <c r="CQ44" s="892"/>
      <c r="CR44" s="892"/>
      <c r="CS44" s="892"/>
      <c r="CT44" s="892"/>
      <c r="CU44" s="892"/>
      <c r="CV44" s="892"/>
      <c r="CW44" s="892"/>
      <c r="CX44" s="892"/>
      <c r="CY44" s="892"/>
      <c r="CZ44" s="892"/>
      <c r="DA44" s="892"/>
      <c r="DB44" s="892"/>
      <c r="DC44" s="892"/>
      <c r="DD44" s="892"/>
      <c r="DE44" s="892"/>
      <c r="DF44" s="892"/>
      <c r="DG44" s="892"/>
      <c r="DH44" s="892"/>
      <c r="DI44" s="892"/>
      <c r="DJ44" s="892"/>
      <c r="DK44" s="892"/>
      <c r="DL44" s="892"/>
      <c r="DM44" s="892"/>
      <c r="DN44" s="892"/>
      <c r="DO44" s="892"/>
      <c r="DP44" s="892"/>
      <c r="DQ44" s="892"/>
      <c r="DR44" s="892"/>
      <c r="DS44" s="892"/>
      <c r="DT44" s="892"/>
      <c r="DU44" s="892"/>
      <c r="DV44" s="892"/>
      <c r="DW44" s="892"/>
      <c r="DX44" s="892"/>
      <c r="DY44" s="892"/>
      <c r="DZ44" s="892"/>
      <c r="EA44" s="892"/>
      <c r="EB44" s="892"/>
      <c r="EC44" s="892"/>
      <c r="ED44" s="892"/>
      <c r="EE44" s="892"/>
      <c r="EF44" s="892"/>
      <c r="EG44" s="892"/>
      <c r="EH44" s="892"/>
      <c r="EI44" s="892"/>
      <c r="EJ44" s="892"/>
      <c r="EK44" s="892"/>
      <c r="EL44" s="892"/>
      <c r="EM44" s="892"/>
      <c r="EN44" s="892"/>
      <c r="EO44" s="892"/>
      <c r="EP44" s="892"/>
      <c r="EQ44" s="892"/>
      <c r="ER44" s="892"/>
      <c r="ES44" s="892"/>
      <c r="ET44" s="892"/>
      <c r="EU44" s="892"/>
      <c r="EV44" s="892"/>
      <c r="EW44" s="892"/>
      <c r="EX44" s="892"/>
      <c r="EY44" s="892"/>
      <c r="EZ44" s="892"/>
      <c r="FA44" s="892"/>
      <c r="FB44" s="892"/>
      <c r="FC44" s="892"/>
      <c r="FD44" s="892"/>
      <c r="FE44" s="892"/>
      <c r="FF44" s="892"/>
      <c r="FG44" s="892"/>
      <c r="FH44" s="892"/>
      <c r="FI44" s="892"/>
      <c r="FJ44" s="892"/>
      <c r="FK44" s="892"/>
      <c r="FL44" s="892"/>
      <c r="FM44" s="892"/>
      <c r="FN44" s="892"/>
      <c r="FO44" s="892"/>
      <c r="FP44" s="892"/>
      <c r="FQ44" s="892"/>
      <c r="FR44" s="892"/>
      <c r="FS44" s="892"/>
      <c r="FT44" s="892"/>
      <c r="FU44" s="892"/>
      <c r="FV44" s="892"/>
      <c r="FW44" s="892"/>
      <c r="FX44" s="892"/>
      <c r="FY44" s="892"/>
      <c r="FZ44" s="892"/>
      <c r="GA44" s="892"/>
      <c r="GB44" s="892"/>
      <c r="GC44" s="892"/>
      <c r="GD44" s="892"/>
      <c r="GE44" s="892"/>
      <c r="GF44" s="892"/>
      <c r="GG44" s="892"/>
      <c r="GH44" s="892"/>
      <c r="GI44" s="892"/>
      <c r="GJ44" s="892"/>
      <c r="GK44" s="892"/>
      <c r="GL44" s="892"/>
      <c r="GM44" s="892"/>
      <c r="GN44" s="892"/>
      <c r="GO44" s="892"/>
      <c r="GP44" s="892"/>
      <c r="GQ44" s="892"/>
      <c r="GR44" s="892"/>
      <c r="GS44" s="892"/>
      <c r="GT44" s="892"/>
      <c r="GU44" s="892"/>
      <c r="GV44" s="892"/>
      <c r="GW44" s="892"/>
      <c r="GX44" s="892"/>
      <c r="GY44" s="892"/>
      <c r="GZ44" s="892"/>
      <c r="HA44" s="892"/>
      <c r="HB44" s="892"/>
      <c r="HC44" s="892"/>
      <c r="HD44" s="892"/>
      <c r="HE44" s="892"/>
      <c r="HF44" s="892"/>
      <c r="HG44" s="892"/>
      <c r="HH44" s="892"/>
      <c r="HI44" s="892"/>
      <c r="HJ44" s="892"/>
      <c r="HK44" s="892"/>
      <c r="HL44" s="892"/>
      <c r="HM44" s="892"/>
      <c r="HN44" s="892"/>
      <c r="HO44" s="892"/>
      <c r="HP44" s="892"/>
      <c r="HQ44" s="892"/>
      <c r="HR44" s="892"/>
      <c r="HS44" s="892"/>
      <c r="HT44" s="892"/>
      <c r="HU44" s="892"/>
      <c r="HV44" s="892"/>
      <c r="HW44" s="892"/>
      <c r="HX44" s="892"/>
      <c r="HY44" s="892"/>
      <c r="HZ44" s="892"/>
      <c r="IA44" s="892"/>
      <c r="IB44" s="892"/>
      <c r="IC44" s="892"/>
      <c r="ID44" s="892"/>
      <c r="IE44" s="892"/>
      <c r="IF44" s="892"/>
      <c r="IG44" s="892"/>
      <c r="IH44" s="892"/>
      <c r="II44" s="892"/>
      <c r="IJ44" s="892"/>
      <c r="IK44" s="892"/>
      <c r="IL44" s="892"/>
      <c r="IM44" s="892"/>
      <c r="IN44" s="892"/>
      <c r="IO44" s="892"/>
      <c r="IP44" s="892"/>
      <c r="IQ44" s="892"/>
      <c r="IR44" s="892"/>
      <c r="IS44" s="892"/>
      <c r="IT44" s="892"/>
      <c r="IU44" s="892"/>
    </row>
    <row r="45" spans="1:255" s="893" customFormat="1">
      <c r="A45" s="892"/>
      <c r="B45" s="890"/>
      <c r="C45" s="892"/>
      <c r="D45" s="891"/>
      <c r="E45" s="890"/>
      <c r="F45" s="890"/>
      <c r="G45" s="892"/>
      <c r="H45" s="892"/>
      <c r="I45" s="892"/>
      <c r="J45" s="892"/>
      <c r="K45" s="892"/>
      <c r="L45" s="890"/>
      <c r="M45" s="892"/>
      <c r="N45" s="892"/>
      <c r="O45" s="898"/>
      <c r="W45" s="913"/>
      <c r="AQ45" s="892"/>
      <c r="AR45" s="892"/>
      <c r="AS45" s="892"/>
      <c r="AT45" s="892"/>
      <c r="AU45" s="892"/>
      <c r="AV45" s="892"/>
      <c r="AW45" s="892"/>
      <c r="AX45" s="892"/>
      <c r="AY45" s="892"/>
      <c r="AZ45" s="892"/>
      <c r="BA45" s="892"/>
      <c r="BB45" s="892"/>
      <c r="BC45" s="892"/>
      <c r="BD45" s="892"/>
      <c r="BE45" s="892"/>
      <c r="BF45" s="892"/>
      <c r="BG45" s="892"/>
      <c r="BH45" s="892"/>
      <c r="BI45" s="892"/>
      <c r="BJ45" s="892"/>
      <c r="BK45" s="892"/>
      <c r="BL45" s="892"/>
      <c r="BM45" s="892"/>
      <c r="BN45" s="892"/>
      <c r="BO45" s="892"/>
      <c r="BP45" s="892"/>
      <c r="BQ45" s="892"/>
      <c r="BR45" s="892"/>
      <c r="BS45" s="892"/>
      <c r="BT45" s="892"/>
      <c r="BU45" s="892"/>
      <c r="BV45" s="892"/>
      <c r="BW45" s="892"/>
      <c r="BX45" s="892"/>
      <c r="BY45" s="892"/>
      <c r="BZ45" s="892"/>
      <c r="CA45" s="892"/>
      <c r="CB45" s="892"/>
      <c r="CC45" s="892"/>
      <c r="CD45" s="892"/>
      <c r="CE45" s="892"/>
      <c r="CF45" s="892"/>
      <c r="CG45" s="892"/>
      <c r="CH45" s="892"/>
      <c r="CI45" s="892"/>
      <c r="CJ45" s="892"/>
      <c r="CK45" s="892"/>
      <c r="CL45" s="892"/>
      <c r="CM45" s="892"/>
      <c r="CN45" s="892"/>
      <c r="CO45" s="892"/>
      <c r="CP45" s="892"/>
      <c r="CQ45" s="892"/>
      <c r="CR45" s="892"/>
      <c r="CS45" s="892"/>
      <c r="CT45" s="892"/>
      <c r="CU45" s="892"/>
      <c r="CV45" s="892"/>
      <c r="CW45" s="892"/>
      <c r="CX45" s="892"/>
      <c r="CY45" s="892"/>
      <c r="CZ45" s="892"/>
      <c r="DA45" s="892"/>
      <c r="DB45" s="892"/>
      <c r="DC45" s="892"/>
      <c r="DD45" s="892"/>
      <c r="DE45" s="892"/>
      <c r="DF45" s="892"/>
      <c r="DG45" s="892"/>
      <c r="DH45" s="892"/>
      <c r="DI45" s="892"/>
      <c r="DJ45" s="892"/>
      <c r="DK45" s="892"/>
      <c r="DL45" s="892"/>
      <c r="DM45" s="892"/>
      <c r="DN45" s="892"/>
      <c r="DO45" s="892"/>
      <c r="DP45" s="892"/>
      <c r="DQ45" s="892"/>
      <c r="DR45" s="892"/>
      <c r="DS45" s="892"/>
      <c r="DT45" s="892"/>
      <c r="DU45" s="892"/>
      <c r="DV45" s="892"/>
      <c r="DW45" s="892"/>
      <c r="DX45" s="892"/>
      <c r="DY45" s="892"/>
      <c r="DZ45" s="892"/>
      <c r="EA45" s="892"/>
      <c r="EB45" s="892"/>
      <c r="EC45" s="892"/>
      <c r="ED45" s="892"/>
      <c r="EE45" s="892"/>
      <c r="EF45" s="892"/>
      <c r="EG45" s="892"/>
      <c r="EH45" s="892"/>
      <c r="EI45" s="892"/>
      <c r="EJ45" s="892"/>
      <c r="EK45" s="892"/>
      <c r="EL45" s="892"/>
      <c r="EM45" s="892"/>
      <c r="EN45" s="892"/>
      <c r="EO45" s="892"/>
      <c r="EP45" s="892"/>
      <c r="EQ45" s="892"/>
      <c r="ER45" s="892"/>
      <c r="ES45" s="892"/>
      <c r="ET45" s="892"/>
      <c r="EU45" s="892"/>
      <c r="EV45" s="892"/>
      <c r="EW45" s="892"/>
      <c r="EX45" s="892"/>
      <c r="EY45" s="892"/>
      <c r="EZ45" s="892"/>
      <c r="FA45" s="892"/>
      <c r="FB45" s="892"/>
      <c r="FC45" s="892"/>
      <c r="FD45" s="892"/>
      <c r="FE45" s="892"/>
      <c r="FF45" s="892"/>
      <c r="FG45" s="892"/>
      <c r="FH45" s="892"/>
      <c r="FI45" s="892"/>
      <c r="FJ45" s="892"/>
      <c r="FK45" s="892"/>
      <c r="FL45" s="892"/>
      <c r="FM45" s="892"/>
      <c r="FN45" s="892"/>
      <c r="FO45" s="892"/>
      <c r="FP45" s="892"/>
      <c r="FQ45" s="892"/>
      <c r="FR45" s="892"/>
      <c r="FS45" s="892"/>
      <c r="FT45" s="892"/>
      <c r="FU45" s="892"/>
      <c r="FV45" s="892"/>
      <c r="FW45" s="892"/>
      <c r="FX45" s="892"/>
      <c r="FY45" s="892"/>
      <c r="FZ45" s="892"/>
      <c r="GA45" s="892"/>
      <c r="GB45" s="892"/>
      <c r="GC45" s="892"/>
      <c r="GD45" s="892"/>
      <c r="GE45" s="892"/>
      <c r="GF45" s="892"/>
      <c r="GG45" s="892"/>
      <c r="GH45" s="892"/>
      <c r="GI45" s="892"/>
      <c r="GJ45" s="892"/>
      <c r="GK45" s="892"/>
      <c r="GL45" s="892"/>
      <c r="GM45" s="892"/>
      <c r="GN45" s="892"/>
      <c r="GO45" s="892"/>
      <c r="GP45" s="892"/>
      <c r="GQ45" s="892"/>
      <c r="GR45" s="892"/>
      <c r="GS45" s="892"/>
      <c r="GT45" s="892"/>
      <c r="GU45" s="892"/>
      <c r="GV45" s="892"/>
      <c r="GW45" s="892"/>
      <c r="GX45" s="892"/>
      <c r="GY45" s="892"/>
      <c r="GZ45" s="892"/>
      <c r="HA45" s="892"/>
      <c r="HB45" s="892"/>
      <c r="HC45" s="892"/>
      <c r="HD45" s="892"/>
      <c r="HE45" s="892"/>
      <c r="HF45" s="892"/>
      <c r="HG45" s="892"/>
      <c r="HH45" s="892"/>
      <c r="HI45" s="892"/>
      <c r="HJ45" s="892"/>
      <c r="HK45" s="892"/>
      <c r="HL45" s="892"/>
      <c r="HM45" s="892"/>
      <c r="HN45" s="892"/>
      <c r="HO45" s="892"/>
      <c r="HP45" s="892"/>
      <c r="HQ45" s="892"/>
      <c r="HR45" s="892"/>
      <c r="HS45" s="892"/>
      <c r="HT45" s="892"/>
      <c r="HU45" s="892"/>
      <c r="HV45" s="892"/>
      <c r="HW45" s="892"/>
      <c r="HX45" s="892"/>
      <c r="HY45" s="892"/>
      <c r="HZ45" s="892"/>
      <c r="IA45" s="892"/>
      <c r="IB45" s="892"/>
      <c r="IC45" s="892"/>
      <c r="ID45" s="892"/>
      <c r="IE45" s="892"/>
      <c r="IF45" s="892"/>
      <c r="IG45" s="892"/>
      <c r="IH45" s="892"/>
      <c r="II45" s="892"/>
      <c r="IJ45" s="892"/>
      <c r="IK45" s="892"/>
      <c r="IL45" s="892"/>
      <c r="IM45" s="892"/>
      <c r="IN45" s="892"/>
      <c r="IO45" s="892"/>
      <c r="IP45" s="892"/>
      <c r="IQ45" s="892"/>
      <c r="IR45" s="892"/>
      <c r="IS45" s="892"/>
      <c r="IT45" s="892"/>
      <c r="IU45" s="892"/>
    </row>
    <row r="46" spans="1:255" s="893" customFormat="1">
      <c r="A46" s="892"/>
      <c r="B46" s="890"/>
      <c r="C46" s="892"/>
      <c r="D46" s="891"/>
      <c r="E46" s="890"/>
      <c r="F46" s="890"/>
      <c r="G46" s="892"/>
      <c r="H46" s="892"/>
      <c r="I46" s="892"/>
      <c r="J46" s="892"/>
      <c r="K46" s="892"/>
      <c r="L46" s="890"/>
      <c r="M46" s="892"/>
      <c r="N46" s="892"/>
      <c r="O46" s="898"/>
      <c r="W46" s="913"/>
      <c r="AQ46" s="892"/>
      <c r="AR46" s="892"/>
      <c r="AS46" s="892"/>
      <c r="AT46" s="892"/>
      <c r="AU46" s="892"/>
      <c r="AV46" s="892"/>
      <c r="AW46" s="892"/>
      <c r="AX46" s="892"/>
      <c r="AY46" s="892"/>
      <c r="AZ46" s="892"/>
      <c r="BA46" s="892"/>
      <c r="BB46" s="892"/>
      <c r="BC46" s="892"/>
      <c r="BD46" s="892"/>
      <c r="BE46" s="892"/>
      <c r="BF46" s="892"/>
      <c r="BG46" s="892"/>
      <c r="BH46" s="892"/>
      <c r="BI46" s="892"/>
      <c r="BJ46" s="892"/>
      <c r="BK46" s="892"/>
      <c r="BL46" s="892"/>
      <c r="BM46" s="892"/>
      <c r="BN46" s="892"/>
      <c r="BO46" s="892"/>
      <c r="BP46" s="892"/>
      <c r="BQ46" s="892"/>
      <c r="BR46" s="892"/>
      <c r="BS46" s="892"/>
      <c r="BT46" s="892"/>
      <c r="BU46" s="892"/>
      <c r="BV46" s="892"/>
      <c r="BW46" s="892"/>
      <c r="BX46" s="892"/>
      <c r="BY46" s="892"/>
      <c r="BZ46" s="892"/>
      <c r="CA46" s="892"/>
      <c r="CB46" s="892"/>
      <c r="CC46" s="892"/>
      <c r="CD46" s="892"/>
      <c r="CE46" s="892"/>
      <c r="CF46" s="892"/>
      <c r="CG46" s="892"/>
      <c r="CH46" s="892"/>
      <c r="CI46" s="892"/>
      <c r="CJ46" s="892"/>
      <c r="CK46" s="892"/>
      <c r="CL46" s="892"/>
      <c r="CM46" s="892"/>
      <c r="CN46" s="892"/>
      <c r="CO46" s="892"/>
      <c r="CP46" s="892"/>
      <c r="CQ46" s="892"/>
      <c r="CR46" s="892"/>
      <c r="CS46" s="892"/>
      <c r="CT46" s="892"/>
      <c r="CU46" s="892"/>
      <c r="CV46" s="892"/>
      <c r="CW46" s="892"/>
      <c r="CX46" s="892"/>
      <c r="CY46" s="892"/>
      <c r="CZ46" s="892"/>
      <c r="DA46" s="892"/>
      <c r="DB46" s="892"/>
      <c r="DC46" s="892"/>
      <c r="DD46" s="892"/>
      <c r="DE46" s="892"/>
      <c r="DF46" s="892"/>
      <c r="DG46" s="892"/>
      <c r="DH46" s="892"/>
      <c r="DI46" s="892"/>
      <c r="DJ46" s="892"/>
      <c r="DK46" s="892"/>
      <c r="DL46" s="892"/>
      <c r="DM46" s="892"/>
      <c r="DN46" s="892"/>
      <c r="DO46" s="892"/>
      <c r="DP46" s="892"/>
      <c r="DQ46" s="892"/>
      <c r="DR46" s="892"/>
      <c r="DS46" s="892"/>
      <c r="DT46" s="892"/>
      <c r="DU46" s="892"/>
      <c r="DV46" s="892"/>
      <c r="DW46" s="892"/>
      <c r="DX46" s="892"/>
      <c r="DY46" s="892"/>
      <c r="DZ46" s="892"/>
      <c r="EA46" s="892"/>
      <c r="EB46" s="892"/>
      <c r="EC46" s="892"/>
      <c r="ED46" s="892"/>
      <c r="EE46" s="892"/>
      <c r="EF46" s="892"/>
      <c r="EG46" s="892"/>
      <c r="EH46" s="892"/>
      <c r="EI46" s="892"/>
      <c r="EJ46" s="892"/>
      <c r="EK46" s="892"/>
      <c r="EL46" s="892"/>
      <c r="EM46" s="892"/>
      <c r="EN46" s="892"/>
      <c r="EO46" s="892"/>
      <c r="EP46" s="892"/>
      <c r="EQ46" s="892"/>
      <c r="ER46" s="892"/>
      <c r="ES46" s="892"/>
      <c r="ET46" s="892"/>
      <c r="EU46" s="892"/>
      <c r="EV46" s="892"/>
      <c r="EW46" s="892"/>
      <c r="EX46" s="892"/>
      <c r="EY46" s="892"/>
      <c r="EZ46" s="892"/>
      <c r="FA46" s="892"/>
      <c r="FB46" s="892"/>
      <c r="FC46" s="892"/>
      <c r="FD46" s="892"/>
      <c r="FE46" s="892"/>
      <c r="FF46" s="892"/>
      <c r="FG46" s="892"/>
      <c r="FH46" s="892"/>
      <c r="FI46" s="892"/>
      <c r="FJ46" s="892"/>
      <c r="FK46" s="892"/>
      <c r="FL46" s="892"/>
      <c r="FM46" s="892"/>
      <c r="FN46" s="892"/>
      <c r="FO46" s="892"/>
      <c r="FP46" s="892"/>
      <c r="FQ46" s="892"/>
      <c r="FR46" s="892"/>
      <c r="FS46" s="892"/>
      <c r="FT46" s="892"/>
      <c r="FU46" s="892"/>
      <c r="FV46" s="892"/>
      <c r="FW46" s="892"/>
      <c r="FX46" s="892"/>
      <c r="FY46" s="892"/>
      <c r="FZ46" s="892"/>
      <c r="GA46" s="892"/>
      <c r="GB46" s="892"/>
      <c r="GC46" s="892"/>
      <c r="GD46" s="892"/>
      <c r="GE46" s="892"/>
      <c r="GF46" s="892"/>
      <c r="GG46" s="892"/>
      <c r="GH46" s="892"/>
      <c r="GI46" s="892"/>
      <c r="GJ46" s="892"/>
      <c r="GK46" s="892"/>
      <c r="GL46" s="892"/>
      <c r="GM46" s="892"/>
      <c r="GN46" s="892"/>
      <c r="GO46" s="892"/>
      <c r="GP46" s="892"/>
      <c r="GQ46" s="892"/>
      <c r="GR46" s="892"/>
      <c r="GS46" s="892"/>
      <c r="GT46" s="892"/>
      <c r="GU46" s="892"/>
      <c r="GV46" s="892"/>
      <c r="GW46" s="892"/>
      <c r="GX46" s="892"/>
      <c r="GY46" s="892"/>
      <c r="GZ46" s="892"/>
      <c r="HA46" s="892"/>
      <c r="HB46" s="892"/>
      <c r="HC46" s="892"/>
      <c r="HD46" s="892"/>
      <c r="HE46" s="892"/>
      <c r="HF46" s="892"/>
      <c r="HG46" s="892"/>
      <c r="HH46" s="892"/>
      <c r="HI46" s="892"/>
      <c r="HJ46" s="892"/>
      <c r="HK46" s="892"/>
      <c r="HL46" s="892"/>
      <c r="HM46" s="892"/>
      <c r="HN46" s="892"/>
      <c r="HO46" s="892"/>
      <c r="HP46" s="892"/>
      <c r="HQ46" s="892"/>
      <c r="HR46" s="892"/>
      <c r="HS46" s="892"/>
      <c r="HT46" s="892"/>
      <c r="HU46" s="892"/>
      <c r="HV46" s="892"/>
      <c r="HW46" s="892"/>
      <c r="HX46" s="892"/>
      <c r="HY46" s="892"/>
      <c r="HZ46" s="892"/>
      <c r="IA46" s="892"/>
      <c r="IB46" s="892"/>
      <c r="IC46" s="892"/>
      <c r="ID46" s="892"/>
      <c r="IE46" s="892"/>
      <c r="IF46" s="892"/>
      <c r="IG46" s="892"/>
      <c r="IH46" s="892"/>
      <c r="II46" s="892"/>
      <c r="IJ46" s="892"/>
      <c r="IK46" s="892"/>
      <c r="IL46" s="892"/>
      <c r="IM46" s="892"/>
      <c r="IN46" s="892"/>
      <c r="IO46" s="892"/>
      <c r="IP46" s="892"/>
      <c r="IQ46" s="892"/>
      <c r="IR46" s="892"/>
      <c r="IS46" s="892"/>
      <c r="IT46" s="892"/>
      <c r="IU46" s="892"/>
    </row>
    <row r="47" spans="1:255" s="893" customFormat="1">
      <c r="A47" s="892"/>
      <c r="B47" s="890"/>
      <c r="C47" s="892"/>
      <c r="D47" s="891"/>
      <c r="E47" s="890"/>
      <c r="F47" s="890"/>
      <c r="G47" s="892"/>
      <c r="H47" s="892"/>
      <c r="I47" s="892"/>
      <c r="J47" s="892"/>
      <c r="K47" s="892"/>
      <c r="L47" s="890"/>
      <c r="M47" s="892"/>
      <c r="N47" s="892"/>
      <c r="O47" s="898"/>
      <c r="W47" s="913"/>
      <c r="AQ47" s="892"/>
      <c r="AR47" s="892"/>
      <c r="AS47" s="892"/>
      <c r="AT47" s="892"/>
      <c r="AU47" s="892"/>
      <c r="AV47" s="892"/>
      <c r="AW47" s="892"/>
      <c r="AX47" s="892"/>
      <c r="AY47" s="892"/>
      <c r="AZ47" s="892"/>
      <c r="BA47" s="892"/>
      <c r="BB47" s="892"/>
      <c r="BC47" s="892"/>
      <c r="BD47" s="892"/>
      <c r="BE47" s="892"/>
      <c r="BF47" s="892"/>
      <c r="BG47" s="892"/>
      <c r="BH47" s="892"/>
      <c r="BI47" s="892"/>
      <c r="BJ47" s="892"/>
      <c r="BK47" s="892"/>
      <c r="BL47" s="892"/>
      <c r="BM47" s="892"/>
      <c r="BN47" s="892"/>
      <c r="BO47" s="892"/>
      <c r="BP47" s="892"/>
      <c r="BQ47" s="892"/>
      <c r="BR47" s="892"/>
      <c r="BS47" s="892"/>
      <c r="BT47" s="892"/>
      <c r="BU47" s="892"/>
      <c r="BV47" s="892"/>
      <c r="BW47" s="892"/>
      <c r="BX47" s="892"/>
      <c r="BY47" s="892"/>
      <c r="BZ47" s="892"/>
      <c r="CA47" s="892"/>
      <c r="CB47" s="892"/>
      <c r="CC47" s="892"/>
      <c r="CD47" s="892"/>
      <c r="CE47" s="892"/>
      <c r="CF47" s="892"/>
      <c r="CG47" s="892"/>
      <c r="CH47" s="892"/>
      <c r="CI47" s="892"/>
      <c r="CJ47" s="892"/>
      <c r="CK47" s="892"/>
      <c r="CL47" s="892"/>
      <c r="CM47" s="892"/>
      <c r="CN47" s="892"/>
      <c r="CO47" s="892"/>
      <c r="CP47" s="892"/>
      <c r="CQ47" s="892"/>
      <c r="CR47" s="892"/>
      <c r="CS47" s="892"/>
      <c r="CT47" s="892"/>
      <c r="CU47" s="892"/>
      <c r="CV47" s="892"/>
      <c r="CW47" s="892"/>
      <c r="CX47" s="892"/>
      <c r="CY47" s="892"/>
      <c r="CZ47" s="892"/>
      <c r="DA47" s="892"/>
      <c r="DB47" s="892"/>
      <c r="DC47" s="892"/>
      <c r="DD47" s="892"/>
      <c r="DE47" s="892"/>
      <c r="DF47" s="892"/>
      <c r="DG47" s="892"/>
      <c r="DH47" s="892"/>
      <c r="DI47" s="892"/>
      <c r="DJ47" s="892"/>
      <c r="DK47" s="892"/>
      <c r="DL47" s="892"/>
      <c r="DM47" s="892"/>
      <c r="DN47" s="892"/>
      <c r="DO47" s="892"/>
      <c r="DP47" s="892"/>
      <c r="DQ47" s="892"/>
      <c r="DR47" s="892"/>
      <c r="DS47" s="892"/>
      <c r="DT47" s="892"/>
      <c r="DU47" s="892"/>
      <c r="DV47" s="892"/>
      <c r="DW47" s="892"/>
      <c r="DX47" s="892"/>
      <c r="DY47" s="892"/>
      <c r="DZ47" s="892"/>
      <c r="EA47" s="892"/>
      <c r="EB47" s="892"/>
      <c r="EC47" s="892"/>
      <c r="ED47" s="892"/>
      <c r="EE47" s="892"/>
      <c r="EF47" s="892"/>
      <c r="EG47" s="892"/>
      <c r="EH47" s="892"/>
      <c r="EI47" s="892"/>
      <c r="EJ47" s="892"/>
      <c r="EK47" s="892"/>
      <c r="EL47" s="892"/>
      <c r="EM47" s="892"/>
      <c r="EN47" s="892"/>
      <c r="EO47" s="892"/>
      <c r="EP47" s="892"/>
      <c r="EQ47" s="892"/>
      <c r="ER47" s="892"/>
      <c r="ES47" s="892"/>
      <c r="ET47" s="892"/>
      <c r="EU47" s="892"/>
      <c r="EV47" s="892"/>
      <c r="EW47" s="892"/>
      <c r="EX47" s="892"/>
      <c r="EY47" s="892"/>
      <c r="EZ47" s="892"/>
      <c r="FA47" s="892"/>
      <c r="FB47" s="892"/>
      <c r="FC47" s="892"/>
      <c r="FD47" s="892"/>
      <c r="FE47" s="892"/>
      <c r="FF47" s="892"/>
      <c r="FG47" s="892"/>
      <c r="FH47" s="892"/>
      <c r="FI47" s="892"/>
      <c r="FJ47" s="892"/>
      <c r="FK47" s="892"/>
      <c r="FL47" s="892"/>
      <c r="FM47" s="892"/>
      <c r="FN47" s="892"/>
      <c r="FO47" s="892"/>
      <c r="FP47" s="892"/>
      <c r="FQ47" s="892"/>
      <c r="FR47" s="892"/>
      <c r="FS47" s="892"/>
      <c r="FT47" s="892"/>
      <c r="FU47" s="892"/>
      <c r="FV47" s="892"/>
      <c r="FW47" s="892"/>
      <c r="FX47" s="892"/>
      <c r="FY47" s="892"/>
      <c r="FZ47" s="892"/>
      <c r="GA47" s="892"/>
      <c r="GB47" s="892"/>
      <c r="GC47" s="892"/>
      <c r="GD47" s="892"/>
      <c r="GE47" s="892"/>
      <c r="GF47" s="892"/>
      <c r="GG47" s="892"/>
      <c r="GH47" s="892"/>
      <c r="GI47" s="892"/>
      <c r="GJ47" s="892"/>
      <c r="GK47" s="892"/>
      <c r="GL47" s="892"/>
      <c r="GM47" s="892"/>
      <c r="GN47" s="892"/>
      <c r="GO47" s="892"/>
      <c r="GP47" s="892"/>
      <c r="GQ47" s="892"/>
      <c r="GR47" s="892"/>
      <c r="GS47" s="892"/>
      <c r="GT47" s="892"/>
      <c r="GU47" s="892"/>
      <c r="GV47" s="892"/>
      <c r="GW47" s="892"/>
      <c r="GX47" s="892"/>
      <c r="GY47" s="892"/>
      <c r="GZ47" s="892"/>
      <c r="HA47" s="892"/>
      <c r="HB47" s="892"/>
      <c r="HC47" s="892"/>
      <c r="HD47" s="892"/>
      <c r="HE47" s="892"/>
      <c r="HF47" s="892"/>
      <c r="HG47" s="892"/>
      <c r="HH47" s="892"/>
      <c r="HI47" s="892"/>
      <c r="HJ47" s="892"/>
      <c r="HK47" s="892"/>
      <c r="HL47" s="892"/>
      <c r="HM47" s="892"/>
      <c r="HN47" s="892"/>
      <c r="HO47" s="892"/>
      <c r="HP47" s="892"/>
      <c r="HQ47" s="892"/>
      <c r="HR47" s="892"/>
      <c r="HS47" s="892"/>
      <c r="HT47" s="892"/>
      <c r="HU47" s="892"/>
      <c r="HV47" s="892"/>
      <c r="HW47" s="892"/>
      <c r="HX47" s="892"/>
      <c r="HY47" s="892"/>
      <c r="HZ47" s="892"/>
      <c r="IA47" s="892"/>
      <c r="IB47" s="892"/>
      <c r="IC47" s="892"/>
      <c r="ID47" s="892"/>
      <c r="IE47" s="892"/>
      <c r="IF47" s="892"/>
      <c r="IG47" s="892"/>
      <c r="IH47" s="892"/>
      <c r="II47" s="892"/>
      <c r="IJ47" s="892"/>
      <c r="IK47" s="892"/>
      <c r="IL47" s="892"/>
      <c r="IM47" s="892"/>
      <c r="IN47" s="892"/>
      <c r="IO47" s="892"/>
      <c r="IP47" s="892"/>
      <c r="IQ47" s="892"/>
      <c r="IR47" s="892"/>
      <c r="IS47" s="892"/>
      <c r="IT47" s="892"/>
      <c r="IU47" s="892"/>
    </row>
    <row r="48" spans="1:255" s="893" customFormat="1">
      <c r="A48" s="892"/>
      <c r="B48" s="890"/>
      <c r="C48" s="892"/>
      <c r="D48" s="891"/>
      <c r="E48" s="890"/>
      <c r="F48" s="890"/>
      <c r="G48" s="892"/>
      <c r="H48" s="892"/>
      <c r="I48" s="892"/>
      <c r="J48" s="892"/>
      <c r="K48" s="892"/>
      <c r="L48" s="890"/>
      <c r="M48" s="892"/>
      <c r="N48" s="892"/>
      <c r="O48" s="898"/>
      <c r="W48" s="913"/>
      <c r="AQ48" s="892"/>
      <c r="AR48" s="892"/>
      <c r="AS48" s="892"/>
      <c r="AT48" s="892"/>
      <c r="AU48" s="892"/>
      <c r="AV48" s="892"/>
      <c r="AW48" s="892"/>
      <c r="AX48" s="892"/>
      <c r="AY48" s="892"/>
      <c r="AZ48" s="892"/>
      <c r="BA48" s="892"/>
      <c r="BB48" s="892"/>
      <c r="BC48" s="892"/>
      <c r="BD48" s="892"/>
      <c r="BE48" s="892"/>
      <c r="BF48" s="892"/>
      <c r="BG48" s="892"/>
      <c r="BH48" s="892"/>
      <c r="BI48" s="892"/>
      <c r="BJ48" s="892"/>
      <c r="BK48" s="892"/>
      <c r="BL48" s="892"/>
      <c r="BM48" s="892"/>
      <c r="BN48" s="892"/>
      <c r="BO48" s="892"/>
      <c r="BP48" s="892"/>
      <c r="BQ48" s="892"/>
      <c r="BR48" s="892"/>
      <c r="BS48" s="892"/>
      <c r="BT48" s="892"/>
      <c r="BU48" s="892"/>
      <c r="BV48" s="892"/>
      <c r="BW48" s="892"/>
      <c r="BX48" s="892"/>
      <c r="BY48" s="892"/>
      <c r="BZ48" s="892"/>
      <c r="CA48" s="892"/>
      <c r="CB48" s="892"/>
      <c r="CC48" s="892"/>
      <c r="CD48" s="892"/>
      <c r="CE48" s="892"/>
      <c r="CF48" s="892"/>
      <c r="CG48" s="892"/>
      <c r="CH48" s="892"/>
      <c r="CI48" s="892"/>
      <c r="CJ48" s="892"/>
      <c r="CK48" s="892"/>
      <c r="CL48" s="892"/>
      <c r="CM48" s="892"/>
      <c r="CN48" s="892"/>
      <c r="CO48" s="892"/>
      <c r="CP48" s="892"/>
      <c r="CQ48" s="892"/>
      <c r="CR48" s="892"/>
      <c r="CS48" s="892"/>
      <c r="CT48" s="892"/>
      <c r="CU48" s="892"/>
      <c r="CV48" s="892"/>
      <c r="CW48" s="892"/>
      <c r="CX48" s="892"/>
      <c r="CY48" s="892"/>
      <c r="CZ48" s="892"/>
      <c r="DA48" s="892"/>
      <c r="DB48" s="892"/>
      <c r="DC48" s="892"/>
      <c r="DD48" s="892"/>
      <c r="DE48" s="892"/>
      <c r="DF48" s="892"/>
      <c r="DG48" s="892"/>
      <c r="DH48" s="892"/>
      <c r="DI48" s="892"/>
      <c r="DJ48" s="892"/>
      <c r="DK48" s="892"/>
      <c r="DL48" s="892"/>
      <c r="DM48" s="892"/>
      <c r="DN48" s="892"/>
      <c r="DO48" s="892"/>
      <c r="DP48" s="892"/>
      <c r="DQ48" s="892"/>
      <c r="DR48" s="892"/>
      <c r="DS48" s="892"/>
      <c r="DT48" s="892"/>
      <c r="DU48" s="892"/>
      <c r="DV48" s="892"/>
      <c r="DW48" s="892"/>
      <c r="DX48" s="892"/>
      <c r="DY48" s="892"/>
      <c r="DZ48" s="892"/>
      <c r="EA48" s="892"/>
      <c r="EB48" s="892"/>
      <c r="EC48" s="892"/>
      <c r="ED48" s="892"/>
      <c r="EE48" s="892"/>
      <c r="EF48" s="892"/>
      <c r="EG48" s="892"/>
      <c r="EH48" s="892"/>
      <c r="EI48" s="892"/>
      <c r="EJ48" s="892"/>
      <c r="EK48" s="892"/>
      <c r="EL48" s="892"/>
      <c r="EM48" s="892"/>
      <c r="EN48" s="892"/>
      <c r="EO48" s="892"/>
      <c r="EP48" s="892"/>
      <c r="EQ48" s="892"/>
      <c r="ER48" s="892"/>
      <c r="ES48" s="892"/>
      <c r="ET48" s="892"/>
      <c r="EU48" s="892"/>
      <c r="EV48" s="892"/>
      <c r="EW48" s="892"/>
      <c r="EX48" s="892"/>
      <c r="EY48" s="892"/>
      <c r="EZ48" s="892"/>
      <c r="FA48" s="892"/>
      <c r="FB48" s="892"/>
      <c r="FC48" s="892"/>
      <c r="FD48" s="892"/>
      <c r="FE48" s="892"/>
      <c r="FF48" s="892"/>
      <c r="FG48" s="892"/>
      <c r="FH48" s="892"/>
      <c r="FI48" s="892"/>
      <c r="FJ48" s="892"/>
      <c r="FK48" s="892"/>
      <c r="FL48" s="892"/>
      <c r="FM48" s="892"/>
      <c r="FN48" s="892"/>
      <c r="FO48" s="892"/>
      <c r="FP48" s="892"/>
      <c r="FQ48" s="892"/>
      <c r="FR48" s="892"/>
      <c r="FS48" s="892"/>
      <c r="FT48" s="892"/>
      <c r="FU48" s="892"/>
      <c r="FV48" s="892"/>
      <c r="FW48" s="892"/>
      <c r="FX48" s="892"/>
      <c r="FY48" s="892"/>
      <c r="FZ48" s="892"/>
      <c r="GA48" s="892"/>
      <c r="GB48" s="892"/>
      <c r="GC48" s="892"/>
      <c r="GD48" s="892"/>
      <c r="GE48" s="892"/>
      <c r="GF48" s="892"/>
      <c r="GG48" s="892"/>
      <c r="GH48" s="892"/>
      <c r="GI48" s="892"/>
      <c r="GJ48" s="892"/>
      <c r="GK48" s="892"/>
      <c r="GL48" s="892"/>
      <c r="GM48" s="892"/>
      <c r="GN48" s="892"/>
      <c r="GO48" s="892"/>
      <c r="GP48" s="892"/>
      <c r="GQ48" s="892"/>
      <c r="GR48" s="892"/>
      <c r="GS48" s="892"/>
      <c r="GT48" s="892"/>
      <c r="GU48" s="892"/>
      <c r="GV48" s="892"/>
      <c r="GW48" s="892"/>
      <c r="GX48" s="892"/>
      <c r="GY48" s="892"/>
      <c r="GZ48" s="892"/>
      <c r="HA48" s="892"/>
      <c r="HB48" s="892"/>
      <c r="HC48" s="892"/>
      <c r="HD48" s="892"/>
      <c r="HE48" s="892"/>
      <c r="HF48" s="892"/>
      <c r="HG48" s="892"/>
      <c r="HH48" s="892"/>
      <c r="HI48" s="892"/>
      <c r="HJ48" s="892"/>
      <c r="HK48" s="892"/>
      <c r="HL48" s="892"/>
      <c r="HM48" s="892"/>
      <c r="HN48" s="892"/>
      <c r="HO48" s="892"/>
      <c r="HP48" s="892"/>
      <c r="HQ48" s="892"/>
      <c r="HR48" s="892"/>
      <c r="HS48" s="892"/>
      <c r="HT48" s="892"/>
      <c r="HU48" s="892"/>
      <c r="HV48" s="892"/>
      <c r="HW48" s="892"/>
      <c r="HX48" s="892"/>
      <c r="HY48" s="892"/>
      <c r="HZ48" s="892"/>
      <c r="IA48" s="892"/>
      <c r="IB48" s="892"/>
      <c r="IC48" s="892"/>
      <c r="ID48" s="892"/>
      <c r="IE48" s="892"/>
      <c r="IF48" s="892"/>
      <c r="IG48" s="892"/>
      <c r="IH48" s="892"/>
      <c r="II48" s="892"/>
      <c r="IJ48" s="892"/>
      <c r="IK48" s="892"/>
      <c r="IL48" s="892"/>
      <c r="IM48" s="892"/>
      <c r="IN48" s="892"/>
      <c r="IO48" s="892"/>
      <c r="IP48" s="892"/>
      <c r="IQ48" s="892"/>
      <c r="IR48" s="892"/>
      <c r="IS48" s="892"/>
      <c r="IT48" s="892"/>
      <c r="IU48" s="892"/>
    </row>
    <row r="49" spans="1:255" s="893" customFormat="1">
      <c r="A49" s="892"/>
      <c r="B49" s="890"/>
      <c r="C49" s="892"/>
      <c r="D49" s="891"/>
      <c r="E49" s="890"/>
      <c r="F49" s="890"/>
      <c r="G49" s="892"/>
      <c r="H49" s="892"/>
      <c r="I49" s="892"/>
      <c r="J49" s="892"/>
      <c r="K49" s="892"/>
      <c r="L49" s="890"/>
      <c r="M49" s="892"/>
      <c r="N49" s="892"/>
      <c r="O49" s="898"/>
      <c r="W49" s="913"/>
      <c r="AQ49" s="892"/>
      <c r="AR49" s="892"/>
      <c r="AS49" s="892"/>
      <c r="AT49" s="892"/>
      <c r="AU49" s="892"/>
      <c r="AV49" s="892"/>
      <c r="AW49" s="892"/>
      <c r="AX49" s="892"/>
      <c r="AY49" s="892"/>
      <c r="AZ49" s="892"/>
      <c r="BA49" s="892"/>
      <c r="BB49" s="892"/>
      <c r="BC49" s="892"/>
      <c r="BD49" s="892"/>
      <c r="BE49" s="892"/>
      <c r="BF49" s="892"/>
      <c r="BG49" s="892"/>
      <c r="BH49" s="892"/>
      <c r="BI49" s="892"/>
      <c r="BJ49" s="892"/>
      <c r="BK49" s="892"/>
      <c r="BL49" s="892"/>
      <c r="BM49" s="892"/>
      <c r="BN49" s="892"/>
      <c r="BO49" s="892"/>
      <c r="BP49" s="892"/>
      <c r="BQ49" s="892"/>
      <c r="BR49" s="892"/>
      <c r="BS49" s="892"/>
      <c r="BT49" s="892"/>
      <c r="BU49" s="892"/>
      <c r="BV49" s="892"/>
      <c r="BW49" s="892"/>
      <c r="BX49" s="892"/>
      <c r="BY49" s="892"/>
      <c r="BZ49" s="892"/>
      <c r="CA49" s="892"/>
      <c r="CB49" s="892"/>
      <c r="CC49" s="892"/>
      <c r="CD49" s="892"/>
      <c r="CE49" s="892"/>
      <c r="CF49" s="892"/>
      <c r="CG49" s="892"/>
      <c r="CH49" s="892"/>
      <c r="CI49" s="892"/>
      <c r="CJ49" s="892"/>
      <c r="CK49" s="892"/>
      <c r="CL49" s="892"/>
      <c r="CM49" s="892"/>
      <c r="CN49" s="892"/>
      <c r="CO49" s="892"/>
      <c r="CP49" s="892"/>
      <c r="CQ49" s="892"/>
      <c r="CR49" s="892"/>
      <c r="CS49" s="892"/>
      <c r="CT49" s="892"/>
      <c r="CU49" s="892"/>
      <c r="CV49" s="892"/>
      <c r="CW49" s="892"/>
      <c r="CX49" s="892"/>
      <c r="CY49" s="892"/>
      <c r="CZ49" s="892"/>
      <c r="DA49" s="892"/>
      <c r="DB49" s="892"/>
      <c r="DC49" s="892"/>
      <c r="DD49" s="892"/>
      <c r="DE49" s="892"/>
      <c r="DF49" s="892"/>
      <c r="DG49" s="892"/>
      <c r="DH49" s="892"/>
      <c r="DI49" s="892"/>
      <c r="DJ49" s="892"/>
      <c r="DK49" s="892"/>
      <c r="DL49" s="892"/>
      <c r="DM49" s="892"/>
      <c r="DN49" s="892"/>
      <c r="DO49" s="892"/>
      <c r="DP49" s="892"/>
      <c r="DQ49" s="892"/>
      <c r="DR49" s="892"/>
      <c r="DS49" s="892"/>
      <c r="DT49" s="892"/>
      <c r="DU49" s="892"/>
      <c r="DV49" s="892"/>
      <c r="DW49" s="892"/>
      <c r="DX49" s="892"/>
      <c r="DY49" s="892"/>
      <c r="DZ49" s="892"/>
      <c r="EA49" s="892"/>
      <c r="EB49" s="892"/>
      <c r="EC49" s="892"/>
      <c r="ED49" s="892"/>
      <c r="EE49" s="892"/>
      <c r="EF49" s="892"/>
      <c r="EG49" s="892"/>
      <c r="EH49" s="892"/>
      <c r="EI49" s="892"/>
      <c r="EJ49" s="892"/>
      <c r="EK49" s="892"/>
      <c r="EL49" s="892"/>
      <c r="EM49" s="892"/>
      <c r="EN49" s="892"/>
      <c r="EO49" s="892"/>
      <c r="EP49" s="892"/>
      <c r="EQ49" s="892"/>
      <c r="ER49" s="892"/>
      <c r="ES49" s="892"/>
      <c r="ET49" s="892"/>
      <c r="EU49" s="892"/>
      <c r="EV49" s="892"/>
      <c r="EW49" s="892"/>
      <c r="EX49" s="892"/>
      <c r="EY49" s="892"/>
      <c r="EZ49" s="892"/>
      <c r="FA49" s="892"/>
      <c r="FB49" s="892"/>
      <c r="FC49" s="892"/>
      <c r="FD49" s="892"/>
      <c r="FE49" s="892"/>
      <c r="FF49" s="892"/>
      <c r="FG49" s="892"/>
      <c r="FH49" s="892"/>
      <c r="FI49" s="892"/>
      <c r="FJ49" s="892"/>
      <c r="FK49" s="892"/>
      <c r="FL49" s="892"/>
      <c r="FM49" s="892"/>
      <c r="FN49" s="892"/>
      <c r="FO49" s="892"/>
      <c r="FP49" s="892"/>
      <c r="FQ49" s="892"/>
      <c r="FR49" s="892"/>
      <c r="FS49" s="892"/>
      <c r="FT49" s="892"/>
      <c r="FU49" s="892"/>
      <c r="FV49" s="892"/>
      <c r="FW49" s="892"/>
      <c r="FX49" s="892"/>
      <c r="FY49" s="892"/>
      <c r="FZ49" s="892"/>
      <c r="GA49" s="892"/>
      <c r="GB49" s="892"/>
      <c r="GC49" s="892"/>
      <c r="GD49" s="892"/>
      <c r="GE49" s="892"/>
      <c r="GF49" s="892"/>
      <c r="GG49" s="892"/>
      <c r="GH49" s="892"/>
      <c r="GI49" s="892"/>
      <c r="GJ49" s="892"/>
      <c r="GK49" s="892"/>
      <c r="GL49" s="892"/>
      <c r="GM49" s="892"/>
      <c r="GN49" s="892"/>
      <c r="GO49" s="892"/>
      <c r="GP49" s="892"/>
      <c r="GQ49" s="892"/>
      <c r="GR49" s="892"/>
      <c r="GS49" s="892"/>
      <c r="GT49" s="892"/>
      <c r="GU49" s="892"/>
      <c r="GV49" s="892"/>
      <c r="GW49" s="892"/>
      <c r="GX49" s="892"/>
      <c r="GY49" s="892"/>
      <c r="GZ49" s="892"/>
      <c r="HA49" s="892"/>
      <c r="HB49" s="892"/>
      <c r="HC49" s="892"/>
      <c r="HD49" s="892"/>
      <c r="HE49" s="892"/>
      <c r="HF49" s="892"/>
      <c r="HG49" s="892"/>
      <c r="HH49" s="892"/>
      <c r="HI49" s="892"/>
      <c r="HJ49" s="892"/>
      <c r="HK49" s="892"/>
      <c r="HL49" s="892"/>
      <c r="HM49" s="892"/>
      <c r="HN49" s="892"/>
      <c r="HO49" s="892"/>
      <c r="HP49" s="892"/>
      <c r="HQ49" s="892"/>
      <c r="HR49" s="892"/>
      <c r="HS49" s="892"/>
      <c r="HT49" s="892"/>
      <c r="HU49" s="892"/>
      <c r="HV49" s="892"/>
      <c r="HW49" s="892"/>
      <c r="HX49" s="892"/>
      <c r="HY49" s="892"/>
      <c r="HZ49" s="892"/>
      <c r="IA49" s="892"/>
      <c r="IB49" s="892"/>
      <c r="IC49" s="892"/>
      <c r="ID49" s="892"/>
      <c r="IE49" s="892"/>
      <c r="IF49" s="892"/>
      <c r="IG49" s="892"/>
      <c r="IH49" s="892"/>
      <c r="II49" s="892"/>
      <c r="IJ49" s="892"/>
      <c r="IK49" s="892"/>
      <c r="IL49" s="892"/>
      <c r="IM49" s="892"/>
      <c r="IN49" s="892"/>
      <c r="IO49" s="892"/>
      <c r="IP49" s="892"/>
      <c r="IQ49" s="892"/>
      <c r="IR49" s="892"/>
      <c r="IS49" s="892"/>
      <c r="IT49" s="892"/>
      <c r="IU49" s="892"/>
    </row>
    <row r="50" spans="1:255" s="893" customFormat="1">
      <c r="A50" s="892"/>
      <c r="B50" s="890"/>
      <c r="C50" s="892"/>
      <c r="D50" s="891"/>
      <c r="E50" s="890"/>
      <c r="F50" s="890"/>
      <c r="G50" s="892"/>
      <c r="H50" s="892"/>
      <c r="I50" s="892"/>
      <c r="J50" s="892"/>
      <c r="K50" s="892"/>
      <c r="L50" s="890"/>
      <c r="M50" s="892"/>
      <c r="N50" s="892"/>
      <c r="O50" s="898"/>
      <c r="W50" s="913"/>
      <c r="AQ50" s="892"/>
      <c r="AR50" s="892"/>
      <c r="AS50" s="892"/>
      <c r="AT50" s="892"/>
      <c r="AU50" s="892"/>
      <c r="AV50" s="892"/>
      <c r="AW50" s="892"/>
      <c r="AX50" s="892"/>
      <c r="AY50" s="892"/>
      <c r="AZ50" s="892"/>
      <c r="BA50" s="892"/>
      <c r="BB50" s="892"/>
      <c r="BC50" s="892"/>
      <c r="BD50" s="892"/>
      <c r="BE50" s="892"/>
      <c r="BF50" s="892"/>
      <c r="BG50" s="892"/>
      <c r="BH50" s="892"/>
      <c r="BI50" s="892"/>
      <c r="BJ50" s="892"/>
      <c r="BK50" s="892"/>
      <c r="BL50" s="892"/>
      <c r="BM50" s="892"/>
      <c r="BN50" s="892"/>
      <c r="BO50" s="892"/>
      <c r="BP50" s="892"/>
      <c r="BQ50" s="892"/>
      <c r="BR50" s="892"/>
      <c r="BS50" s="892"/>
      <c r="BT50" s="892"/>
      <c r="BU50" s="892"/>
      <c r="BV50" s="892"/>
      <c r="BW50" s="892"/>
      <c r="BX50" s="892"/>
      <c r="BY50" s="892"/>
      <c r="BZ50" s="892"/>
      <c r="CA50" s="892"/>
      <c r="CB50" s="892"/>
      <c r="CC50" s="892"/>
      <c r="CD50" s="892"/>
      <c r="CE50" s="892"/>
      <c r="CF50" s="892"/>
      <c r="CG50" s="892"/>
      <c r="CH50" s="892"/>
      <c r="CI50" s="892"/>
      <c r="CJ50" s="892"/>
      <c r="CK50" s="892"/>
      <c r="CL50" s="892"/>
      <c r="CM50" s="892"/>
      <c r="CN50" s="892"/>
      <c r="CO50" s="892"/>
      <c r="CP50" s="892"/>
      <c r="CQ50" s="892"/>
      <c r="CR50" s="892"/>
      <c r="CS50" s="892"/>
      <c r="CT50" s="892"/>
      <c r="CU50" s="892"/>
      <c r="CV50" s="892"/>
      <c r="CW50" s="892"/>
      <c r="CX50" s="892"/>
      <c r="CY50" s="892"/>
      <c r="CZ50" s="892"/>
      <c r="DA50" s="892"/>
      <c r="DB50" s="892"/>
      <c r="DC50" s="892"/>
      <c r="DD50" s="892"/>
      <c r="DE50" s="892"/>
      <c r="DF50" s="892"/>
      <c r="DG50" s="892"/>
      <c r="DH50" s="892"/>
      <c r="DI50" s="892"/>
      <c r="DJ50" s="892"/>
      <c r="DK50" s="892"/>
      <c r="DL50" s="892"/>
      <c r="DM50" s="892"/>
      <c r="DN50" s="892"/>
      <c r="DO50" s="892"/>
      <c r="DP50" s="892"/>
      <c r="DQ50" s="892"/>
      <c r="DR50" s="892"/>
      <c r="DS50" s="892"/>
      <c r="DT50" s="892"/>
      <c r="DU50" s="892"/>
      <c r="DV50" s="892"/>
      <c r="DW50" s="892"/>
      <c r="DX50" s="892"/>
      <c r="DY50" s="892"/>
      <c r="DZ50" s="892"/>
      <c r="EA50" s="892"/>
      <c r="EB50" s="892"/>
      <c r="EC50" s="892"/>
      <c r="ED50" s="892"/>
      <c r="EE50" s="892"/>
      <c r="EF50" s="892"/>
      <c r="EG50" s="892"/>
      <c r="EH50" s="892"/>
      <c r="EI50" s="892"/>
      <c r="EJ50" s="892"/>
      <c r="EK50" s="892"/>
      <c r="EL50" s="892"/>
      <c r="EM50" s="892"/>
      <c r="EN50" s="892"/>
      <c r="EO50" s="892"/>
      <c r="EP50" s="892"/>
      <c r="EQ50" s="892"/>
      <c r="ER50" s="892"/>
      <c r="ES50" s="892"/>
      <c r="ET50" s="892"/>
      <c r="EU50" s="892"/>
      <c r="EV50" s="892"/>
      <c r="EW50" s="892"/>
      <c r="EX50" s="892"/>
      <c r="EY50" s="892"/>
      <c r="EZ50" s="892"/>
      <c r="FA50" s="892"/>
      <c r="FB50" s="892"/>
      <c r="FC50" s="892"/>
      <c r="FD50" s="892"/>
      <c r="FE50" s="892"/>
      <c r="FF50" s="892"/>
      <c r="FG50" s="892"/>
      <c r="FH50" s="892"/>
      <c r="FI50" s="892"/>
      <c r="FJ50" s="892"/>
      <c r="FK50" s="892"/>
      <c r="FL50" s="892"/>
      <c r="FM50" s="892"/>
      <c r="FN50" s="892"/>
      <c r="FO50" s="892"/>
      <c r="FP50" s="892"/>
      <c r="FQ50" s="892"/>
      <c r="FR50" s="892"/>
      <c r="FS50" s="892"/>
      <c r="FT50" s="892"/>
      <c r="FU50" s="892"/>
      <c r="FV50" s="892"/>
      <c r="FW50" s="892"/>
      <c r="FX50" s="892"/>
      <c r="FY50" s="892"/>
      <c r="FZ50" s="892"/>
      <c r="GA50" s="892"/>
      <c r="GB50" s="892"/>
      <c r="GC50" s="892"/>
      <c r="GD50" s="892"/>
      <c r="GE50" s="892"/>
      <c r="GF50" s="892"/>
      <c r="GG50" s="892"/>
      <c r="GH50" s="892"/>
      <c r="GI50" s="892"/>
      <c r="GJ50" s="892"/>
      <c r="GK50" s="892"/>
      <c r="GL50" s="892"/>
      <c r="GM50" s="892"/>
      <c r="GN50" s="892"/>
      <c r="GO50" s="892"/>
      <c r="GP50" s="892"/>
      <c r="GQ50" s="892"/>
      <c r="GR50" s="892"/>
      <c r="GS50" s="892"/>
      <c r="GT50" s="892"/>
      <c r="GU50" s="892"/>
      <c r="GV50" s="892"/>
      <c r="GW50" s="892"/>
      <c r="GX50" s="892"/>
      <c r="GY50" s="892"/>
      <c r="GZ50" s="892"/>
      <c r="HA50" s="892"/>
      <c r="HB50" s="892"/>
      <c r="HC50" s="892"/>
      <c r="HD50" s="892"/>
      <c r="HE50" s="892"/>
      <c r="HF50" s="892"/>
      <c r="HG50" s="892"/>
      <c r="HH50" s="892"/>
      <c r="HI50" s="892"/>
      <c r="HJ50" s="892"/>
      <c r="HK50" s="892"/>
      <c r="HL50" s="892"/>
      <c r="HM50" s="892"/>
      <c r="HN50" s="892"/>
      <c r="HO50" s="892"/>
      <c r="HP50" s="892"/>
      <c r="HQ50" s="892"/>
      <c r="HR50" s="892"/>
      <c r="HS50" s="892"/>
      <c r="HT50" s="892"/>
      <c r="HU50" s="892"/>
      <c r="HV50" s="892"/>
      <c r="HW50" s="892"/>
      <c r="HX50" s="892"/>
      <c r="HY50" s="892"/>
      <c r="HZ50" s="892"/>
      <c r="IA50" s="892"/>
      <c r="IB50" s="892"/>
      <c r="IC50" s="892"/>
      <c r="ID50" s="892"/>
      <c r="IE50" s="892"/>
      <c r="IF50" s="892"/>
      <c r="IG50" s="892"/>
      <c r="IH50" s="892"/>
      <c r="II50" s="892"/>
      <c r="IJ50" s="892"/>
      <c r="IK50" s="892"/>
      <c r="IL50" s="892"/>
      <c r="IM50" s="892"/>
      <c r="IN50" s="892"/>
      <c r="IO50" s="892"/>
      <c r="IP50" s="892"/>
      <c r="IQ50" s="892"/>
      <c r="IR50" s="892"/>
      <c r="IS50" s="892"/>
      <c r="IT50" s="892"/>
      <c r="IU50" s="892"/>
    </row>
    <row r="51" spans="1:255" s="893" customFormat="1">
      <c r="A51" s="892"/>
      <c r="B51" s="890"/>
      <c r="C51" s="892"/>
      <c r="D51" s="891"/>
      <c r="E51" s="890"/>
      <c r="F51" s="890"/>
      <c r="G51" s="892"/>
      <c r="H51" s="892"/>
      <c r="I51" s="892"/>
      <c r="J51" s="892"/>
      <c r="K51" s="892"/>
      <c r="L51" s="890"/>
      <c r="M51" s="892"/>
      <c r="N51" s="892"/>
      <c r="O51" s="898"/>
      <c r="W51" s="913"/>
      <c r="AQ51" s="892"/>
      <c r="AR51" s="892"/>
      <c r="AS51" s="892"/>
      <c r="AT51" s="892"/>
      <c r="AU51" s="892"/>
      <c r="AV51" s="892"/>
      <c r="AW51" s="892"/>
      <c r="AX51" s="892"/>
      <c r="AY51" s="892"/>
      <c r="AZ51" s="892"/>
      <c r="BA51" s="892"/>
      <c r="BB51" s="892"/>
      <c r="BC51" s="892"/>
      <c r="BD51" s="892"/>
      <c r="BE51" s="892"/>
      <c r="BF51" s="892"/>
      <c r="BG51" s="892"/>
      <c r="BH51" s="892"/>
      <c r="BI51" s="892"/>
      <c r="BJ51" s="892"/>
      <c r="BK51" s="892"/>
      <c r="BL51" s="892"/>
      <c r="BM51" s="892"/>
      <c r="BN51" s="892"/>
      <c r="BO51" s="892"/>
      <c r="BP51" s="892"/>
      <c r="BQ51" s="892"/>
      <c r="BR51" s="892"/>
      <c r="BS51" s="892"/>
      <c r="BT51" s="892"/>
      <c r="BU51" s="892"/>
      <c r="BV51" s="892"/>
      <c r="BW51" s="892"/>
      <c r="BX51" s="892"/>
      <c r="BY51" s="892"/>
      <c r="BZ51" s="892"/>
      <c r="CA51" s="892"/>
      <c r="CB51" s="892"/>
      <c r="CC51" s="892"/>
      <c r="CD51" s="892"/>
      <c r="CE51" s="892"/>
      <c r="CF51" s="892"/>
      <c r="CG51" s="892"/>
      <c r="CH51" s="892"/>
      <c r="CI51" s="892"/>
      <c r="CJ51" s="892"/>
      <c r="CK51" s="892"/>
      <c r="CL51" s="892"/>
      <c r="CM51" s="892"/>
      <c r="CN51" s="892"/>
      <c r="CO51" s="892"/>
      <c r="CP51" s="892"/>
      <c r="CQ51" s="892"/>
      <c r="CR51" s="892"/>
      <c r="CS51" s="892"/>
      <c r="CT51" s="892"/>
      <c r="CU51" s="892"/>
      <c r="CV51" s="892"/>
      <c r="CW51" s="892"/>
      <c r="CX51" s="892"/>
      <c r="CY51" s="892"/>
      <c r="CZ51" s="892"/>
      <c r="DA51" s="892"/>
      <c r="DB51" s="892"/>
      <c r="DC51" s="892"/>
      <c r="DD51" s="892"/>
      <c r="DE51" s="892"/>
      <c r="DF51" s="892"/>
      <c r="DG51" s="892"/>
      <c r="DH51" s="892"/>
      <c r="DI51" s="892"/>
      <c r="DJ51" s="892"/>
      <c r="DK51" s="892"/>
      <c r="DL51" s="892"/>
      <c r="DM51" s="892"/>
      <c r="DN51" s="892"/>
      <c r="DO51" s="892"/>
      <c r="DP51" s="892"/>
      <c r="DQ51" s="892"/>
      <c r="DR51" s="892"/>
      <c r="DS51" s="892"/>
      <c r="DT51" s="892"/>
      <c r="DU51" s="892"/>
      <c r="DV51" s="892"/>
      <c r="DW51" s="892"/>
      <c r="DX51" s="892"/>
      <c r="DY51" s="892"/>
      <c r="DZ51" s="892"/>
      <c r="EA51" s="892"/>
      <c r="EB51" s="892"/>
      <c r="EC51" s="892"/>
      <c r="ED51" s="892"/>
      <c r="EE51" s="892"/>
      <c r="EF51" s="892"/>
      <c r="EG51" s="892"/>
      <c r="EH51" s="892"/>
      <c r="EI51" s="892"/>
      <c r="EJ51" s="892"/>
      <c r="EK51" s="892"/>
      <c r="EL51" s="892"/>
      <c r="EM51" s="892"/>
      <c r="EN51" s="892"/>
      <c r="EO51" s="892"/>
      <c r="EP51" s="892"/>
      <c r="EQ51" s="892"/>
      <c r="ER51" s="892"/>
      <c r="ES51" s="892"/>
      <c r="ET51" s="892"/>
      <c r="EU51" s="892"/>
      <c r="EV51" s="892"/>
      <c r="EW51" s="892"/>
      <c r="EX51" s="892"/>
      <c r="EY51" s="892"/>
      <c r="EZ51" s="892"/>
      <c r="FA51" s="892"/>
      <c r="FB51" s="892"/>
      <c r="FC51" s="892"/>
      <c r="FD51" s="892"/>
      <c r="FE51" s="892"/>
      <c r="FF51" s="892"/>
      <c r="FG51" s="892"/>
      <c r="FH51" s="892"/>
      <c r="FI51" s="892"/>
      <c r="FJ51" s="892"/>
      <c r="FK51" s="892"/>
      <c r="FL51" s="892"/>
      <c r="FM51" s="892"/>
      <c r="FN51" s="892"/>
      <c r="FO51" s="892"/>
      <c r="FP51" s="892"/>
      <c r="FQ51" s="892"/>
      <c r="FR51" s="892"/>
      <c r="FS51" s="892"/>
      <c r="FT51" s="892"/>
      <c r="FU51" s="892"/>
      <c r="FV51" s="892"/>
      <c r="FW51" s="892"/>
      <c r="FX51" s="892"/>
      <c r="FY51" s="892"/>
      <c r="FZ51" s="892"/>
      <c r="GA51" s="892"/>
      <c r="GB51" s="892"/>
      <c r="GC51" s="892"/>
      <c r="GD51" s="892"/>
      <c r="GE51" s="892"/>
      <c r="GF51" s="892"/>
      <c r="GG51" s="892"/>
      <c r="GH51" s="892"/>
      <c r="GI51" s="892"/>
      <c r="GJ51" s="892"/>
      <c r="GK51" s="892"/>
      <c r="GL51" s="892"/>
      <c r="GM51" s="892"/>
      <c r="GN51" s="892"/>
      <c r="GO51" s="892"/>
      <c r="GP51" s="892"/>
      <c r="GQ51" s="892"/>
      <c r="GR51" s="892"/>
      <c r="GS51" s="892"/>
      <c r="GT51" s="892"/>
      <c r="GU51" s="892"/>
      <c r="GV51" s="892"/>
      <c r="GW51" s="892"/>
      <c r="GX51" s="892"/>
      <c r="GY51" s="892"/>
      <c r="GZ51" s="892"/>
      <c r="HA51" s="892"/>
      <c r="HB51" s="892"/>
      <c r="HC51" s="892"/>
      <c r="HD51" s="892"/>
      <c r="HE51" s="892"/>
      <c r="HF51" s="892"/>
      <c r="HG51" s="892"/>
      <c r="HH51" s="892"/>
      <c r="HI51" s="892"/>
      <c r="HJ51" s="892"/>
      <c r="HK51" s="892"/>
      <c r="HL51" s="892"/>
      <c r="HM51" s="892"/>
      <c r="HN51" s="892"/>
      <c r="HO51" s="892"/>
      <c r="HP51" s="892"/>
      <c r="HQ51" s="892"/>
      <c r="HR51" s="892"/>
      <c r="HS51" s="892"/>
      <c r="HT51" s="892"/>
      <c r="HU51" s="892"/>
      <c r="HV51" s="892"/>
      <c r="HW51" s="892"/>
      <c r="HX51" s="892"/>
      <c r="HY51" s="892"/>
      <c r="HZ51" s="892"/>
      <c r="IA51" s="892"/>
      <c r="IB51" s="892"/>
      <c r="IC51" s="892"/>
      <c r="ID51" s="892"/>
      <c r="IE51" s="892"/>
      <c r="IF51" s="892"/>
      <c r="IG51" s="892"/>
      <c r="IH51" s="892"/>
      <c r="II51" s="892"/>
      <c r="IJ51" s="892"/>
      <c r="IK51" s="892"/>
      <c r="IL51" s="892"/>
      <c r="IM51" s="892"/>
      <c r="IN51" s="892"/>
      <c r="IO51" s="892"/>
      <c r="IP51" s="892"/>
      <c r="IQ51" s="892"/>
      <c r="IR51" s="892"/>
      <c r="IS51" s="892"/>
      <c r="IT51" s="892"/>
      <c r="IU51" s="892"/>
    </row>
    <row r="52" spans="1:255" s="893" customFormat="1">
      <c r="A52" s="892"/>
      <c r="B52" s="890"/>
      <c r="C52" s="892"/>
      <c r="D52" s="891"/>
      <c r="E52" s="890"/>
      <c r="F52" s="890"/>
      <c r="G52" s="892"/>
      <c r="H52" s="892"/>
      <c r="I52" s="892"/>
      <c r="J52" s="892"/>
      <c r="K52" s="892"/>
      <c r="L52" s="890"/>
      <c r="M52" s="892"/>
      <c r="N52" s="892"/>
      <c r="O52" s="898"/>
      <c r="W52" s="913"/>
      <c r="AQ52" s="892"/>
      <c r="AR52" s="892"/>
      <c r="AS52" s="892"/>
      <c r="AT52" s="892"/>
      <c r="AU52" s="892"/>
      <c r="AV52" s="892"/>
      <c r="AW52" s="892"/>
      <c r="AX52" s="892"/>
      <c r="AY52" s="892"/>
      <c r="AZ52" s="892"/>
      <c r="BA52" s="892"/>
      <c r="BB52" s="892"/>
      <c r="BC52" s="892"/>
      <c r="BD52" s="892"/>
      <c r="BE52" s="892"/>
      <c r="BF52" s="892"/>
      <c r="BG52" s="892"/>
      <c r="BH52" s="892"/>
      <c r="BI52" s="892"/>
      <c r="BJ52" s="892"/>
      <c r="BK52" s="892"/>
      <c r="BL52" s="892"/>
      <c r="BM52" s="892"/>
      <c r="BN52" s="892"/>
      <c r="BO52" s="892"/>
      <c r="BP52" s="892"/>
      <c r="BQ52" s="892"/>
      <c r="BR52" s="892"/>
      <c r="BS52" s="892"/>
      <c r="BT52" s="892"/>
      <c r="BU52" s="892"/>
      <c r="BV52" s="892"/>
      <c r="BW52" s="892"/>
      <c r="BX52" s="892"/>
      <c r="BY52" s="892"/>
      <c r="BZ52" s="892"/>
      <c r="CA52" s="892"/>
      <c r="CB52" s="892"/>
      <c r="CC52" s="892"/>
      <c r="CD52" s="892"/>
      <c r="CE52" s="892"/>
      <c r="CF52" s="892"/>
      <c r="CG52" s="892"/>
      <c r="CH52" s="892"/>
      <c r="CI52" s="892"/>
      <c r="CJ52" s="892"/>
      <c r="CK52" s="892"/>
      <c r="CL52" s="892"/>
      <c r="CM52" s="892"/>
      <c r="CN52" s="892"/>
      <c r="CO52" s="892"/>
      <c r="CP52" s="892"/>
      <c r="CQ52" s="892"/>
      <c r="CR52" s="892"/>
      <c r="CS52" s="892"/>
      <c r="CT52" s="892"/>
      <c r="CU52" s="892"/>
      <c r="CV52" s="892"/>
      <c r="CW52" s="892"/>
      <c r="CX52" s="892"/>
      <c r="CY52" s="892"/>
      <c r="CZ52" s="892"/>
      <c r="DA52" s="892"/>
      <c r="DB52" s="892"/>
      <c r="DC52" s="892"/>
      <c r="DD52" s="892"/>
      <c r="DE52" s="892"/>
      <c r="DF52" s="892"/>
      <c r="DG52" s="892"/>
      <c r="DH52" s="892"/>
      <c r="DI52" s="892"/>
      <c r="DJ52" s="892"/>
      <c r="DK52" s="892"/>
      <c r="DL52" s="892"/>
      <c r="DM52" s="892"/>
      <c r="DN52" s="892"/>
      <c r="DO52" s="892"/>
      <c r="DP52" s="892"/>
      <c r="DQ52" s="892"/>
      <c r="DR52" s="892"/>
      <c r="DS52" s="892"/>
      <c r="DT52" s="892"/>
      <c r="DU52" s="892"/>
      <c r="DV52" s="892"/>
      <c r="DW52" s="892"/>
      <c r="DX52" s="892"/>
      <c r="DY52" s="892"/>
      <c r="DZ52" s="892"/>
      <c r="EA52" s="892"/>
      <c r="EB52" s="892"/>
      <c r="EC52" s="892"/>
      <c r="ED52" s="892"/>
      <c r="EE52" s="892"/>
      <c r="EF52" s="892"/>
      <c r="EG52" s="892"/>
      <c r="EH52" s="892"/>
      <c r="EI52" s="892"/>
      <c r="EJ52" s="892"/>
      <c r="EK52" s="892"/>
      <c r="EL52" s="892"/>
      <c r="EM52" s="892"/>
      <c r="EN52" s="892"/>
      <c r="EO52" s="892"/>
      <c r="EP52" s="892"/>
      <c r="EQ52" s="892"/>
      <c r="ER52" s="892"/>
      <c r="ES52" s="892"/>
      <c r="ET52" s="892"/>
      <c r="EU52" s="892"/>
      <c r="EV52" s="892"/>
      <c r="EW52" s="892"/>
      <c r="EX52" s="892"/>
      <c r="EY52" s="892"/>
      <c r="EZ52" s="892"/>
      <c r="FA52" s="892"/>
      <c r="FB52" s="892"/>
      <c r="FC52" s="892"/>
      <c r="FD52" s="892"/>
      <c r="FE52" s="892"/>
      <c r="FF52" s="892"/>
      <c r="FG52" s="892"/>
      <c r="FH52" s="892"/>
      <c r="FI52" s="892"/>
      <c r="FJ52" s="892"/>
      <c r="FK52" s="892"/>
      <c r="FL52" s="892"/>
      <c r="FM52" s="892"/>
      <c r="FN52" s="892"/>
      <c r="FO52" s="892"/>
      <c r="FP52" s="892"/>
      <c r="FQ52" s="892"/>
      <c r="FR52" s="892"/>
      <c r="FS52" s="892"/>
      <c r="FT52" s="892"/>
      <c r="FU52" s="892"/>
      <c r="FV52" s="892"/>
      <c r="FW52" s="892"/>
      <c r="FX52" s="892"/>
      <c r="FY52" s="892"/>
      <c r="FZ52" s="892"/>
      <c r="GA52" s="892"/>
      <c r="GB52" s="892"/>
      <c r="GC52" s="892"/>
      <c r="GD52" s="892"/>
      <c r="GE52" s="892"/>
      <c r="GF52" s="892"/>
      <c r="GG52" s="892"/>
      <c r="GH52" s="892"/>
      <c r="GI52" s="892"/>
      <c r="GJ52" s="892"/>
      <c r="GK52" s="892"/>
      <c r="GL52" s="892"/>
      <c r="GM52" s="892"/>
      <c r="GN52" s="892"/>
      <c r="GO52" s="892"/>
      <c r="GP52" s="892"/>
      <c r="GQ52" s="892"/>
      <c r="GR52" s="892"/>
      <c r="GS52" s="892"/>
      <c r="GT52" s="892"/>
      <c r="GU52" s="892"/>
      <c r="GV52" s="892"/>
      <c r="GW52" s="892"/>
      <c r="GX52" s="892"/>
      <c r="GY52" s="892"/>
      <c r="GZ52" s="892"/>
      <c r="HA52" s="892"/>
      <c r="HB52" s="892"/>
      <c r="HC52" s="892"/>
      <c r="HD52" s="892"/>
      <c r="HE52" s="892"/>
      <c r="HF52" s="892"/>
      <c r="HG52" s="892"/>
      <c r="HH52" s="892"/>
      <c r="HI52" s="892"/>
      <c r="HJ52" s="892"/>
      <c r="HK52" s="892"/>
      <c r="HL52" s="892"/>
      <c r="HM52" s="892"/>
      <c r="HN52" s="892"/>
      <c r="HO52" s="892"/>
      <c r="HP52" s="892"/>
      <c r="HQ52" s="892"/>
      <c r="HR52" s="892"/>
      <c r="HS52" s="892"/>
      <c r="HT52" s="892"/>
      <c r="HU52" s="892"/>
      <c r="HV52" s="892"/>
      <c r="HW52" s="892"/>
      <c r="HX52" s="892"/>
      <c r="HY52" s="892"/>
      <c r="HZ52" s="892"/>
      <c r="IA52" s="892"/>
      <c r="IB52" s="892"/>
      <c r="IC52" s="892"/>
      <c r="ID52" s="892"/>
      <c r="IE52" s="892"/>
      <c r="IF52" s="892"/>
      <c r="IG52" s="892"/>
      <c r="IH52" s="892"/>
      <c r="II52" s="892"/>
      <c r="IJ52" s="892"/>
      <c r="IK52" s="892"/>
      <c r="IL52" s="892"/>
      <c r="IM52" s="892"/>
      <c r="IN52" s="892"/>
      <c r="IO52" s="892"/>
      <c r="IP52" s="892"/>
      <c r="IQ52" s="892"/>
      <c r="IR52" s="892"/>
      <c r="IS52" s="892"/>
      <c r="IT52" s="892"/>
      <c r="IU52" s="892"/>
    </row>
    <row r="53" spans="1:255" s="893" customFormat="1">
      <c r="A53" s="892"/>
      <c r="B53" s="890"/>
      <c r="C53" s="892"/>
      <c r="D53" s="891"/>
      <c r="E53" s="890"/>
      <c r="F53" s="890"/>
      <c r="G53" s="892"/>
      <c r="H53" s="892"/>
      <c r="I53" s="892"/>
      <c r="J53" s="892"/>
      <c r="K53" s="892"/>
      <c r="L53" s="890"/>
      <c r="M53" s="892"/>
      <c r="N53" s="892"/>
      <c r="O53" s="898"/>
      <c r="W53" s="913"/>
      <c r="AQ53" s="892"/>
      <c r="AR53" s="892"/>
      <c r="AS53" s="892"/>
      <c r="AT53" s="892"/>
      <c r="AU53" s="892"/>
      <c r="AV53" s="892"/>
      <c r="AW53" s="892"/>
      <c r="AX53" s="892"/>
      <c r="AY53" s="892"/>
      <c r="AZ53" s="892"/>
      <c r="BA53" s="892"/>
      <c r="BB53" s="892"/>
      <c r="BC53" s="892"/>
      <c r="BD53" s="892"/>
      <c r="BE53" s="892"/>
      <c r="BF53" s="892"/>
      <c r="BG53" s="892"/>
      <c r="BH53" s="892"/>
      <c r="BI53" s="892"/>
      <c r="BJ53" s="892"/>
      <c r="BK53" s="892"/>
      <c r="BL53" s="892"/>
      <c r="BM53" s="892"/>
      <c r="BN53" s="892"/>
      <c r="BO53" s="892"/>
      <c r="BP53" s="892"/>
      <c r="BQ53" s="892"/>
      <c r="BR53" s="892"/>
      <c r="BS53" s="892"/>
      <c r="BT53" s="892"/>
      <c r="BU53" s="892"/>
      <c r="BV53" s="892"/>
      <c r="BW53" s="892"/>
      <c r="BX53" s="892"/>
      <c r="BY53" s="892"/>
      <c r="BZ53" s="892"/>
      <c r="CA53" s="892"/>
      <c r="CB53" s="892"/>
      <c r="CC53" s="892"/>
      <c r="CD53" s="892"/>
      <c r="CE53" s="892"/>
      <c r="CF53" s="892"/>
      <c r="CG53" s="892"/>
      <c r="CH53" s="892"/>
      <c r="CI53" s="892"/>
      <c r="CJ53" s="892"/>
      <c r="CK53" s="892"/>
      <c r="CL53" s="892"/>
      <c r="CM53" s="892"/>
      <c r="CN53" s="892"/>
      <c r="CO53" s="892"/>
      <c r="CP53" s="892"/>
      <c r="CQ53" s="892"/>
      <c r="CR53" s="892"/>
      <c r="CS53" s="892"/>
      <c r="CT53" s="892"/>
      <c r="CU53" s="892"/>
      <c r="CV53" s="892"/>
      <c r="CW53" s="892"/>
      <c r="CX53" s="892"/>
      <c r="CY53" s="892"/>
      <c r="CZ53" s="892"/>
      <c r="DA53" s="892"/>
      <c r="DB53" s="892"/>
      <c r="DC53" s="892"/>
      <c r="DD53" s="892"/>
      <c r="DE53" s="892"/>
      <c r="DF53" s="892"/>
      <c r="DG53" s="892"/>
      <c r="DH53" s="892"/>
      <c r="DI53" s="892"/>
      <c r="DJ53" s="892"/>
      <c r="DK53" s="892"/>
      <c r="DL53" s="892"/>
      <c r="DM53" s="892"/>
      <c r="DN53" s="892"/>
      <c r="DO53" s="892"/>
      <c r="DP53" s="892"/>
      <c r="DQ53" s="892"/>
      <c r="DR53" s="892"/>
      <c r="DS53" s="892"/>
      <c r="DT53" s="892"/>
      <c r="DU53" s="892"/>
      <c r="DV53" s="892"/>
      <c r="DW53" s="892"/>
      <c r="DX53" s="892"/>
      <c r="DY53" s="892"/>
      <c r="DZ53" s="892"/>
      <c r="EA53" s="892"/>
      <c r="EB53" s="892"/>
      <c r="EC53" s="892"/>
      <c r="ED53" s="892"/>
      <c r="EE53" s="892"/>
      <c r="EF53" s="892"/>
      <c r="EG53" s="892"/>
      <c r="EH53" s="892"/>
      <c r="EI53" s="892"/>
      <c r="EJ53" s="892"/>
      <c r="EK53" s="892"/>
      <c r="EL53" s="892"/>
      <c r="EM53" s="892"/>
      <c r="EN53" s="892"/>
      <c r="EO53" s="892"/>
      <c r="EP53" s="892"/>
      <c r="EQ53" s="892"/>
      <c r="ER53" s="892"/>
      <c r="ES53" s="892"/>
      <c r="ET53" s="892"/>
      <c r="EU53" s="892"/>
      <c r="EV53" s="892"/>
      <c r="EW53" s="892"/>
      <c r="EX53" s="892"/>
      <c r="EY53" s="892"/>
      <c r="EZ53" s="892"/>
      <c r="FA53" s="892"/>
      <c r="FB53" s="892"/>
      <c r="FC53" s="892"/>
      <c r="FD53" s="892"/>
      <c r="FE53" s="892"/>
      <c r="FF53" s="892"/>
      <c r="FG53" s="892"/>
      <c r="FH53" s="892"/>
      <c r="FI53" s="892"/>
      <c r="FJ53" s="892"/>
      <c r="FK53" s="892"/>
      <c r="FL53" s="892"/>
      <c r="FM53" s="892"/>
      <c r="FN53" s="892"/>
      <c r="FO53" s="892"/>
      <c r="FP53" s="892"/>
      <c r="FQ53" s="892"/>
      <c r="FR53" s="892"/>
      <c r="FS53" s="892"/>
      <c r="FT53" s="892"/>
      <c r="FU53" s="892"/>
      <c r="FV53" s="892"/>
      <c r="FW53" s="892"/>
      <c r="FX53" s="892"/>
      <c r="FY53" s="892"/>
      <c r="FZ53" s="892"/>
      <c r="GA53" s="892"/>
      <c r="GB53" s="892"/>
      <c r="GC53" s="892"/>
      <c r="GD53" s="892"/>
      <c r="GE53" s="892"/>
      <c r="GF53" s="892"/>
      <c r="GG53" s="892"/>
      <c r="GH53" s="892"/>
      <c r="GI53" s="892"/>
      <c r="GJ53" s="892"/>
      <c r="GK53" s="892"/>
      <c r="GL53" s="892"/>
      <c r="GM53" s="892"/>
      <c r="GN53" s="892"/>
      <c r="GO53" s="892"/>
      <c r="GP53" s="892"/>
      <c r="GQ53" s="892"/>
      <c r="GR53" s="892"/>
      <c r="GS53" s="892"/>
      <c r="GT53" s="892"/>
      <c r="GU53" s="892"/>
      <c r="GV53" s="892"/>
      <c r="GW53" s="892"/>
      <c r="GX53" s="892"/>
      <c r="GY53" s="892"/>
      <c r="GZ53" s="892"/>
      <c r="HA53" s="892"/>
      <c r="HB53" s="892"/>
      <c r="HC53" s="892"/>
      <c r="HD53" s="892"/>
      <c r="HE53" s="892"/>
      <c r="HF53" s="892"/>
      <c r="HG53" s="892"/>
      <c r="HH53" s="892"/>
      <c r="HI53" s="892"/>
      <c r="HJ53" s="892"/>
      <c r="HK53" s="892"/>
      <c r="HL53" s="892"/>
      <c r="HM53" s="892"/>
      <c r="HN53" s="892"/>
      <c r="HO53" s="892"/>
      <c r="HP53" s="892"/>
      <c r="HQ53" s="892"/>
      <c r="HR53" s="892"/>
      <c r="HS53" s="892"/>
      <c r="HT53" s="892"/>
      <c r="HU53" s="892"/>
      <c r="HV53" s="892"/>
      <c r="HW53" s="892"/>
      <c r="HX53" s="892"/>
      <c r="HY53" s="892"/>
      <c r="HZ53" s="892"/>
      <c r="IA53" s="892"/>
      <c r="IB53" s="892"/>
      <c r="IC53" s="892"/>
      <c r="ID53" s="892"/>
      <c r="IE53" s="892"/>
      <c r="IF53" s="892"/>
      <c r="IG53" s="892"/>
      <c r="IH53" s="892"/>
      <c r="II53" s="892"/>
      <c r="IJ53" s="892"/>
      <c r="IK53" s="892"/>
      <c r="IL53" s="892"/>
      <c r="IM53" s="892"/>
      <c r="IN53" s="892"/>
      <c r="IO53" s="892"/>
      <c r="IP53" s="892"/>
      <c r="IQ53" s="892"/>
      <c r="IR53" s="892"/>
      <c r="IS53" s="892"/>
      <c r="IT53" s="892"/>
      <c r="IU53" s="892"/>
    </row>
    <row r="54" spans="1:255" s="893" customFormat="1">
      <c r="A54" s="892"/>
      <c r="B54" s="890"/>
      <c r="C54" s="892"/>
      <c r="D54" s="891"/>
      <c r="E54" s="890"/>
      <c r="F54" s="890"/>
      <c r="G54" s="892"/>
      <c r="H54" s="892"/>
      <c r="I54" s="892"/>
      <c r="J54" s="892"/>
      <c r="K54" s="892"/>
      <c r="L54" s="890"/>
      <c r="M54" s="892"/>
      <c r="N54" s="892"/>
      <c r="O54" s="898"/>
      <c r="W54" s="913"/>
      <c r="AQ54" s="892"/>
      <c r="AR54" s="892"/>
      <c r="AS54" s="892"/>
      <c r="AT54" s="892"/>
      <c r="AU54" s="892"/>
      <c r="AV54" s="892"/>
      <c r="AW54" s="892"/>
      <c r="AX54" s="892"/>
      <c r="AY54" s="892"/>
      <c r="AZ54" s="892"/>
      <c r="BA54" s="892"/>
      <c r="BB54" s="892"/>
      <c r="BC54" s="892"/>
      <c r="BD54" s="892"/>
      <c r="BE54" s="892"/>
      <c r="BF54" s="892"/>
      <c r="BG54" s="892"/>
      <c r="BH54" s="892"/>
      <c r="BI54" s="892"/>
      <c r="BJ54" s="892"/>
      <c r="BK54" s="892"/>
      <c r="BL54" s="892"/>
      <c r="BM54" s="892"/>
      <c r="BN54" s="892"/>
      <c r="BO54" s="892"/>
      <c r="BP54" s="892"/>
      <c r="BQ54" s="892"/>
      <c r="BR54" s="892"/>
      <c r="BS54" s="892"/>
      <c r="BT54" s="892"/>
      <c r="BU54" s="892"/>
      <c r="BV54" s="892"/>
      <c r="BW54" s="892"/>
      <c r="BX54" s="892"/>
      <c r="BY54" s="892"/>
      <c r="BZ54" s="892"/>
      <c r="CA54" s="892"/>
      <c r="CB54" s="892"/>
      <c r="CC54" s="892"/>
      <c r="CD54" s="892"/>
      <c r="CE54" s="892"/>
      <c r="CF54" s="892"/>
      <c r="CG54" s="892"/>
      <c r="CH54" s="892"/>
      <c r="CI54" s="892"/>
      <c r="CJ54" s="892"/>
      <c r="CK54" s="892"/>
      <c r="CL54" s="892"/>
      <c r="CM54" s="892"/>
      <c r="CN54" s="892"/>
      <c r="CO54" s="892"/>
      <c r="CP54" s="892"/>
      <c r="CQ54" s="892"/>
      <c r="CR54" s="892"/>
      <c r="CS54" s="892"/>
      <c r="CT54" s="892"/>
      <c r="CU54" s="892"/>
      <c r="CV54" s="892"/>
      <c r="CW54" s="892"/>
      <c r="CX54" s="892"/>
      <c r="CY54" s="892"/>
      <c r="CZ54" s="892"/>
      <c r="DA54" s="892"/>
      <c r="DB54" s="892"/>
      <c r="DC54" s="892"/>
      <c r="DD54" s="892"/>
      <c r="DE54" s="892"/>
      <c r="DF54" s="892"/>
      <c r="DG54" s="892"/>
      <c r="DH54" s="892"/>
      <c r="DI54" s="892"/>
      <c r="DJ54" s="892"/>
      <c r="DK54" s="892"/>
      <c r="DL54" s="892"/>
      <c r="DM54" s="892"/>
      <c r="DN54" s="892"/>
      <c r="DO54" s="892"/>
      <c r="DP54" s="892"/>
      <c r="DQ54" s="892"/>
      <c r="DR54" s="892"/>
      <c r="DS54" s="892"/>
      <c r="DT54" s="892"/>
      <c r="DU54" s="892"/>
      <c r="DV54" s="892"/>
      <c r="DW54" s="892"/>
      <c r="DX54" s="892"/>
      <c r="DY54" s="892"/>
      <c r="DZ54" s="892"/>
      <c r="EA54" s="892"/>
      <c r="EB54" s="892"/>
      <c r="EC54" s="892"/>
      <c r="ED54" s="892"/>
      <c r="EE54" s="892"/>
      <c r="EF54" s="892"/>
      <c r="EG54" s="892"/>
      <c r="EH54" s="892"/>
      <c r="EI54" s="892"/>
      <c r="EJ54" s="892"/>
      <c r="EK54" s="892"/>
      <c r="EL54" s="892"/>
      <c r="EM54" s="892"/>
      <c r="EN54" s="892"/>
      <c r="EO54" s="892"/>
      <c r="EP54" s="892"/>
      <c r="EQ54" s="892"/>
      <c r="ER54" s="892"/>
      <c r="ES54" s="892"/>
      <c r="ET54" s="892"/>
      <c r="EU54" s="892"/>
      <c r="EV54" s="892"/>
      <c r="EW54" s="892"/>
      <c r="EX54" s="892"/>
      <c r="EY54" s="892"/>
      <c r="EZ54" s="892"/>
      <c r="FA54" s="892"/>
      <c r="FB54" s="892"/>
      <c r="FC54" s="892"/>
      <c r="FD54" s="892"/>
      <c r="FE54" s="892"/>
      <c r="FF54" s="892"/>
      <c r="FG54" s="892"/>
      <c r="FH54" s="892"/>
      <c r="FI54" s="892"/>
      <c r="FJ54" s="892"/>
      <c r="FK54" s="892"/>
      <c r="FL54" s="892"/>
      <c r="FM54" s="892"/>
      <c r="FN54" s="892"/>
      <c r="FO54" s="892"/>
      <c r="FP54" s="892"/>
      <c r="FQ54" s="892"/>
      <c r="FR54" s="892"/>
      <c r="FS54" s="892"/>
      <c r="FT54" s="892"/>
      <c r="FU54" s="892"/>
      <c r="FV54" s="892"/>
      <c r="FW54" s="892"/>
      <c r="FX54" s="892"/>
      <c r="FY54" s="892"/>
      <c r="FZ54" s="892"/>
      <c r="GA54" s="892"/>
      <c r="GB54" s="892"/>
      <c r="GC54" s="892"/>
      <c r="GD54" s="892"/>
      <c r="GE54" s="892"/>
      <c r="GF54" s="892"/>
      <c r="GG54" s="892"/>
      <c r="GH54" s="892"/>
      <c r="GI54" s="892"/>
      <c r="GJ54" s="892"/>
      <c r="GK54" s="892"/>
      <c r="GL54" s="892"/>
      <c r="GM54" s="892"/>
      <c r="GN54" s="892"/>
      <c r="GO54" s="892"/>
      <c r="GP54" s="892"/>
      <c r="GQ54" s="892"/>
      <c r="GR54" s="892"/>
      <c r="GS54" s="892"/>
      <c r="GT54" s="892"/>
      <c r="GU54" s="892"/>
      <c r="GV54" s="892"/>
      <c r="GW54" s="892"/>
      <c r="GX54" s="892"/>
      <c r="GY54" s="892"/>
      <c r="GZ54" s="892"/>
      <c r="HA54" s="892"/>
      <c r="HB54" s="892"/>
      <c r="HC54" s="892"/>
      <c r="HD54" s="892"/>
      <c r="HE54" s="892"/>
      <c r="HF54" s="892"/>
      <c r="HG54" s="892"/>
      <c r="HH54" s="892"/>
      <c r="HI54" s="892"/>
      <c r="HJ54" s="892"/>
      <c r="HK54" s="892"/>
      <c r="HL54" s="892"/>
      <c r="HM54" s="892"/>
      <c r="HN54" s="892"/>
      <c r="HO54" s="892"/>
      <c r="HP54" s="892"/>
      <c r="HQ54" s="892"/>
      <c r="HR54" s="892"/>
      <c r="HS54" s="892"/>
      <c r="HT54" s="892"/>
      <c r="HU54" s="892"/>
      <c r="HV54" s="892"/>
      <c r="HW54" s="892"/>
      <c r="HX54" s="892"/>
      <c r="HY54" s="892"/>
      <c r="HZ54" s="892"/>
      <c r="IA54" s="892"/>
      <c r="IB54" s="892"/>
      <c r="IC54" s="892"/>
      <c r="ID54" s="892"/>
      <c r="IE54" s="892"/>
      <c r="IF54" s="892"/>
      <c r="IG54" s="892"/>
      <c r="IH54" s="892"/>
      <c r="II54" s="892"/>
      <c r="IJ54" s="892"/>
      <c r="IK54" s="892"/>
      <c r="IL54" s="892"/>
      <c r="IM54" s="892"/>
      <c r="IN54" s="892"/>
      <c r="IO54" s="892"/>
      <c r="IP54" s="892"/>
      <c r="IQ54" s="892"/>
      <c r="IR54" s="892"/>
      <c r="IS54" s="892"/>
      <c r="IT54" s="892"/>
      <c r="IU54" s="892"/>
    </row>
    <row r="55" spans="1:255" s="893" customFormat="1">
      <c r="A55" s="892"/>
      <c r="B55" s="892"/>
      <c r="C55" s="892"/>
      <c r="D55" s="892"/>
      <c r="E55" s="892"/>
      <c r="F55" s="892"/>
      <c r="G55" s="892"/>
      <c r="H55" s="892"/>
      <c r="I55" s="892"/>
      <c r="J55" s="892"/>
      <c r="K55" s="892"/>
      <c r="L55" s="892"/>
      <c r="M55" s="892"/>
      <c r="N55" s="892"/>
      <c r="O55" s="892"/>
      <c r="W55" s="913"/>
      <c r="AQ55" s="892"/>
      <c r="AR55" s="892"/>
      <c r="AS55" s="892"/>
      <c r="AT55" s="892"/>
      <c r="AU55" s="892"/>
      <c r="AV55" s="892"/>
      <c r="AW55" s="892"/>
      <c r="AX55" s="892"/>
      <c r="AY55" s="892"/>
      <c r="AZ55" s="892"/>
      <c r="BA55" s="892"/>
      <c r="BB55" s="892"/>
      <c r="BC55" s="892"/>
      <c r="BD55" s="892"/>
      <c r="BE55" s="892"/>
      <c r="BF55" s="892"/>
      <c r="BG55" s="892"/>
      <c r="BH55" s="892"/>
      <c r="BI55" s="892"/>
      <c r="BJ55" s="892"/>
      <c r="BK55" s="892"/>
      <c r="BL55" s="892"/>
      <c r="BM55" s="892"/>
      <c r="BN55" s="892"/>
      <c r="BO55" s="892"/>
      <c r="BP55" s="892"/>
      <c r="BQ55" s="892"/>
      <c r="BR55" s="892"/>
      <c r="BS55" s="892"/>
      <c r="BT55" s="892"/>
      <c r="BU55" s="892"/>
      <c r="BV55" s="892"/>
      <c r="BW55" s="892"/>
      <c r="BX55" s="892"/>
      <c r="BY55" s="892"/>
      <c r="BZ55" s="892"/>
      <c r="CA55" s="892"/>
      <c r="CB55" s="892"/>
      <c r="CC55" s="892"/>
      <c r="CD55" s="892"/>
      <c r="CE55" s="892"/>
      <c r="CF55" s="892"/>
      <c r="CG55" s="892"/>
      <c r="CH55" s="892"/>
      <c r="CI55" s="892"/>
      <c r="CJ55" s="892"/>
      <c r="CK55" s="892"/>
      <c r="CL55" s="892"/>
      <c r="CM55" s="892"/>
      <c r="CN55" s="892"/>
      <c r="CO55" s="892"/>
      <c r="CP55" s="892"/>
      <c r="CQ55" s="892"/>
      <c r="CR55" s="892"/>
      <c r="CS55" s="892"/>
      <c r="CT55" s="892"/>
      <c r="CU55" s="892"/>
      <c r="CV55" s="892"/>
      <c r="CW55" s="892"/>
      <c r="CX55" s="892"/>
      <c r="CY55" s="892"/>
      <c r="CZ55" s="892"/>
      <c r="DA55" s="892"/>
      <c r="DB55" s="892"/>
      <c r="DC55" s="892"/>
      <c r="DD55" s="892"/>
      <c r="DE55" s="892"/>
      <c r="DF55" s="892"/>
      <c r="DG55" s="892"/>
      <c r="DH55" s="892"/>
      <c r="DI55" s="892"/>
      <c r="DJ55" s="892"/>
      <c r="DK55" s="892"/>
      <c r="DL55" s="892"/>
      <c r="DM55" s="892"/>
      <c r="DN55" s="892"/>
      <c r="DO55" s="892"/>
      <c r="DP55" s="892"/>
      <c r="DQ55" s="892"/>
      <c r="DR55" s="892"/>
      <c r="DS55" s="892"/>
      <c r="DT55" s="892"/>
      <c r="DU55" s="892"/>
      <c r="DV55" s="892"/>
      <c r="DW55" s="892"/>
      <c r="DX55" s="892"/>
      <c r="DY55" s="892"/>
      <c r="DZ55" s="892"/>
      <c r="EA55" s="892"/>
      <c r="EB55" s="892"/>
      <c r="EC55" s="892"/>
      <c r="ED55" s="892"/>
      <c r="EE55" s="892"/>
      <c r="EF55" s="892"/>
      <c r="EG55" s="892"/>
      <c r="EH55" s="892"/>
      <c r="EI55" s="892"/>
      <c r="EJ55" s="892"/>
      <c r="EK55" s="892"/>
      <c r="EL55" s="892"/>
      <c r="EM55" s="892"/>
      <c r="EN55" s="892"/>
      <c r="EO55" s="892"/>
      <c r="EP55" s="892"/>
      <c r="EQ55" s="892"/>
      <c r="ER55" s="892"/>
      <c r="ES55" s="892"/>
      <c r="ET55" s="892"/>
      <c r="EU55" s="892"/>
      <c r="EV55" s="892"/>
      <c r="EW55" s="892"/>
      <c r="EX55" s="892"/>
      <c r="EY55" s="892"/>
      <c r="EZ55" s="892"/>
      <c r="FA55" s="892"/>
      <c r="FB55" s="892"/>
      <c r="FC55" s="892"/>
      <c r="FD55" s="892"/>
      <c r="FE55" s="892"/>
      <c r="FF55" s="892"/>
      <c r="FG55" s="892"/>
      <c r="FH55" s="892"/>
      <c r="FI55" s="892"/>
      <c r="FJ55" s="892"/>
      <c r="FK55" s="892"/>
      <c r="FL55" s="892"/>
      <c r="FM55" s="892"/>
      <c r="FN55" s="892"/>
      <c r="FO55" s="892"/>
      <c r="FP55" s="892"/>
      <c r="FQ55" s="892"/>
      <c r="FR55" s="892"/>
      <c r="FS55" s="892"/>
      <c r="FT55" s="892"/>
      <c r="FU55" s="892"/>
      <c r="FV55" s="892"/>
      <c r="FW55" s="892"/>
      <c r="FX55" s="892"/>
      <c r="FY55" s="892"/>
      <c r="FZ55" s="892"/>
      <c r="GA55" s="892"/>
      <c r="GB55" s="892"/>
      <c r="GC55" s="892"/>
      <c r="GD55" s="892"/>
      <c r="GE55" s="892"/>
      <c r="GF55" s="892"/>
      <c r="GG55" s="892"/>
      <c r="GH55" s="892"/>
      <c r="GI55" s="892"/>
      <c r="GJ55" s="892"/>
      <c r="GK55" s="892"/>
      <c r="GL55" s="892"/>
      <c r="GM55" s="892"/>
      <c r="GN55" s="892"/>
      <c r="GO55" s="892"/>
      <c r="GP55" s="892"/>
      <c r="GQ55" s="892"/>
      <c r="GR55" s="892"/>
      <c r="GS55" s="892"/>
      <c r="GT55" s="892"/>
      <c r="GU55" s="892"/>
      <c r="GV55" s="892"/>
      <c r="GW55" s="892"/>
      <c r="GX55" s="892"/>
      <c r="GY55" s="892"/>
      <c r="GZ55" s="892"/>
      <c r="HA55" s="892"/>
      <c r="HB55" s="892"/>
      <c r="HC55" s="892"/>
      <c r="HD55" s="892"/>
      <c r="HE55" s="892"/>
      <c r="HF55" s="892"/>
      <c r="HG55" s="892"/>
      <c r="HH55" s="892"/>
      <c r="HI55" s="892"/>
      <c r="HJ55" s="892"/>
      <c r="HK55" s="892"/>
      <c r="HL55" s="892"/>
      <c r="HM55" s="892"/>
      <c r="HN55" s="892"/>
      <c r="HO55" s="892"/>
      <c r="HP55" s="892"/>
      <c r="HQ55" s="892"/>
      <c r="HR55" s="892"/>
      <c r="HS55" s="892"/>
      <c r="HT55" s="892"/>
      <c r="HU55" s="892"/>
      <c r="HV55" s="892"/>
      <c r="HW55" s="892"/>
      <c r="HX55" s="892"/>
      <c r="HY55" s="892"/>
      <c r="HZ55" s="892"/>
      <c r="IA55" s="892"/>
      <c r="IB55" s="892"/>
      <c r="IC55" s="892"/>
      <c r="ID55" s="892"/>
      <c r="IE55" s="892"/>
      <c r="IF55" s="892"/>
      <c r="IG55" s="892"/>
      <c r="IH55" s="892"/>
      <c r="II55" s="892"/>
      <c r="IJ55" s="892"/>
      <c r="IK55" s="892"/>
      <c r="IL55" s="892"/>
      <c r="IM55" s="892"/>
      <c r="IN55" s="892"/>
      <c r="IO55" s="892"/>
      <c r="IP55" s="892"/>
      <c r="IQ55" s="892"/>
      <c r="IR55" s="892"/>
      <c r="IS55" s="892"/>
      <c r="IT55" s="892"/>
      <c r="IU55" s="892"/>
    </row>
    <row r="56" spans="1:255" s="893" customFormat="1">
      <c r="A56" s="892"/>
      <c r="B56" s="892"/>
      <c r="C56" s="892"/>
      <c r="D56" s="892"/>
      <c r="E56" s="892"/>
      <c r="F56" s="892"/>
      <c r="G56" s="892"/>
      <c r="H56" s="892"/>
      <c r="I56" s="892"/>
      <c r="J56" s="892"/>
      <c r="K56" s="892"/>
      <c r="L56" s="892"/>
      <c r="M56" s="892"/>
      <c r="N56" s="892"/>
      <c r="O56" s="892"/>
      <c r="W56" s="907"/>
      <c r="AQ56" s="892"/>
      <c r="AR56" s="892"/>
      <c r="AS56" s="892"/>
      <c r="AT56" s="892"/>
      <c r="AU56" s="892"/>
      <c r="AV56" s="892"/>
      <c r="AW56" s="892"/>
      <c r="AX56" s="892"/>
      <c r="AY56" s="892"/>
      <c r="AZ56" s="892"/>
      <c r="BA56" s="892"/>
      <c r="BB56" s="892"/>
      <c r="BC56" s="892"/>
      <c r="BD56" s="892"/>
      <c r="BE56" s="892"/>
      <c r="BF56" s="892"/>
      <c r="BG56" s="892"/>
      <c r="BH56" s="892"/>
      <c r="BI56" s="892"/>
      <c r="BJ56" s="892"/>
      <c r="BK56" s="892"/>
      <c r="BL56" s="892"/>
      <c r="BM56" s="892"/>
      <c r="BN56" s="892"/>
      <c r="BO56" s="892"/>
      <c r="BP56" s="892"/>
      <c r="BQ56" s="892"/>
      <c r="BR56" s="892"/>
      <c r="BS56" s="892"/>
      <c r="BT56" s="892"/>
      <c r="BU56" s="892"/>
      <c r="BV56" s="892"/>
      <c r="BW56" s="892"/>
      <c r="BX56" s="892"/>
      <c r="BY56" s="892"/>
      <c r="BZ56" s="892"/>
      <c r="CA56" s="892"/>
      <c r="CB56" s="892"/>
      <c r="CC56" s="892"/>
      <c r="CD56" s="892"/>
      <c r="CE56" s="892"/>
      <c r="CF56" s="892"/>
      <c r="CG56" s="892"/>
      <c r="CH56" s="892"/>
      <c r="CI56" s="892"/>
      <c r="CJ56" s="892"/>
      <c r="CK56" s="892"/>
      <c r="CL56" s="892"/>
      <c r="CM56" s="892"/>
      <c r="CN56" s="892"/>
      <c r="CO56" s="892"/>
      <c r="CP56" s="892"/>
      <c r="CQ56" s="892"/>
      <c r="CR56" s="892"/>
      <c r="CS56" s="892"/>
      <c r="CT56" s="892"/>
      <c r="CU56" s="892"/>
      <c r="CV56" s="892"/>
      <c r="CW56" s="892"/>
      <c r="CX56" s="892"/>
      <c r="CY56" s="892"/>
      <c r="CZ56" s="892"/>
      <c r="DA56" s="892"/>
      <c r="DB56" s="892"/>
      <c r="DC56" s="892"/>
      <c r="DD56" s="892"/>
      <c r="DE56" s="892"/>
      <c r="DF56" s="892"/>
      <c r="DG56" s="892"/>
      <c r="DH56" s="892"/>
      <c r="DI56" s="892"/>
      <c r="DJ56" s="892"/>
      <c r="DK56" s="892"/>
      <c r="DL56" s="892"/>
      <c r="DM56" s="892"/>
      <c r="DN56" s="892"/>
      <c r="DO56" s="892"/>
      <c r="DP56" s="892"/>
      <c r="DQ56" s="892"/>
      <c r="DR56" s="892"/>
      <c r="DS56" s="892"/>
      <c r="DT56" s="892"/>
      <c r="DU56" s="892"/>
      <c r="DV56" s="892"/>
      <c r="DW56" s="892"/>
      <c r="DX56" s="892"/>
      <c r="DY56" s="892"/>
      <c r="DZ56" s="892"/>
      <c r="EA56" s="892"/>
      <c r="EB56" s="892"/>
      <c r="EC56" s="892"/>
      <c r="ED56" s="892"/>
      <c r="EE56" s="892"/>
      <c r="EF56" s="892"/>
      <c r="EG56" s="892"/>
      <c r="EH56" s="892"/>
      <c r="EI56" s="892"/>
      <c r="EJ56" s="892"/>
      <c r="EK56" s="892"/>
      <c r="EL56" s="892"/>
      <c r="EM56" s="892"/>
      <c r="EN56" s="892"/>
      <c r="EO56" s="892"/>
      <c r="EP56" s="892"/>
      <c r="EQ56" s="892"/>
      <c r="ER56" s="892"/>
      <c r="ES56" s="892"/>
      <c r="ET56" s="892"/>
      <c r="EU56" s="892"/>
      <c r="EV56" s="892"/>
      <c r="EW56" s="892"/>
      <c r="EX56" s="892"/>
      <c r="EY56" s="892"/>
      <c r="EZ56" s="892"/>
      <c r="FA56" s="892"/>
      <c r="FB56" s="892"/>
      <c r="FC56" s="892"/>
      <c r="FD56" s="892"/>
      <c r="FE56" s="892"/>
      <c r="FF56" s="892"/>
      <c r="FG56" s="892"/>
      <c r="FH56" s="892"/>
      <c r="FI56" s="892"/>
      <c r="FJ56" s="892"/>
      <c r="FK56" s="892"/>
      <c r="FL56" s="892"/>
      <c r="FM56" s="892"/>
      <c r="FN56" s="892"/>
      <c r="FO56" s="892"/>
      <c r="FP56" s="892"/>
      <c r="FQ56" s="892"/>
      <c r="FR56" s="892"/>
      <c r="FS56" s="892"/>
      <c r="FT56" s="892"/>
      <c r="FU56" s="892"/>
      <c r="FV56" s="892"/>
      <c r="FW56" s="892"/>
      <c r="FX56" s="892"/>
      <c r="FY56" s="892"/>
      <c r="FZ56" s="892"/>
      <c r="GA56" s="892"/>
      <c r="GB56" s="892"/>
      <c r="GC56" s="892"/>
      <c r="GD56" s="892"/>
      <c r="GE56" s="892"/>
      <c r="GF56" s="892"/>
      <c r="GG56" s="892"/>
      <c r="GH56" s="892"/>
      <c r="GI56" s="892"/>
      <c r="GJ56" s="892"/>
      <c r="GK56" s="892"/>
      <c r="GL56" s="892"/>
      <c r="GM56" s="892"/>
      <c r="GN56" s="892"/>
      <c r="GO56" s="892"/>
      <c r="GP56" s="892"/>
      <c r="GQ56" s="892"/>
      <c r="GR56" s="892"/>
      <c r="GS56" s="892"/>
      <c r="GT56" s="892"/>
      <c r="GU56" s="892"/>
      <c r="GV56" s="892"/>
      <c r="GW56" s="892"/>
      <c r="GX56" s="892"/>
      <c r="GY56" s="892"/>
      <c r="GZ56" s="892"/>
      <c r="HA56" s="892"/>
      <c r="HB56" s="892"/>
      <c r="HC56" s="892"/>
      <c r="HD56" s="892"/>
      <c r="HE56" s="892"/>
      <c r="HF56" s="892"/>
      <c r="HG56" s="892"/>
      <c r="HH56" s="892"/>
      <c r="HI56" s="892"/>
      <c r="HJ56" s="892"/>
      <c r="HK56" s="892"/>
      <c r="HL56" s="892"/>
      <c r="HM56" s="892"/>
      <c r="HN56" s="892"/>
      <c r="HO56" s="892"/>
      <c r="HP56" s="892"/>
      <c r="HQ56" s="892"/>
      <c r="HR56" s="892"/>
      <c r="HS56" s="892"/>
      <c r="HT56" s="892"/>
      <c r="HU56" s="892"/>
      <c r="HV56" s="892"/>
      <c r="HW56" s="892"/>
      <c r="HX56" s="892"/>
      <c r="HY56" s="892"/>
      <c r="HZ56" s="892"/>
      <c r="IA56" s="892"/>
      <c r="IB56" s="892"/>
      <c r="IC56" s="892"/>
      <c r="ID56" s="892"/>
      <c r="IE56" s="892"/>
      <c r="IF56" s="892"/>
      <c r="IG56" s="892"/>
      <c r="IH56" s="892"/>
      <c r="II56" s="892"/>
      <c r="IJ56" s="892"/>
      <c r="IK56" s="892"/>
      <c r="IL56" s="892"/>
      <c r="IM56" s="892"/>
      <c r="IN56" s="892"/>
      <c r="IO56" s="892"/>
      <c r="IP56" s="892"/>
      <c r="IQ56" s="892"/>
      <c r="IR56" s="892"/>
      <c r="IS56" s="892"/>
      <c r="IT56" s="892"/>
      <c r="IU56" s="892"/>
    </row>
    <row r="57" spans="1:255" s="893" customFormat="1">
      <c r="A57" s="892"/>
      <c r="B57" s="892"/>
      <c r="C57" s="892"/>
      <c r="D57" s="892"/>
      <c r="E57" s="892"/>
      <c r="F57" s="892"/>
      <c r="G57" s="892"/>
      <c r="H57" s="892"/>
      <c r="I57" s="892"/>
      <c r="J57" s="892"/>
      <c r="K57" s="892"/>
      <c r="L57" s="892"/>
      <c r="M57" s="892"/>
      <c r="N57" s="892"/>
      <c r="O57" s="892"/>
      <c r="W57" s="954"/>
      <c r="AQ57" s="892"/>
      <c r="AR57" s="892"/>
      <c r="AS57" s="892"/>
      <c r="AT57" s="892"/>
      <c r="AU57" s="892"/>
      <c r="AV57" s="892"/>
      <c r="AW57" s="892"/>
      <c r="AX57" s="892"/>
      <c r="AY57" s="892"/>
      <c r="AZ57" s="892"/>
      <c r="BA57" s="892"/>
      <c r="BB57" s="892"/>
      <c r="BC57" s="892"/>
      <c r="BD57" s="892"/>
      <c r="BE57" s="892"/>
      <c r="BF57" s="892"/>
      <c r="BG57" s="892"/>
      <c r="BH57" s="892"/>
      <c r="BI57" s="892"/>
      <c r="BJ57" s="892"/>
      <c r="BK57" s="892"/>
      <c r="BL57" s="892"/>
      <c r="BM57" s="892"/>
      <c r="BN57" s="892"/>
      <c r="BO57" s="892"/>
      <c r="BP57" s="892"/>
      <c r="BQ57" s="892"/>
      <c r="BR57" s="892"/>
      <c r="BS57" s="892"/>
      <c r="BT57" s="892"/>
      <c r="BU57" s="892"/>
      <c r="BV57" s="892"/>
      <c r="BW57" s="892"/>
      <c r="BX57" s="892"/>
      <c r="BY57" s="892"/>
      <c r="BZ57" s="892"/>
      <c r="CA57" s="892"/>
      <c r="CB57" s="892"/>
      <c r="CC57" s="892"/>
      <c r="CD57" s="892"/>
      <c r="CE57" s="892"/>
      <c r="CF57" s="892"/>
      <c r="CG57" s="892"/>
      <c r="CH57" s="892"/>
      <c r="CI57" s="892"/>
      <c r="CJ57" s="892"/>
      <c r="CK57" s="892"/>
      <c r="CL57" s="892"/>
      <c r="CM57" s="892"/>
      <c r="CN57" s="892"/>
      <c r="CO57" s="892"/>
      <c r="CP57" s="892"/>
      <c r="CQ57" s="892"/>
      <c r="CR57" s="892"/>
      <c r="CS57" s="892"/>
      <c r="CT57" s="892"/>
      <c r="CU57" s="892"/>
      <c r="CV57" s="892"/>
      <c r="CW57" s="892"/>
      <c r="CX57" s="892"/>
      <c r="CY57" s="892"/>
      <c r="CZ57" s="892"/>
      <c r="DA57" s="892"/>
      <c r="DB57" s="892"/>
      <c r="DC57" s="892"/>
      <c r="DD57" s="892"/>
      <c r="DE57" s="892"/>
      <c r="DF57" s="892"/>
      <c r="DG57" s="892"/>
      <c r="DH57" s="892"/>
      <c r="DI57" s="892"/>
      <c r="DJ57" s="892"/>
      <c r="DK57" s="892"/>
      <c r="DL57" s="892"/>
      <c r="DM57" s="892"/>
      <c r="DN57" s="892"/>
      <c r="DO57" s="892"/>
      <c r="DP57" s="892"/>
      <c r="DQ57" s="892"/>
      <c r="DR57" s="892"/>
      <c r="DS57" s="892"/>
      <c r="DT57" s="892"/>
      <c r="DU57" s="892"/>
      <c r="DV57" s="892"/>
      <c r="DW57" s="892"/>
      <c r="DX57" s="892"/>
      <c r="DY57" s="892"/>
      <c r="DZ57" s="892"/>
      <c r="EA57" s="892"/>
      <c r="EB57" s="892"/>
      <c r="EC57" s="892"/>
      <c r="ED57" s="892"/>
      <c r="EE57" s="892"/>
      <c r="EF57" s="892"/>
      <c r="EG57" s="892"/>
      <c r="EH57" s="892"/>
      <c r="EI57" s="892"/>
      <c r="EJ57" s="892"/>
      <c r="EK57" s="892"/>
      <c r="EL57" s="892"/>
      <c r="EM57" s="892"/>
      <c r="EN57" s="892"/>
      <c r="EO57" s="892"/>
      <c r="EP57" s="892"/>
      <c r="EQ57" s="892"/>
      <c r="ER57" s="892"/>
      <c r="ES57" s="892"/>
      <c r="ET57" s="892"/>
      <c r="EU57" s="892"/>
      <c r="EV57" s="892"/>
      <c r="EW57" s="892"/>
      <c r="EX57" s="892"/>
      <c r="EY57" s="892"/>
      <c r="EZ57" s="892"/>
      <c r="FA57" s="892"/>
      <c r="FB57" s="892"/>
      <c r="FC57" s="892"/>
      <c r="FD57" s="892"/>
      <c r="FE57" s="892"/>
      <c r="FF57" s="892"/>
      <c r="FG57" s="892"/>
      <c r="FH57" s="892"/>
      <c r="FI57" s="892"/>
      <c r="FJ57" s="892"/>
      <c r="FK57" s="892"/>
      <c r="FL57" s="892"/>
      <c r="FM57" s="892"/>
      <c r="FN57" s="892"/>
      <c r="FO57" s="892"/>
      <c r="FP57" s="892"/>
      <c r="FQ57" s="892"/>
      <c r="FR57" s="892"/>
      <c r="FS57" s="892"/>
      <c r="FT57" s="892"/>
      <c r="FU57" s="892"/>
      <c r="FV57" s="892"/>
      <c r="FW57" s="892"/>
      <c r="FX57" s="892"/>
      <c r="FY57" s="892"/>
      <c r="FZ57" s="892"/>
      <c r="GA57" s="892"/>
      <c r="GB57" s="892"/>
      <c r="GC57" s="892"/>
      <c r="GD57" s="892"/>
      <c r="GE57" s="892"/>
      <c r="GF57" s="892"/>
      <c r="GG57" s="892"/>
      <c r="GH57" s="892"/>
      <c r="GI57" s="892"/>
      <c r="GJ57" s="892"/>
      <c r="GK57" s="892"/>
      <c r="GL57" s="892"/>
      <c r="GM57" s="892"/>
      <c r="GN57" s="892"/>
      <c r="GO57" s="892"/>
      <c r="GP57" s="892"/>
      <c r="GQ57" s="892"/>
      <c r="GR57" s="892"/>
      <c r="GS57" s="892"/>
      <c r="GT57" s="892"/>
      <c r="GU57" s="892"/>
      <c r="GV57" s="892"/>
      <c r="GW57" s="892"/>
      <c r="GX57" s="892"/>
      <c r="GY57" s="892"/>
      <c r="GZ57" s="892"/>
      <c r="HA57" s="892"/>
      <c r="HB57" s="892"/>
      <c r="HC57" s="892"/>
      <c r="HD57" s="892"/>
      <c r="HE57" s="892"/>
      <c r="HF57" s="892"/>
      <c r="HG57" s="892"/>
      <c r="HH57" s="892"/>
      <c r="HI57" s="892"/>
      <c r="HJ57" s="892"/>
      <c r="HK57" s="892"/>
      <c r="HL57" s="892"/>
      <c r="HM57" s="892"/>
      <c r="HN57" s="892"/>
      <c r="HO57" s="892"/>
      <c r="HP57" s="892"/>
      <c r="HQ57" s="892"/>
      <c r="HR57" s="892"/>
      <c r="HS57" s="892"/>
      <c r="HT57" s="892"/>
      <c r="HU57" s="892"/>
      <c r="HV57" s="892"/>
      <c r="HW57" s="892"/>
      <c r="HX57" s="892"/>
      <c r="HY57" s="892"/>
      <c r="HZ57" s="892"/>
      <c r="IA57" s="892"/>
      <c r="IB57" s="892"/>
      <c r="IC57" s="892"/>
      <c r="ID57" s="892"/>
      <c r="IE57" s="892"/>
      <c r="IF57" s="892"/>
      <c r="IG57" s="892"/>
      <c r="IH57" s="892"/>
      <c r="II57" s="892"/>
      <c r="IJ57" s="892"/>
      <c r="IK57" s="892"/>
      <c r="IL57" s="892"/>
      <c r="IM57" s="892"/>
      <c r="IN57" s="892"/>
      <c r="IO57" s="892"/>
      <c r="IP57" s="892"/>
      <c r="IQ57" s="892"/>
      <c r="IR57" s="892"/>
      <c r="IS57" s="892"/>
      <c r="IT57" s="892"/>
      <c r="IU57" s="892"/>
    </row>
    <row r="58" spans="1:255" s="893" customFormat="1">
      <c r="A58" s="892"/>
      <c r="B58" s="892"/>
      <c r="C58" s="892"/>
      <c r="D58" s="892"/>
      <c r="E58" s="892"/>
      <c r="F58" s="892"/>
      <c r="G58" s="892"/>
      <c r="H58" s="892"/>
      <c r="I58" s="892"/>
      <c r="J58" s="892"/>
      <c r="K58" s="892"/>
      <c r="L58" s="892"/>
      <c r="M58" s="892"/>
      <c r="N58" s="892"/>
      <c r="O58" s="892"/>
      <c r="W58" s="907"/>
      <c r="AQ58" s="892"/>
      <c r="AR58" s="892"/>
      <c r="AS58" s="892"/>
      <c r="AT58" s="892"/>
      <c r="AU58" s="892"/>
      <c r="AV58" s="892"/>
      <c r="AW58" s="892"/>
      <c r="AX58" s="892"/>
      <c r="AY58" s="892"/>
      <c r="AZ58" s="892"/>
      <c r="BA58" s="892"/>
      <c r="BB58" s="892"/>
      <c r="BC58" s="892"/>
      <c r="BD58" s="892"/>
      <c r="BE58" s="892"/>
      <c r="BF58" s="892"/>
      <c r="BG58" s="892"/>
      <c r="BH58" s="892"/>
      <c r="BI58" s="892"/>
      <c r="BJ58" s="892"/>
      <c r="BK58" s="892"/>
      <c r="BL58" s="892"/>
      <c r="BM58" s="892"/>
      <c r="BN58" s="892"/>
      <c r="BO58" s="892"/>
      <c r="BP58" s="892"/>
      <c r="BQ58" s="892"/>
      <c r="BR58" s="892"/>
      <c r="BS58" s="892"/>
      <c r="BT58" s="892"/>
      <c r="BU58" s="892"/>
      <c r="BV58" s="892"/>
      <c r="BW58" s="892"/>
      <c r="BX58" s="892"/>
      <c r="BY58" s="892"/>
      <c r="BZ58" s="892"/>
      <c r="CA58" s="892"/>
      <c r="CB58" s="892"/>
      <c r="CC58" s="892"/>
      <c r="CD58" s="892"/>
      <c r="CE58" s="892"/>
      <c r="CF58" s="892"/>
      <c r="CG58" s="892"/>
      <c r="CH58" s="892"/>
      <c r="CI58" s="892"/>
      <c r="CJ58" s="892"/>
      <c r="CK58" s="892"/>
      <c r="CL58" s="892"/>
      <c r="CM58" s="892"/>
      <c r="CN58" s="892"/>
      <c r="CO58" s="892"/>
      <c r="CP58" s="892"/>
      <c r="CQ58" s="892"/>
      <c r="CR58" s="892"/>
      <c r="CS58" s="892"/>
      <c r="CT58" s="892"/>
      <c r="CU58" s="892"/>
      <c r="CV58" s="892"/>
      <c r="CW58" s="892"/>
      <c r="CX58" s="892"/>
      <c r="CY58" s="892"/>
      <c r="CZ58" s="892"/>
      <c r="DA58" s="892"/>
      <c r="DB58" s="892"/>
      <c r="DC58" s="892"/>
      <c r="DD58" s="892"/>
      <c r="DE58" s="892"/>
      <c r="DF58" s="892"/>
      <c r="DG58" s="892"/>
      <c r="DH58" s="892"/>
      <c r="DI58" s="892"/>
      <c r="DJ58" s="892"/>
      <c r="DK58" s="892"/>
      <c r="DL58" s="892"/>
      <c r="DM58" s="892"/>
      <c r="DN58" s="892"/>
      <c r="DO58" s="892"/>
      <c r="DP58" s="892"/>
      <c r="DQ58" s="892"/>
      <c r="DR58" s="892"/>
      <c r="DS58" s="892"/>
      <c r="DT58" s="892"/>
      <c r="DU58" s="892"/>
      <c r="DV58" s="892"/>
      <c r="DW58" s="892"/>
      <c r="DX58" s="892"/>
      <c r="DY58" s="892"/>
      <c r="DZ58" s="892"/>
      <c r="EA58" s="892"/>
      <c r="EB58" s="892"/>
      <c r="EC58" s="892"/>
      <c r="ED58" s="892"/>
      <c r="EE58" s="892"/>
      <c r="EF58" s="892"/>
      <c r="EG58" s="892"/>
      <c r="EH58" s="892"/>
      <c r="EI58" s="892"/>
      <c r="EJ58" s="892"/>
      <c r="EK58" s="892"/>
      <c r="EL58" s="892"/>
      <c r="EM58" s="892"/>
      <c r="EN58" s="892"/>
      <c r="EO58" s="892"/>
      <c r="EP58" s="892"/>
      <c r="EQ58" s="892"/>
      <c r="ER58" s="892"/>
      <c r="ES58" s="892"/>
      <c r="ET58" s="892"/>
      <c r="EU58" s="892"/>
      <c r="EV58" s="892"/>
      <c r="EW58" s="892"/>
      <c r="EX58" s="892"/>
      <c r="EY58" s="892"/>
      <c r="EZ58" s="892"/>
      <c r="FA58" s="892"/>
      <c r="FB58" s="892"/>
      <c r="FC58" s="892"/>
      <c r="FD58" s="892"/>
      <c r="FE58" s="892"/>
      <c r="FF58" s="892"/>
      <c r="FG58" s="892"/>
      <c r="FH58" s="892"/>
      <c r="FI58" s="892"/>
      <c r="FJ58" s="892"/>
      <c r="FK58" s="892"/>
      <c r="FL58" s="892"/>
      <c r="FM58" s="892"/>
      <c r="FN58" s="892"/>
      <c r="FO58" s="892"/>
      <c r="FP58" s="892"/>
      <c r="FQ58" s="892"/>
      <c r="FR58" s="892"/>
      <c r="FS58" s="892"/>
      <c r="FT58" s="892"/>
      <c r="FU58" s="892"/>
      <c r="FV58" s="892"/>
      <c r="FW58" s="892"/>
      <c r="FX58" s="892"/>
      <c r="FY58" s="892"/>
      <c r="FZ58" s="892"/>
      <c r="GA58" s="892"/>
      <c r="GB58" s="892"/>
      <c r="GC58" s="892"/>
      <c r="GD58" s="892"/>
      <c r="GE58" s="892"/>
      <c r="GF58" s="892"/>
      <c r="GG58" s="892"/>
      <c r="GH58" s="892"/>
      <c r="GI58" s="892"/>
      <c r="GJ58" s="892"/>
      <c r="GK58" s="892"/>
      <c r="GL58" s="892"/>
      <c r="GM58" s="892"/>
      <c r="GN58" s="892"/>
      <c r="GO58" s="892"/>
      <c r="GP58" s="892"/>
      <c r="GQ58" s="892"/>
      <c r="GR58" s="892"/>
      <c r="GS58" s="892"/>
      <c r="GT58" s="892"/>
      <c r="GU58" s="892"/>
      <c r="GV58" s="892"/>
      <c r="GW58" s="892"/>
      <c r="GX58" s="892"/>
      <c r="GY58" s="892"/>
      <c r="GZ58" s="892"/>
      <c r="HA58" s="892"/>
      <c r="HB58" s="892"/>
      <c r="HC58" s="892"/>
      <c r="HD58" s="892"/>
      <c r="HE58" s="892"/>
      <c r="HF58" s="892"/>
      <c r="HG58" s="892"/>
      <c r="HH58" s="892"/>
      <c r="HI58" s="892"/>
      <c r="HJ58" s="892"/>
      <c r="HK58" s="892"/>
      <c r="HL58" s="892"/>
      <c r="HM58" s="892"/>
      <c r="HN58" s="892"/>
      <c r="HO58" s="892"/>
      <c r="HP58" s="892"/>
      <c r="HQ58" s="892"/>
      <c r="HR58" s="892"/>
      <c r="HS58" s="892"/>
      <c r="HT58" s="892"/>
      <c r="HU58" s="892"/>
      <c r="HV58" s="892"/>
      <c r="HW58" s="892"/>
      <c r="HX58" s="892"/>
      <c r="HY58" s="892"/>
      <c r="HZ58" s="892"/>
      <c r="IA58" s="892"/>
      <c r="IB58" s="892"/>
      <c r="IC58" s="892"/>
      <c r="ID58" s="892"/>
      <c r="IE58" s="892"/>
      <c r="IF58" s="892"/>
      <c r="IG58" s="892"/>
      <c r="IH58" s="892"/>
      <c r="II58" s="892"/>
      <c r="IJ58" s="892"/>
      <c r="IK58" s="892"/>
      <c r="IL58" s="892"/>
      <c r="IM58" s="892"/>
      <c r="IN58" s="892"/>
      <c r="IO58" s="892"/>
      <c r="IP58" s="892"/>
      <c r="IQ58" s="892"/>
      <c r="IR58" s="892"/>
      <c r="IS58" s="892"/>
      <c r="IT58" s="892"/>
      <c r="IU58" s="892"/>
    </row>
    <row r="59" spans="1:255" s="893" customFormat="1">
      <c r="A59" s="892"/>
      <c r="B59" s="892"/>
      <c r="C59" s="892"/>
      <c r="D59" s="892"/>
      <c r="E59" s="892"/>
      <c r="F59" s="892"/>
      <c r="G59" s="892"/>
      <c r="H59" s="892"/>
      <c r="I59" s="892"/>
      <c r="J59" s="892"/>
      <c r="K59" s="892"/>
      <c r="L59" s="892"/>
      <c r="M59" s="892"/>
      <c r="N59" s="892"/>
      <c r="O59" s="892"/>
      <c r="W59" s="907"/>
      <c r="AQ59" s="892"/>
      <c r="AR59" s="892"/>
      <c r="AS59" s="892"/>
      <c r="AT59" s="892"/>
      <c r="AU59" s="892"/>
      <c r="AV59" s="892"/>
      <c r="AW59" s="892"/>
      <c r="AX59" s="892"/>
      <c r="AY59" s="892"/>
      <c r="AZ59" s="892"/>
      <c r="BA59" s="892"/>
      <c r="BB59" s="892"/>
      <c r="BC59" s="892"/>
      <c r="BD59" s="892"/>
      <c r="BE59" s="892"/>
      <c r="BF59" s="892"/>
      <c r="BG59" s="892"/>
      <c r="BH59" s="892"/>
      <c r="BI59" s="892"/>
      <c r="BJ59" s="892"/>
      <c r="BK59" s="892"/>
      <c r="BL59" s="892"/>
      <c r="BM59" s="892"/>
      <c r="BN59" s="892"/>
      <c r="BO59" s="892"/>
      <c r="BP59" s="892"/>
      <c r="BQ59" s="892"/>
      <c r="BR59" s="892"/>
      <c r="BS59" s="892"/>
      <c r="BT59" s="892"/>
      <c r="BU59" s="892"/>
      <c r="BV59" s="892"/>
      <c r="BW59" s="892"/>
      <c r="BX59" s="892"/>
      <c r="BY59" s="892"/>
      <c r="BZ59" s="892"/>
      <c r="CA59" s="892"/>
      <c r="CB59" s="892"/>
      <c r="CC59" s="892"/>
      <c r="CD59" s="892"/>
      <c r="CE59" s="892"/>
      <c r="CF59" s="892"/>
      <c r="CG59" s="892"/>
      <c r="CH59" s="892"/>
      <c r="CI59" s="892"/>
      <c r="CJ59" s="892"/>
      <c r="CK59" s="892"/>
      <c r="CL59" s="892"/>
      <c r="CM59" s="892"/>
      <c r="CN59" s="892"/>
      <c r="CO59" s="892"/>
      <c r="CP59" s="892"/>
      <c r="CQ59" s="892"/>
      <c r="CR59" s="892"/>
      <c r="CS59" s="892"/>
      <c r="CT59" s="892"/>
      <c r="CU59" s="892"/>
      <c r="CV59" s="892"/>
      <c r="CW59" s="892"/>
      <c r="CX59" s="892"/>
      <c r="CY59" s="892"/>
      <c r="CZ59" s="892"/>
      <c r="DA59" s="892"/>
      <c r="DB59" s="892"/>
      <c r="DC59" s="892"/>
      <c r="DD59" s="892"/>
      <c r="DE59" s="892"/>
      <c r="DF59" s="892"/>
      <c r="DG59" s="892"/>
      <c r="DH59" s="892"/>
      <c r="DI59" s="892"/>
      <c r="DJ59" s="892"/>
      <c r="DK59" s="892"/>
      <c r="DL59" s="892"/>
      <c r="DM59" s="892"/>
      <c r="DN59" s="892"/>
      <c r="DO59" s="892"/>
      <c r="DP59" s="892"/>
      <c r="DQ59" s="892"/>
      <c r="DR59" s="892"/>
      <c r="DS59" s="892"/>
      <c r="DT59" s="892"/>
      <c r="DU59" s="892"/>
      <c r="DV59" s="892"/>
      <c r="DW59" s="892"/>
      <c r="DX59" s="892"/>
      <c r="DY59" s="892"/>
      <c r="DZ59" s="892"/>
      <c r="EA59" s="892"/>
      <c r="EB59" s="892"/>
      <c r="EC59" s="892"/>
      <c r="ED59" s="892"/>
      <c r="EE59" s="892"/>
      <c r="EF59" s="892"/>
      <c r="EG59" s="892"/>
      <c r="EH59" s="892"/>
      <c r="EI59" s="892"/>
      <c r="EJ59" s="892"/>
      <c r="EK59" s="892"/>
      <c r="EL59" s="892"/>
      <c r="EM59" s="892"/>
      <c r="EN59" s="892"/>
      <c r="EO59" s="892"/>
      <c r="EP59" s="892"/>
      <c r="EQ59" s="892"/>
      <c r="ER59" s="892"/>
      <c r="ES59" s="892"/>
      <c r="ET59" s="892"/>
      <c r="EU59" s="892"/>
      <c r="EV59" s="892"/>
      <c r="EW59" s="892"/>
      <c r="EX59" s="892"/>
      <c r="EY59" s="892"/>
      <c r="EZ59" s="892"/>
      <c r="FA59" s="892"/>
      <c r="FB59" s="892"/>
      <c r="FC59" s="892"/>
      <c r="FD59" s="892"/>
      <c r="FE59" s="892"/>
      <c r="FF59" s="892"/>
      <c r="FG59" s="892"/>
      <c r="FH59" s="892"/>
      <c r="FI59" s="892"/>
      <c r="FJ59" s="892"/>
      <c r="FK59" s="892"/>
      <c r="FL59" s="892"/>
      <c r="FM59" s="892"/>
      <c r="FN59" s="892"/>
      <c r="FO59" s="892"/>
      <c r="FP59" s="892"/>
      <c r="FQ59" s="892"/>
      <c r="FR59" s="892"/>
      <c r="FS59" s="892"/>
      <c r="FT59" s="892"/>
      <c r="FU59" s="892"/>
      <c r="FV59" s="892"/>
      <c r="FW59" s="892"/>
      <c r="FX59" s="892"/>
      <c r="FY59" s="892"/>
      <c r="FZ59" s="892"/>
      <c r="GA59" s="892"/>
      <c r="GB59" s="892"/>
      <c r="GC59" s="892"/>
      <c r="GD59" s="892"/>
      <c r="GE59" s="892"/>
      <c r="GF59" s="892"/>
      <c r="GG59" s="892"/>
      <c r="GH59" s="892"/>
      <c r="GI59" s="892"/>
      <c r="GJ59" s="892"/>
      <c r="GK59" s="892"/>
      <c r="GL59" s="892"/>
      <c r="GM59" s="892"/>
      <c r="GN59" s="892"/>
      <c r="GO59" s="892"/>
      <c r="GP59" s="892"/>
      <c r="GQ59" s="892"/>
      <c r="GR59" s="892"/>
      <c r="GS59" s="892"/>
      <c r="GT59" s="892"/>
      <c r="GU59" s="892"/>
      <c r="GV59" s="892"/>
      <c r="GW59" s="892"/>
      <c r="GX59" s="892"/>
      <c r="GY59" s="892"/>
      <c r="GZ59" s="892"/>
      <c r="HA59" s="892"/>
      <c r="HB59" s="892"/>
      <c r="HC59" s="892"/>
      <c r="HD59" s="892"/>
      <c r="HE59" s="892"/>
      <c r="HF59" s="892"/>
      <c r="HG59" s="892"/>
      <c r="HH59" s="892"/>
      <c r="HI59" s="892"/>
      <c r="HJ59" s="892"/>
      <c r="HK59" s="892"/>
      <c r="HL59" s="892"/>
      <c r="HM59" s="892"/>
      <c r="HN59" s="892"/>
      <c r="HO59" s="892"/>
      <c r="HP59" s="892"/>
      <c r="HQ59" s="892"/>
      <c r="HR59" s="892"/>
      <c r="HS59" s="892"/>
      <c r="HT59" s="892"/>
      <c r="HU59" s="892"/>
      <c r="HV59" s="892"/>
      <c r="HW59" s="892"/>
      <c r="HX59" s="892"/>
      <c r="HY59" s="892"/>
      <c r="HZ59" s="892"/>
      <c r="IA59" s="892"/>
      <c r="IB59" s="892"/>
      <c r="IC59" s="892"/>
      <c r="ID59" s="892"/>
      <c r="IE59" s="892"/>
      <c r="IF59" s="892"/>
      <c r="IG59" s="892"/>
      <c r="IH59" s="892"/>
      <c r="II59" s="892"/>
      <c r="IJ59" s="892"/>
      <c r="IK59" s="892"/>
      <c r="IL59" s="892"/>
      <c r="IM59" s="892"/>
      <c r="IN59" s="892"/>
      <c r="IO59" s="892"/>
      <c r="IP59" s="892"/>
      <c r="IQ59" s="892"/>
      <c r="IR59" s="892"/>
      <c r="IS59" s="892"/>
      <c r="IT59" s="892"/>
      <c r="IU59" s="892"/>
    </row>
    <row r="60" spans="1:255" s="893" customFormat="1">
      <c r="A60" s="892"/>
      <c r="B60" s="892"/>
      <c r="C60" s="892"/>
      <c r="D60" s="892"/>
      <c r="E60" s="892"/>
      <c r="F60" s="892"/>
      <c r="G60" s="892"/>
      <c r="H60" s="892"/>
      <c r="I60" s="892"/>
      <c r="J60" s="892"/>
      <c r="K60" s="892"/>
      <c r="L60" s="892"/>
      <c r="M60" s="892"/>
      <c r="N60" s="892"/>
      <c r="O60" s="892"/>
      <c r="W60" s="913"/>
      <c r="AQ60" s="892"/>
      <c r="AR60" s="892"/>
      <c r="AS60" s="892"/>
      <c r="AT60" s="892"/>
      <c r="AU60" s="892"/>
      <c r="AV60" s="892"/>
      <c r="AW60" s="892"/>
      <c r="AX60" s="892"/>
      <c r="AY60" s="892"/>
      <c r="AZ60" s="892"/>
      <c r="BA60" s="892"/>
      <c r="BB60" s="892"/>
      <c r="BC60" s="892"/>
      <c r="BD60" s="892"/>
      <c r="BE60" s="892"/>
      <c r="BF60" s="892"/>
      <c r="BG60" s="892"/>
      <c r="BH60" s="892"/>
      <c r="BI60" s="892"/>
      <c r="BJ60" s="892"/>
      <c r="BK60" s="892"/>
      <c r="BL60" s="892"/>
      <c r="BM60" s="892"/>
      <c r="BN60" s="892"/>
      <c r="BO60" s="892"/>
      <c r="BP60" s="892"/>
      <c r="BQ60" s="892"/>
      <c r="BR60" s="892"/>
      <c r="BS60" s="892"/>
      <c r="BT60" s="892"/>
      <c r="BU60" s="892"/>
      <c r="BV60" s="892"/>
      <c r="BW60" s="892"/>
      <c r="BX60" s="892"/>
      <c r="BY60" s="892"/>
      <c r="BZ60" s="892"/>
      <c r="CA60" s="892"/>
      <c r="CB60" s="892"/>
      <c r="CC60" s="892"/>
      <c r="CD60" s="892"/>
      <c r="CE60" s="892"/>
      <c r="CF60" s="892"/>
      <c r="CG60" s="892"/>
      <c r="CH60" s="892"/>
      <c r="CI60" s="892"/>
      <c r="CJ60" s="892"/>
      <c r="CK60" s="892"/>
      <c r="CL60" s="892"/>
      <c r="CM60" s="892"/>
      <c r="CN60" s="892"/>
      <c r="CO60" s="892"/>
      <c r="CP60" s="892"/>
      <c r="CQ60" s="892"/>
      <c r="CR60" s="892"/>
      <c r="CS60" s="892"/>
      <c r="CT60" s="892"/>
      <c r="CU60" s="892"/>
      <c r="CV60" s="892"/>
      <c r="CW60" s="892"/>
      <c r="CX60" s="892"/>
      <c r="CY60" s="892"/>
      <c r="CZ60" s="892"/>
      <c r="DA60" s="892"/>
      <c r="DB60" s="892"/>
      <c r="DC60" s="892"/>
      <c r="DD60" s="892"/>
      <c r="DE60" s="892"/>
      <c r="DF60" s="892"/>
      <c r="DG60" s="892"/>
      <c r="DH60" s="892"/>
      <c r="DI60" s="892"/>
      <c r="DJ60" s="892"/>
      <c r="DK60" s="892"/>
      <c r="DL60" s="892"/>
      <c r="DM60" s="892"/>
      <c r="DN60" s="892"/>
      <c r="DO60" s="892"/>
      <c r="DP60" s="892"/>
      <c r="DQ60" s="892"/>
      <c r="DR60" s="892"/>
      <c r="DS60" s="892"/>
      <c r="DT60" s="892"/>
      <c r="DU60" s="892"/>
      <c r="DV60" s="892"/>
      <c r="DW60" s="892"/>
      <c r="DX60" s="892"/>
      <c r="DY60" s="892"/>
      <c r="DZ60" s="892"/>
      <c r="EA60" s="892"/>
      <c r="EB60" s="892"/>
      <c r="EC60" s="892"/>
      <c r="ED60" s="892"/>
      <c r="EE60" s="892"/>
      <c r="EF60" s="892"/>
      <c r="EG60" s="892"/>
      <c r="EH60" s="892"/>
      <c r="EI60" s="892"/>
      <c r="EJ60" s="892"/>
      <c r="EK60" s="892"/>
      <c r="EL60" s="892"/>
      <c r="EM60" s="892"/>
      <c r="EN60" s="892"/>
      <c r="EO60" s="892"/>
      <c r="EP60" s="892"/>
      <c r="EQ60" s="892"/>
      <c r="ER60" s="892"/>
      <c r="ES60" s="892"/>
      <c r="ET60" s="892"/>
      <c r="EU60" s="892"/>
      <c r="EV60" s="892"/>
      <c r="EW60" s="892"/>
      <c r="EX60" s="892"/>
      <c r="EY60" s="892"/>
      <c r="EZ60" s="892"/>
      <c r="FA60" s="892"/>
      <c r="FB60" s="892"/>
      <c r="FC60" s="892"/>
      <c r="FD60" s="892"/>
      <c r="FE60" s="892"/>
      <c r="FF60" s="892"/>
      <c r="FG60" s="892"/>
      <c r="FH60" s="892"/>
      <c r="FI60" s="892"/>
      <c r="FJ60" s="892"/>
      <c r="FK60" s="892"/>
      <c r="FL60" s="892"/>
      <c r="FM60" s="892"/>
      <c r="FN60" s="892"/>
      <c r="FO60" s="892"/>
      <c r="FP60" s="892"/>
      <c r="FQ60" s="892"/>
      <c r="FR60" s="892"/>
      <c r="FS60" s="892"/>
      <c r="FT60" s="892"/>
      <c r="FU60" s="892"/>
      <c r="FV60" s="892"/>
      <c r="FW60" s="892"/>
      <c r="FX60" s="892"/>
      <c r="FY60" s="892"/>
      <c r="FZ60" s="892"/>
      <c r="GA60" s="892"/>
      <c r="GB60" s="892"/>
      <c r="GC60" s="892"/>
      <c r="GD60" s="892"/>
      <c r="GE60" s="892"/>
      <c r="GF60" s="892"/>
      <c r="GG60" s="892"/>
      <c r="GH60" s="892"/>
      <c r="GI60" s="892"/>
      <c r="GJ60" s="892"/>
      <c r="GK60" s="892"/>
      <c r="GL60" s="892"/>
      <c r="GM60" s="892"/>
      <c r="GN60" s="892"/>
      <c r="GO60" s="892"/>
      <c r="GP60" s="892"/>
      <c r="GQ60" s="892"/>
      <c r="GR60" s="892"/>
      <c r="GS60" s="892"/>
      <c r="GT60" s="892"/>
      <c r="GU60" s="892"/>
      <c r="GV60" s="892"/>
      <c r="GW60" s="892"/>
      <c r="GX60" s="892"/>
      <c r="GY60" s="892"/>
      <c r="GZ60" s="892"/>
      <c r="HA60" s="892"/>
      <c r="HB60" s="892"/>
      <c r="HC60" s="892"/>
      <c r="HD60" s="892"/>
      <c r="HE60" s="892"/>
      <c r="HF60" s="892"/>
      <c r="HG60" s="892"/>
      <c r="HH60" s="892"/>
      <c r="HI60" s="892"/>
      <c r="HJ60" s="892"/>
      <c r="HK60" s="892"/>
      <c r="HL60" s="892"/>
      <c r="HM60" s="892"/>
      <c r="HN60" s="892"/>
      <c r="HO60" s="892"/>
      <c r="HP60" s="892"/>
      <c r="HQ60" s="892"/>
      <c r="HR60" s="892"/>
      <c r="HS60" s="892"/>
      <c r="HT60" s="892"/>
      <c r="HU60" s="892"/>
      <c r="HV60" s="892"/>
      <c r="HW60" s="892"/>
      <c r="HX60" s="892"/>
      <c r="HY60" s="892"/>
      <c r="HZ60" s="892"/>
      <c r="IA60" s="892"/>
      <c r="IB60" s="892"/>
      <c r="IC60" s="892"/>
      <c r="ID60" s="892"/>
      <c r="IE60" s="892"/>
      <c r="IF60" s="892"/>
      <c r="IG60" s="892"/>
      <c r="IH60" s="892"/>
      <c r="II60" s="892"/>
      <c r="IJ60" s="892"/>
      <c r="IK60" s="892"/>
      <c r="IL60" s="892"/>
      <c r="IM60" s="892"/>
      <c r="IN60" s="892"/>
      <c r="IO60" s="892"/>
      <c r="IP60" s="892"/>
      <c r="IQ60" s="892"/>
      <c r="IR60" s="892"/>
      <c r="IS60" s="892"/>
      <c r="IT60" s="892"/>
      <c r="IU60" s="892"/>
    </row>
    <row r="61" spans="1:255" s="893" customFormat="1">
      <c r="A61" s="892"/>
      <c r="B61" s="892"/>
      <c r="C61" s="892"/>
      <c r="D61" s="892"/>
      <c r="E61" s="892"/>
      <c r="F61" s="892"/>
      <c r="G61" s="892"/>
      <c r="H61" s="892"/>
      <c r="I61" s="892"/>
      <c r="J61" s="892"/>
      <c r="K61" s="892"/>
      <c r="L61" s="892"/>
      <c r="M61" s="892"/>
      <c r="N61" s="892"/>
      <c r="O61" s="892"/>
      <c r="W61" s="913"/>
      <c r="AQ61" s="892"/>
      <c r="AR61" s="892"/>
      <c r="AS61" s="892"/>
      <c r="AT61" s="892"/>
      <c r="AU61" s="892"/>
      <c r="AV61" s="892"/>
      <c r="AW61" s="892"/>
      <c r="AX61" s="892"/>
      <c r="AY61" s="892"/>
      <c r="AZ61" s="892"/>
      <c r="BA61" s="892"/>
      <c r="BB61" s="892"/>
      <c r="BC61" s="892"/>
      <c r="BD61" s="892"/>
      <c r="BE61" s="892"/>
      <c r="BF61" s="892"/>
      <c r="BG61" s="892"/>
      <c r="BH61" s="892"/>
      <c r="BI61" s="892"/>
      <c r="BJ61" s="892"/>
      <c r="BK61" s="892"/>
      <c r="BL61" s="892"/>
      <c r="BM61" s="892"/>
      <c r="BN61" s="892"/>
      <c r="BO61" s="892"/>
      <c r="BP61" s="892"/>
      <c r="BQ61" s="892"/>
      <c r="BR61" s="892"/>
      <c r="BS61" s="892"/>
      <c r="BT61" s="892"/>
      <c r="BU61" s="892"/>
      <c r="BV61" s="892"/>
      <c r="BW61" s="892"/>
      <c r="BX61" s="892"/>
      <c r="BY61" s="892"/>
      <c r="BZ61" s="892"/>
      <c r="CA61" s="892"/>
      <c r="CB61" s="892"/>
      <c r="CC61" s="892"/>
      <c r="CD61" s="892"/>
      <c r="CE61" s="892"/>
      <c r="CF61" s="892"/>
      <c r="CG61" s="892"/>
      <c r="CH61" s="892"/>
      <c r="CI61" s="892"/>
      <c r="CJ61" s="892"/>
      <c r="CK61" s="892"/>
      <c r="CL61" s="892"/>
      <c r="CM61" s="892"/>
      <c r="CN61" s="892"/>
      <c r="CO61" s="892"/>
      <c r="CP61" s="892"/>
      <c r="CQ61" s="892"/>
      <c r="CR61" s="892"/>
      <c r="CS61" s="892"/>
      <c r="CT61" s="892"/>
      <c r="CU61" s="892"/>
      <c r="CV61" s="892"/>
      <c r="CW61" s="892"/>
      <c r="CX61" s="892"/>
      <c r="CY61" s="892"/>
      <c r="CZ61" s="892"/>
      <c r="DA61" s="892"/>
      <c r="DB61" s="892"/>
      <c r="DC61" s="892"/>
      <c r="DD61" s="892"/>
      <c r="DE61" s="892"/>
      <c r="DF61" s="892"/>
      <c r="DG61" s="892"/>
      <c r="DH61" s="892"/>
      <c r="DI61" s="892"/>
      <c r="DJ61" s="892"/>
      <c r="DK61" s="892"/>
      <c r="DL61" s="892"/>
      <c r="DM61" s="892"/>
      <c r="DN61" s="892"/>
      <c r="DO61" s="892"/>
      <c r="DP61" s="892"/>
      <c r="DQ61" s="892"/>
      <c r="DR61" s="892"/>
      <c r="DS61" s="892"/>
      <c r="DT61" s="892"/>
      <c r="DU61" s="892"/>
      <c r="DV61" s="892"/>
      <c r="DW61" s="892"/>
      <c r="DX61" s="892"/>
      <c r="DY61" s="892"/>
      <c r="DZ61" s="892"/>
      <c r="EA61" s="892"/>
      <c r="EB61" s="892"/>
      <c r="EC61" s="892"/>
      <c r="ED61" s="892"/>
      <c r="EE61" s="892"/>
      <c r="EF61" s="892"/>
      <c r="EG61" s="892"/>
      <c r="EH61" s="892"/>
      <c r="EI61" s="892"/>
      <c r="EJ61" s="892"/>
      <c r="EK61" s="892"/>
      <c r="EL61" s="892"/>
      <c r="EM61" s="892"/>
      <c r="EN61" s="892"/>
      <c r="EO61" s="892"/>
      <c r="EP61" s="892"/>
      <c r="EQ61" s="892"/>
      <c r="ER61" s="892"/>
      <c r="ES61" s="892"/>
      <c r="ET61" s="892"/>
      <c r="EU61" s="892"/>
      <c r="EV61" s="892"/>
      <c r="EW61" s="892"/>
      <c r="EX61" s="892"/>
      <c r="EY61" s="892"/>
      <c r="EZ61" s="892"/>
      <c r="FA61" s="892"/>
      <c r="FB61" s="892"/>
      <c r="FC61" s="892"/>
      <c r="FD61" s="892"/>
      <c r="FE61" s="892"/>
      <c r="FF61" s="892"/>
      <c r="FG61" s="892"/>
      <c r="FH61" s="892"/>
      <c r="FI61" s="892"/>
      <c r="FJ61" s="892"/>
      <c r="FK61" s="892"/>
      <c r="FL61" s="892"/>
      <c r="FM61" s="892"/>
      <c r="FN61" s="892"/>
      <c r="FO61" s="892"/>
      <c r="FP61" s="892"/>
      <c r="FQ61" s="892"/>
      <c r="FR61" s="892"/>
      <c r="FS61" s="892"/>
      <c r="FT61" s="892"/>
      <c r="FU61" s="892"/>
      <c r="FV61" s="892"/>
      <c r="FW61" s="892"/>
      <c r="FX61" s="892"/>
      <c r="FY61" s="892"/>
      <c r="FZ61" s="892"/>
      <c r="GA61" s="892"/>
      <c r="GB61" s="892"/>
      <c r="GC61" s="892"/>
      <c r="GD61" s="892"/>
      <c r="GE61" s="892"/>
      <c r="GF61" s="892"/>
      <c r="GG61" s="892"/>
      <c r="GH61" s="892"/>
      <c r="GI61" s="892"/>
      <c r="GJ61" s="892"/>
      <c r="GK61" s="892"/>
      <c r="GL61" s="892"/>
      <c r="GM61" s="892"/>
      <c r="GN61" s="892"/>
      <c r="GO61" s="892"/>
      <c r="GP61" s="892"/>
      <c r="GQ61" s="892"/>
      <c r="GR61" s="892"/>
      <c r="GS61" s="892"/>
      <c r="GT61" s="892"/>
      <c r="GU61" s="892"/>
      <c r="GV61" s="892"/>
      <c r="GW61" s="892"/>
      <c r="GX61" s="892"/>
      <c r="GY61" s="892"/>
      <c r="GZ61" s="892"/>
      <c r="HA61" s="892"/>
      <c r="HB61" s="892"/>
      <c r="HC61" s="892"/>
      <c r="HD61" s="892"/>
      <c r="HE61" s="892"/>
      <c r="HF61" s="892"/>
      <c r="HG61" s="892"/>
      <c r="HH61" s="892"/>
      <c r="HI61" s="892"/>
      <c r="HJ61" s="892"/>
      <c r="HK61" s="892"/>
      <c r="HL61" s="892"/>
      <c r="HM61" s="892"/>
      <c r="HN61" s="892"/>
      <c r="HO61" s="892"/>
      <c r="HP61" s="892"/>
      <c r="HQ61" s="892"/>
      <c r="HR61" s="892"/>
      <c r="HS61" s="892"/>
      <c r="HT61" s="892"/>
      <c r="HU61" s="892"/>
      <c r="HV61" s="892"/>
      <c r="HW61" s="892"/>
      <c r="HX61" s="892"/>
      <c r="HY61" s="892"/>
      <c r="HZ61" s="892"/>
      <c r="IA61" s="892"/>
      <c r="IB61" s="892"/>
      <c r="IC61" s="892"/>
      <c r="ID61" s="892"/>
      <c r="IE61" s="892"/>
      <c r="IF61" s="892"/>
      <c r="IG61" s="892"/>
      <c r="IH61" s="892"/>
      <c r="II61" s="892"/>
      <c r="IJ61" s="892"/>
      <c r="IK61" s="892"/>
      <c r="IL61" s="892"/>
      <c r="IM61" s="892"/>
      <c r="IN61" s="892"/>
      <c r="IO61" s="892"/>
      <c r="IP61" s="892"/>
      <c r="IQ61" s="892"/>
      <c r="IR61" s="892"/>
      <c r="IS61" s="892"/>
      <c r="IT61" s="892"/>
      <c r="IU61" s="892"/>
    </row>
    <row r="62" spans="1:255" s="893" customFormat="1">
      <c r="A62" s="892"/>
      <c r="B62" s="892"/>
      <c r="C62" s="892"/>
      <c r="D62" s="892"/>
      <c r="E62" s="892"/>
      <c r="F62" s="892"/>
      <c r="G62" s="892"/>
      <c r="H62" s="892"/>
      <c r="I62" s="892"/>
      <c r="J62" s="892"/>
      <c r="K62" s="892"/>
      <c r="L62" s="892"/>
      <c r="M62" s="892"/>
      <c r="N62" s="892"/>
      <c r="O62" s="892"/>
      <c r="W62" s="913"/>
      <c r="AQ62" s="892"/>
      <c r="AR62" s="892"/>
      <c r="AS62" s="892"/>
      <c r="AT62" s="892"/>
      <c r="AU62" s="892"/>
      <c r="AV62" s="892"/>
      <c r="AW62" s="892"/>
      <c r="AX62" s="892"/>
      <c r="AY62" s="892"/>
      <c r="AZ62" s="892"/>
      <c r="BA62" s="892"/>
      <c r="BB62" s="892"/>
      <c r="BC62" s="892"/>
      <c r="BD62" s="892"/>
      <c r="BE62" s="892"/>
      <c r="BF62" s="892"/>
      <c r="BG62" s="892"/>
      <c r="BH62" s="892"/>
      <c r="BI62" s="892"/>
      <c r="BJ62" s="892"/>
      <c r="BK62" s="892"/>
      <c r="BL62" s="892"/>
      <c r="BM62" s="892"/>
      <c r="BN62" s="892"/>
      <c r="BO62" s="892"/>
      <c r="BP62" s="892"/>
      <c r="BQ62" s="892"/>
      <c r="BR62" s="892"/>
      <c r="BS62" s="892"/>
      <c r="BT62" s="892"/>
      <c r="BU62" s="892"/>
      <c r="BV62" s="892"/>
      <c r="BW62" s="892"/>
      <c r="BX62" s="892"/>
      <c r="BY62" s="892"/>
      <c r="BZ62" s="892"/>
      <c r="CA62" s="892"/>
      <c r="CB62" s="892"/>
      <c r="CC62" s="892"/>
      <c r="CD62" s="892"/>
      <c r="CE62" s="892"/>
      <c r="CF62" s="892"/>
      <c r="CG62" s="892"/>
      <c r="CH62" s="892"/>
      <c r="CI62" s="892"/>
      <c r="CJ62" s="892"/>
      <c r="CK62" s="892"/>
      <c r="CL62" s="892"/>
      <c r="CM62" s="892"/>
      <c r="CN62" s="892"/>
      <c r="CO62" s="892"/>
      <c r="CP62" s="892"/>
      <c r="CQ62" s="892"/>
      <c r="CR62" s="892"/>
      <c r="CS62" s="892"/>
      <c r="CT62" s="892"/>
      <c r="CU62" s="892"/>
      <c r="CV62" s="892"/>
      <c r="CW62" s="892"/>
      <c r="CX62" s="892"/>
      <c r="CY62" s="892"/>
      <c r="CZ62" s="892"/>
      <c r="DA62" s="892"/>
      <c r="DB62" s="892"/>
      <c r="DC62" s="892"/>
      <c r="DD62" s="892"/>
      <c r="DE62" s="892"/>
      <c r="DF62" s="892"/>
      <c r="DG62" s="892"/>
      <c r="DH62" s="892"/>
      <c r="DI62" s="892"/>
      <c r="DJ62" s="892"/>
      <c r="DK62" s="892"/>
      <c r="DL62" s="892"/>
      <c r="DM62" s="892"/>
      <c r="DN62" s="892"/>
      <c r="DO62" s="892"/>
      <c r="DP62" s="892"/>
      <c r="DQ62" s="892"/>
      <c r="DR62" s="892"/>
      <c r="DS62" s="892"/>
      <c r="DT62" s="892"/>
      <c r="DU62" s="892"/>
      <c r="DV62" s="892"/>
      <c r="DW62" s="892"/>
      <c r="DX62" s="892"/>
      <c r="DY62" s="892"/>
      <c r="DZ62" s="892"/>
      <c r="EA62" s="892"/>
      <c r="EB62" s="892"/>
      <c r="EC62" s="892"/>
      <c r="ED62" s="892"/>
      <c r="EE62" s="892"/>
      <c r="EF62" s="892"/>
      <c r="EG62" s="892"/>
      <c r="EH62" s="892"/>
      <c r="EI62" s="892"/>
      <c r="EJ62" s="892"/>
      <c r="EK62" s="892"/>
      <c r="EL62" s="892"/>
      <c r="EM62" s="892"/>
      <c r="EN62" s="892"/>
      <c r="EO62" s="892"/>
      <c r="EP62" s="892"/>
      <c r="EQ62" s="892"/>
      <c r="ER62" s="892"/>
      <c r="ES62" s="892"/>
      <c r="ET62" s="892"/>
      <c r="EU62" s="892"/>
      <c r="EV62" s="892"/>
      <c r="EW62" s="892"/>
      <c r="EX62" s="892"/>
      <c r="EY62" s="892"/>
      <c r="EZ62" s="892"/>
      <c r="FA62" s="892"/>
      <c r="FB62" s="892"/>
      <c r="FC62" s="892"/>
      <c r="FD62" s="892"/>
      <c r="FE62" s="892"/>
      <c r="FF62" s="892"/>
      <c r="FG62" s="892"/>
      <c r="FH62" s="892"/>
      <c r="FI62" s="892"/>
      <c r="FJ62" s="892"/>
      <c r="FK62" s="892"/>
      <c r="FL62" s="892"/>
      <c r="FM62" s="892"/>
      <c r="FN62" s="892"/>
      <c r="FO62" s="892"/>
      <c r="FP62" s="892"/>
      <c r="FQ62" s="892"/>
      <c r="FR62" s="892"/>
      <c r="FS62" s="892"/>
      <c r="FT62" s="892"/>
      <c r="FU62" s="892"/>
      <c r="FV62" s="892"/>
      <c r="FW62" s="892"/>
      <c r="FX62" s="892"/>
      <c r="FY62" s="892"/>
      <c r="FZ62" s="892"/>
      <c r="GA62" s="892"/>
      <c r="GB62" s="892"/>
      <c r="GC62" s="892"/>
      <c r="GD62" s="892"/>
      <c r="GE62" s="892"/>
      <c r="GF62" s="892"/>
      <c r="GG62" s="892"/>
      <c r="GH62" s="892"/>
      <c r="GI62" s="892"/>
      <c r="GJ62" s="892"/>
      <c r="GK62" s="892"/>
      <c r="GL62" s="892"/>
      <c r="GM62" s="892"/>
      <c r="GN62" s="892"/>
      <c r="GO62" s="892"/>
      <c r="GP62" s="892"/>
      <c r="GQ62" s="892"/>
      <c r="GR62" s="892"/>
      <c r="GS62" s="892"/>
      <c r="GT62" s="892"/>
      <c r="GU62" s="892"/>
      <c r="GV62" s="892"/>
      <c r="GW62" s="892"/>
      <c r="GX62" s="892"/>
      <c r="GY62" s="892"/>
      <c r="GZ62" s="892"/>
      <c r="HA62" s="892"/>
      <c r="HB62" s="892"/>
      <c r="HC62" s="892"/>
      <c r="HD62" s="892"/>
      <c r="HE62" s="892"/>
      <c r="HF62" s="892"/>
      <c r="HG62" s="892"/>
      <c r="HH62" s="892"/>
      <c r="HI62" s="892"/>
      <c r="HJ62" s="892"/>
      <c r="HK62" s="892"/>
      <c r="HL62" s="892"/>
      <c r="HM62" s="892"/>
      <c r="HN62" s="892"/>
      <c r="HO62" s="892"/>
      <c r="HP62" s="892"/>
      <c r="HQ62" s="892"/>
      <c r="HR62" s="892"/>
      <c r="HS62" s="892"/>
      <c r="HT62" s="892"/>
      <c r="HU62" s="892"/>
      <c r="HV62" s="892"/>
      <c r="HW62" s="892"/>
      <c r="HX62" s="892"/>
      <c r="HY62" s="892"/>
      <c r="HZ62" s="892"/>
      <c r="IA62" s="892"/>
      <c r="IB62" s="892"/>
      <c r="IC62" s="892"/>
      <c r="ID62" s="892"/>
      <c r="IE62" s="892"/>
      <c r="IF62" s="892"/>
      <c r="IG62" s="892"/>
      <c r="IH62" s="892"/>
      <c r="II62" s="892"/>
      <c r="IJ62" s="892"/>
      <c r="IK62" s="892"/>
      <c r="IL62" s="892"/>
      <c r="IM62" s="892"/>
      <c r="IN62" s="892"/>
      <c r="IO62" s="892"/>
      <c r="IP62" s="892"/>
      <c r="IQ62" s="892"/>
      <c r="IR62" s="892"/>
      <c r="IS62" s="892"/>
      <c r="IT62" s="892"/>
      <c r="IU62" s="892"/>
    </row>
    <row r="63" spans="1:255" s="893" customFormat="1">
      <c r="A63" s="892"/>
      <c r="B63" s="892"/>
      <c r="C63" s="892"/>
      <c r="D63" s="892"/>
      <c r="E63" s="892"/>
      <c r="F63" s="892"/>
      <c r="G63" s="892"/>
      <c r="H63" s="892"/>
      <c r="I63" s="892"/>
      <c r="J63" s="892"/>
      <c r="K63" s="892"/>
      <c r="L63" s="892"/>
      <c r="M63" s="892"/>
      <c r="N63" s="892"/>
      <c r="O63" s="892"/>
      <c r="W63" s="913"/>
      <c r="AQ63" s="892"/>
      <c r="AR63" s="892"/>
      <c r="AS63" s="892"/>
      <c r="AT63" s="892"/>
      <c r="AU63" s="892"/>
      <c r="AV63" s="892"/>
      <c r="AW63" s="892"/>
      <c r="AX63" s="892"/>
      <c r="AY63" s="892"/>
      <c r="AZ63" s="892"/>
      <c r="BA63" s="892"/>
      <c r="BB63" s="892"/>
      <c r="BC63" s="892"/>
      <c r="BD63" s="892"/>
      <c r="BE63" s="892"/>
      <c r="BF63" s="892"/>
      <c r="BG63" s="892"/>
      <c r="BH63" s="892"/>
      <c r="BI63" s="892"/>
      <c r="BJ63" s="892"/>
      <c r="BK63" s="892"/>
      <c r="BL63" s="892"/>
      <c r="BM63" s="892"/>
      <c r="BN63" s="892"/>
      <c r="BO63" s="892"/>
      <c r="BP63" s="892"/>
      <c r="BQ63" s="892"/>
      <c r="BR63" s="892"/>
      <c r="BS63" s="892"/>
      <c r="BT63" s="892"/>
      <c r="BU63" s="892"/>
      <c r="BV63" s="892"/>
      <c r="BW63" s="892"/>
      <c r="BX63" s="892"/>
      <c r="BY63" s="892"/>
      <c r="BZ63" s="892"/>
      <c r="CA63" s="892"/>
      <c r="CB63" s="892"/>
      <c r="CC63" s="892"/>
      <c r="CD63" s="892"/>
      <c r="CE63" s="892"/>
      <c r="CF63" s="892"/>
      <c r="CG63" s="892"/>
      <c r="CH63" s="892"/>
      <c r="CI63" s="892"/>
      <c r="CJ63" s="892"/>
      <c r="CK63" s="892"/>
      <c r="CL63" s="892"/>
      <c r="CM63" s="892"/>
      <c r="CN63" s="892"/>
      <c r="CO63" s="892"/>
      <c r="CP63" s="892"/>
      <c r="CQ63" s="892"/>
      <c r="CR63" s="892"/>
      <c r="CS63" s="892"/>
      <c r="CT63" s="892"/>
      <c r="CU63" s="892"/>
      <c r="CV63" s="892"/>
      <c r="CW63" s="892"/>
      <c r="CX63" s="892"/>
      <c r="CY63" s="892"/>
      <c r="CZ63" s="892"/>
      <c r="DA63" s="892"/>
      <c r="DB63" s="892"/>
      <c r="DC63" s="892"/>
      <c r="DD63" s="892"/>
      <c r="DE63" s="892"/>
      <c r="DF63" s="892"/>
      <c r="DG63" s="892"/>
      <c r="DH63" s="892"/>
      <c r="DI63" s="892"/>
      <c r="DJ63" s="892"/>
      <c r="DK63" s="892"/>
      <c r="DL63" s="892"/>
      <c r="DM63" s="892"/>
      <c r="DN63" s="892"/>
      <c r="DO63" s="892"/>
      <c r="DP63" s="892"/>
      <c r="DQ63" s="892"/>
      <c r="DR63" s="892"/>
      <c r="DS63" s="892"/>
      <c r="DT63" s="892"/>
      <c r="DU63" s="892"/>
      <c r="DV63" s="892"/>
      <c r="DW63" s="892"/>
      <c r="DX63" s="892"/>
      <c r="DY63" s="892"/>
      <c r="DZ63" s="892"/>
      <c r="EA63" s="892"/>
      <c r="EB63" s="892"/>
      <c r="EC63" s="892"/>
      <c r="ED63" s="892"/>
      <c r="EE63" s="892"/>
      <c r="EF63" s="892"/>
      <c r="EG63" s="892"/>
      <c r="EH63" s="892"/>
      <c r="EI63" s="892"/>
      <c r="EJ63" s="892"/>
      <c r="EK63" s="892"/>
      <c r="EL63" s="892"/>
      <c r="EM63" s="892"/>
      <c r="EN63" s="892"/>
      <c r="EO63" s="892"/>
      <c r="EP63" s="892"/>
      <c r="EQ63" s="892"/>
      <c r="ER63" s="892"/>
      <c r="ES63" s="892"/>
      <c r="ET63" s="892"/>
      <c r="EU63" s="892"/>
      <c r="EV63" s="892"/>
      <c r="EW63" s="892"/>
      <c r="EX63" s="892"/>
      <c r="EY63" s="892"/>
      <c r="EZ63" s="892"/>
      <c r="FA63" s="892"/>
      <c r="FB63" s="892"/>
      <c r="FC63" s="892"/>
      <c r="FD63" s="892"/>
      <c r="FE63" s="892"/>
      <c r="FF63" s="892"/>
      <c r="FG63" s="892"/>
      <c r="FH63" s="892"/>
      <c r="FI63" s="892"/>
      <c r="FJ63" s="892"/>
      <c r="FK63" s="892"/>
      <c r="FL63" s="892"/>
      <c r="FM63" s="892"/>
      <c r="FN63" s="892"/>
      <c r="FO63" s="892"/>
      <c r="FP63" s="892"/>
      <c r="FQ63" s="892"/>
      <c r="FR63" s="892"/>
      <c r="FS63" s="892"/>
      <c r="FT63" s="892"/>
      <c r="FU63" s="892"/>
      <c r="FV63" s="892"/>
      <c r="FW63" s="892"/>
      <c r="FX63" s="892"/>
      <c r="FY63" s="892"/>
      <c r="FZ63" s="892"/>
      <c r="GA63" s="892"/>
      <c r="GB63" s="892"/>
      <c r="GC63" s="892"/>
      <c r="GD63" s="892"/>
      <c r="GE63" s="892"/>
      <c r="GF63" s="892"/>
      <c r="GG63" s="892"/>
      <c r="GH63" s="892"/>
      <c r="GI63" s="892"/>
      <c r="GJ63" s="892"/>
      <c r="GK63" s="892"/>
      <c r="GL63" s="892"/>
      <c r="GM63" s="892"/>
      <c r="GN63" s="892"/>
      <c r="GO63" s="892"/>
      <c r="GP63" s="892"/>
      <c r="GQ63" s="892"/>
      <c r="GR63" s="892"/>
      <c r="GS63" s="892"/>
      <c r="GT63" s="892"/>
      <c r="GU63" s="892"/>
      <c r="GV63" s="892"/>
      <c r="GW63" s="892"/>
      <c r="GX63" s="892"/>
      <c r="GY63" s="892"/>
      <c r="GZ63" s="892"/>
      <c r="HA63" s="892"/>
      <c r="HB63" s="892"/>
      <c r="HC63" s="892"/>
      <c r="HD63" s="892"/>
      <c r="HE63" s="892"/>
      <c r="HF63" s="892"/>
      <c r="HG63" s="892"/>
      <c r="HH63" s="892"/>
      <c r="HI63" s="892"/>
      <c r="HJ63" s="892"/>
      <c r="HK63" s="892"/>
      <c r="HL63" s="892"/>
      <c r="HM63" s="892"/>
      <c r="HN63" s="892"/>
      <c r="HO63" s="892"/>
      <c r="HP63" s="892"/>
      <c r="HQ63" s="892"/>
      <c r="HR63" s="892"/>
      <c r="HS63" s="892"/>
      <c r="HT63" s="892"/>
      <c r="HU63" s="892"/>
      <c r="HV63" s="892"/>
      <c r="HW63" s="892"/>
      <c r="HX63" s="892"/>
      <c r="HY63" s="892"/>
      <c r="HZ63" s="892"/>
      <c r="IA63" s="892"/>
      <c r="IB63" s="892"/>
      <c r="IC63" s="892"/>
      <c r="ID63" s="892"/>
      <c r="IE63" s="892"/>
      <c r="IF63" s="892"/>
      <c r="IG63" s="892"/>
      <c r="IH63" s="892"/>
      <c r="II63" s="892"/>
      <c r="IJ63" s="892"/>
      <c r="IK63" s="892"/>
      <c r="IL63" s="892"/>
      <c r="IM63" s="892"/>
      <c r="IN63" s="892"/>
      <c r="IO63" s="892"/>
      <c r="IP63" s="892"/>
      <c r="IQ63" s="892"/>
      <c r="IR63" s="892"/>
      <c r="IS63" s="892"/>
      <c r="IT63" s="892"/>
      <c r="IU63" s="892"/>
    </row>
    <row r="64" spans="1:255" s="893" customFormat="1">
      <c r="A64" s="892"/>
      <c r="B64" s="892"/>
      <c r="C64" s="892"/>
      <c r="D64" s="892"/>
      <c r="E64" s="892"/>
      <c r="F64" s="892"/>
      <c r="G64" s="892"/>
      <c r="H64" s="892"/>
      <c r="I64" s="892"/>
      <c r="J64" s="892"/>
      <c r="K64" s="892"/>
      <c r="L64" s="892"/>
      <c r="M64" s="892"/>
      <c r="N64" s="892"/>
      <c r="O64" s="892"/>
      <c r="W64" s="913"/>
      <c r="AQ64" s="892"/>
      <c r="AR64" s="892"/>
      <c r="AS64" s="892"/>
      <c r="AT64" s="892"/>
      <c r="AU64" s="892"/>
      <c r="AV64" s="892"/>
      <c r="AW64" s="892"/>
      <c r="AX64" s="892"/>
      <c r="AY64" s="892"/>
      <c r="AZ64" s="892"/>
      <c r="BA64" s="892"/>
      <c r="BB64" s="892"/>
      <c r="BC64" s="892"/>
      <c r="BD64" s="892"/>
      <c r="BE64" s="892"/>
      <c r="BF64" s="892"/>
      <c r="BG64" s="892"/>
      <c r="BH64" s="892"/>
      <c r="BI64" s="892"/>
      <c r="BJ64" s="892"/>
      <c r="BK64" s="892"/>
      <c r="BL64" s="892"/>
      <c r="BM64" s="892"/>
      <c r="BN64" s="892"/>
      <c r="BO64" s="892"/>
      <c r="BP64" s="892"/>
      <c r="BQ64" s="892"/>
      <c r="BR64" s="892"/>
      <c r="BS64" s="892"/>
      <c r="BT64" s="892"/>
      <c r="BU64" s="892"/>
      <c r="BV64" s="892"/>
      <c r="BW64" s="892"/>
      <c r="BX64" s="892"/>
      <c r="BY64" s="892"/>
      <c r="BZ64" s="892"/>
      <c r="CA64" s="892"/>
      <c r="CB64" s="892"/>
      <c r="CC64" s="892"/>
      <c r="CD64" s="892"/>
      <c r="CE64" s="892"/>
      <c r="CF64" s="892"/>
      <c r="CG64" s="892"/>
      <c r="CH64" s="892"/>
      <c r="CI64" s="892"/>
      <c r="CJ64" s="892"/>
      <c r="CK64" s="892"/>
      <c r="CL64" s="892"/>
      <c r="CM64" s="892"/>
      <c r="CN64" s="892"/>
      <c r="CO64" s="892"/>
      <c r="CP64" s="892"/>
      <c r="CQ64" s="892"/>
      <c r="CR64" s="892"/>
      <c r="CS64" s="892"/>
      <c r="CT64" s="892"/>
      <c r="CU64" s="892"/>
      <c r="CV64" s="892"/>
      <c r="CW64" s="892"/>
      <c r="CX64" s="892"/>
      <c r="CY64" s="892"/>
      <c r="CZ64" s="892"/>
      <c r="DA64" s="892"/>
      <c r="DB64" s="892"/>
      <c r="DC64" s="892"/>
      <c r="DD64" s="892"/>
      <c r="DE64" s="892"/>
      <c r="DF64" s="892"/>
      <c r="DG64" s="892"/>
      <c r="DH64" s="892"/>
      <c r="DI64" s="892"/>
      <c r="DJ64" s="892"/>
      <c r="DK64" s="892"/>
      <c r="DL64" s="892"/>
      <c r="DM64" s="892"/>
      <c r="DN64" s="892"/>
      <c r="DO64" s="892"/>
      <c r="DP64" s="892"/>
      <c r="DQ64" s="892"/>
      <c r="DR64" s="892"/>
      <c r="DS64" s="892"/>
      <c r="DT64" s="892"/>
      <c r="DU64" s="892"/>
      <c r="DV64" s="892"/>
      <c r="DW64" s="892"/>
      <c r="DX64" s="892"/>
      <c r="DY64" s="892"/>
      <c r="DZ64" s="892"/>
      <c r="EA64" s="892"/>
      <c r="EB64" s="892"/>
      <c r="EC64" s="892"/>
      <c r="ED64" s="892"/>
      <c r="EE64" s="892"/>
      <c r="EF64" s="892"/>
      <c r="EG64" s="892"/>
      <c r="EH64" s="892"/>
      <c r="EI64" s="892"/>
      <c r="EJ64" s="892"/>
      <c r="EK64" s="892"/>
      <c r="EL64" s="892"/>
      <c r="EM64" s="892"/>
      <c r="EN64" s="892"/>
      <c r="EO64" s="892"/>
      <c r="EP64" s="892"/>
      <c r="EQ64" s="892"/>
      <c r="ER64" s="892"/>
      <c r="ES64" s="892"/>
      <c r="ET64" s="892"/>
      <c r="EU64" s="892"/>
      <c r="EV64" s="892"/>
      <c r="EW64" s="892"/>
      <c r="EX64" s="892"/>
      <c r="EY64" s="892"/>
      <c r="EZ64" s="892"/>
      <c r="FA64" s="892"/>
      <c r="FB64" s="892"/>
      <c r="FC64" s="892"/>
      <c r="FD64" s="892"/>
      <c r="FE64" s="892"/>
      <c r="FF64" s="892"/>
      <c r="FG64" s="892"/>
      <c r="FH64" s="892"/>
      <c r="FI64" s="892"/>
      <c r="FJ64" s="892"/>
      <c r="FK64" s="892"/>
      <c r="FL64" s="892"/>
      <c r="FM64" s="892"/>
      <c r="FN64" s="892"/>
      <c r="FO64" s="892"/>
      <c r="FP64" s="892"/>
      <c r="FQ64" s="892"/>
      <c r="FR64" s="892"/>
      <c r="FS64" s="892"/>
      <c r="FT64" s="892"/>
      <c r="FU64" s="892"/>
      <c r="FV64" s="892"/>
      <c r="FW64" s="892"/>
      <c r="FX64" s="892"/>
      <c r="FY64" s="892"/>
      <c r="FZ64" s="892"/>
      <c r="GA64" s="892"/>
      <c r="GB64" s="892"/>
      <c r="GC64" s="892"/>
      <c r="GD64" s="892"/>
      <c r="GE64" s="892"/>
      <c r="GF64" s="892"/>
      <c r="GG64" s="892"/>
      <c r="GH64" s="892"/>
      <c r="GI64" s="892"/>
      <c r="GJ64" s="892"/>
      <c r="GK64" s="892"/>
      <c r="GL64" s="892"/>
      <c r="GM64" s="892"/>
      <c r="GN64" s="892"/>
      <c r="GO64" s="892"/>
      <c r="GP64" s="892"/>
      <c r="GQ64" s="892"/>
      <c r="GR64" s="892"/>
      <c r="GS64" s="892"/>
      <c r="GT64" s="892"/>
      <c r="GU64" s="892"/>
      <c r="GV64" s="892"/>
      <c r="GW64" s="892"/>
      <c r="GX64" s="892"/>
      <c r="GY64" s="892"/>
      <c r="GZ64" s="892"/>
      <c r="HA64" s="892"/>
      <c r="HB64" s="892"/>
      <c r="HC64" s="892"/>
      <c r="HD64" s="892"/>
      <c r="HE64" s="892"/>
      <c r="HF64" s="892"/>
      <c r="HG64" s="892"/>
      <c r="HH64" s="892"/>
      <c r="HI64" s="892"/>
      <c r="HJ64" s="892"/>
      <c r="HK64" s="892"/>
      <c r="HL64" s="892"/>
      <c r="HM64" s="892"/>
      <c r="HN64" s="892"/>
      <c r="HO64" s="892"/>
      <c r="HP64" s="892"/>
      <c r="HQ64" s="892"/>
      <c r="HR64" s="892"/>
      <c r="HS64" s="892"/>
      <c r="HT64" s="892"/>
      <c r="HU64" s="892"/>
      <c r="HV64" s="892"/>
      <c r="HW64" s="892"/>
      <c r="HX64" s="892"/>
      <c r="HY64" s="892"/>
      <c r="HZ64" s="892"/>
      <c r="IA64" s="892"/>
      <c r="IB64" s="892"/>
      <c r="IC64" s="892"/>
      <c r="ID64" s="892"/>
      <c r="IE64" s="892"/>
      <c r="IF64" s="892"/>
      <c r="IG64" s="892"/>
      <c r="IH64" s="892"/>
      <c r="II64" s="892"/>
      <c r="IJ64" s="892"/>
      <c r="IK64" s="892"/>
      <c r="IL64" s="892"/>
      <c r="IM64" s="892"/>
      <c r="IN64" s="892"/>
      <c r="IO64" s="892"/>
      <c r="IP64" s="892"/>
      <c r="IQ64" s="892"/>
      <c r="IR64" s="892"/>
      <c r="IS64" s="892"/>
      <c r="IT64" s="892"/>
      <c r="IU64" s="892"/>
    </row>
    <row r="65" spans="1:255" s="893" customFormat="1">
      <c r="A65" s="892"/>
      <c r="B65" s="892"/>
      <c r="C65" s="892"/>
      <c r="D65" s="892"/>
      <c r="E65" s="892"/>
      <c r="F65" s="892"/>
      <c r="G65" s="892"/>
      <c r="H65" s="892"/>
      <c r="I65" s="892"/>
      <c r="J65" s="892"/>
      <c r="K65" s="892"/>
      <c r="L65" s="892"/>
      <c r="M65" s="892"/>
      <c r="N65" s="892"/>
      <c r="O65" s="892"/>
      <c r="W65" s="913"/>
      <c r="AQ65" s="892"/>
      <c r="AR65" s="892"/>
      <c r="AS65" s="892"/>
      <c r="AT65" s="892"/>
      <c r="AU65" s="892"/>
      <c r="AV65" s="892"/>
      <c r="AW65" s="892"/>
      <c r="AX65" s="892"/>
      <c r="AY65" s="892"/>
      <c r="AZ65" s="892"/>
      <c r="BA65" s="892"/>
      <c r="BB65" s="892"/>
      <c r="BC65" s="892"/>
      <c r="BD65" s="892"/>
      <c r="BE65" s="892"/>
      <c r="BF65" s="892"/>
      <c r="BG65" s="892"/>
      <c r="BH65" s="892"/>
      <c r="BI65" s="892"/>
      <c r="BJ65" s="892"/>
      <c r="BK65" s="892"/>
      <c r="BL65" s="892"/>
      <c r="BM65" s="892"/>
      <c r="BN65" s="892"/>
      <c r="BO65" s="892"/>
      <c r="BP65" s="892"/>
      <c r="BQ65" s="892"/>
      <c r="BR65" s="892"/>
      <c r="BS65" s="892"/>
      <c r="BT65" s="892"/>
      <c r="BU65" s="892"/>
      <c r="BV65" s="892"/>
      <c r="BW65" s="892"/>
      <c r="BX65" s="892"/>
      <c r="BY65" s="892"/>
      <c r="BZ65" s="892"/>
      <c r="CA65" s="892"/>
      <c r="CB65" s="892"/>
      <c r="CC65" s="892"/>
      <c r="CD65" s="892"/>
      <c r="CE65" s="892"/>
      <c r="CF65" s="892"/>
      <c r="CG65" s="892"/>
      <c r="CH65" s="892"/>
      <c r="CI65" s="892"/>
      <c r="CJ65" s="892"/>
      <c r="CK65" s="892"/>
      <c r="CL65" s="892"/>
      <c r="CM65" s="892"/>
      <c r="CN65" s="892"/>
      <c r="CO65" s="892"/>
      <c r="CP65" s="892"/>
      <c r="CQ65" s="892"/>
      <c r="CR65" s="892"/>
      <c r="CS65" s="892"/>
      <c r="CT65" s="892"/>
      <c r="CU65" s="892"/>
      <c r="CV65" s="892"/>
      <c r="CW65" s="892"/>
      <c r="CX65" s="892"/>
      <c r="CY65" s="892"/>
      <c r="CZ65" s="892"/>
      <c r="DA65" s="892"/>
      <c r="DB65" s="892"/>
      <c r="DC65" s="892"/>
      <c r="DD65" s="892"/>
      <c r="DE65" s="892"/>
      <c r="DF65" s="892"/>
      <c r="DG65" s="892"/>
      <c r="DH65" s="892"/>
      <c r="DI65" s="892"/>
      <c r="DJ65" s="892"/>
      <c r="DK65" s="892"/>
      <c r="DL65" s="892"/>
      <c r="DM65" s="892"/>
      <c r="DN65" s="892"/>
      <c r="DO65" s="892"/>
      <c r="DP65" s="892"/>
      <c r="DQ65" s="892"/>
      <c r="DR65" s="892"/>
      <c r="DS65" s="892"/>
      <c r="DT65" s="892"/>
      <c r="DU65" s="892"/>
      <c r="DV65" s="892"/>
      <c r="DW65" s="892"/>
      <c r="DX65" s="892"/>
      <c r="DY65" s="892"/>
      <c r="DZ65" s="892"/>
      <c r="EA65" s="892"/>
      <c r="EB65" s="892"/>
      <c r="EC65" s="892"/>
      <c r="ED65" s="892"/>
      <c r="EE65" s="892"/>
      <c r="EF65" s="892"/>
      <c r="EG65" s="892"/>
      <c r="EH65" s="892"/>
      <c r="EI65" s="892"/>
      <c r="EJ65" s="892"/>
      <c r="EK65" s="892"/>
      <c r="EL65" s="892"/>
      <c r="EM65" s="892"/>
      <c r="EN65" s="892"/>
      <c r="EO65" s="892"/>
      <c r="EP65" s="892"/>
      <c r="EQ65" s="892"/>
      <c r="ER65" s="892"/>
      <c r="ES65" s="892"/>
      <c r="ET65" s="892"/>
      <c r="EU65" s="892"/>
      <c r="EV65" s="892"/>
      <c r="EW65" s="892"/>
      <c r="EX65" s="892"/>
      <c r="EY65" s="892"/>
      <c r="EZ65" s="892"/>
      <c r="FA65" s="892"/>
      <c r="FB65" s="892"/>
      <c r="FC65" s="892"/>
      <c r="FD65" s="892"/>
      <c r="FE65" s="892"/>
      <c r="FF65" s="892"/>
      <c r="FG65" s="892"/>
      <c r="FH65" s="892"/>
      <c r="FI65" s="892"/>
      <c r="FJ65" s="892"/>
      <c r="FK65" s="892"/>
      <c r="FL65" s="892"/>
      <c r="FM65" s="892"/>
      <c r="FN65" s="892"/>
      <c r="FO65" s="892"/>
      <c r="FP65" s="892"/>
      <c r="FQ65" s="892"/>
      <c r="FR65" s="892"/>
      <c r="FS65" s="892"/>
      <c r="FT65" s="892"/>
      <c r="FU65" s="892"/>
      <c r="FV65" s="892"/>
      <c r="FW65" s="892"/>
      <c r="FX65" s="892"/>
      <c r="FY65" s="892"/>
      <c r="FZ65" s="892"/>
      <c r="GA65" s="892"/>
      <c r="GB65" s="892"/>
      <c r="GC65" s="892"/>
      <c r="GD65" s="892"/>
      <c r="GE65" s="892"/>
      <c r="GF65" s="892"/>
      <c r="GG65" s="892"/>
      <c r="GH65" s="892"/>
      <c r="GI65" s="892"/>
      <c r="GJ65" s="892"/>
      <c r="GK65" s="892"/>
      <c r="GL65" s="892"/>
      <c r="GM65" s="892"/>
      <c r="GN65" s="892"/>
      <c r="GO65" s="892"/>
      <c r="GP65" s="892"/>
      <c r="GQ65" s="892"/>
      <c r="GR65" s="892"/>
      <c r="GS65" s="892"/>
      <c r="GT65" s="892"/>
      <c r="GU65" s="892"/>
      <c r="GV65" s="892"/>
      <c r="GW65" s="892"/>
      <c r="GX65" s="892"/>
      <c r="GY65" s="892"/>
      <c r="GZ65" s="892"/>
      <c r="HA65" s="892"/>
      <c r="HB65" s="892"/>
      <c r="HC65" s="892"/>
      <c r="HD65" s="892"/>
      <c r="HE65" s="892"/>
      <c r="HF65" s="892"/>
      <c r="HG65" s="892"/>
      <c r="HH65" s="892"/>
      <c r="HI65" s="892"/>
      <c r="HJ65" s="892"/>
      <c r="HK65" s="892"/>
      <c r="HL65" s="892"/>
      <c r="HM65" s="892"/>
      <c r="HN65" s="892"/>
      <c r="HO65" s="892"/>
      <c r="HP65" s="892"/>
      <c r="HQ65" s="892"/>
      <c r="HR65" s="892"/>
      <c r="HS65" s="892"/>
      <c r="HT65" s="892"/>
      <c r="HU65" s="892"/>
      <c r="HV65" s="892"/>
      <c r="HW65" s="892"/>
      <c r="HX65" s="892"/>
      <c r="HY65" s="892"/>
      <c r="HZ65" s="892"/>
      <c r="IA65" s="892"/>
      <c r="IB65" s="892"/>
      <c r="IC65" s="892"/>
      <c r="ID65" s="892"/>
      <c r="IE65" s="892"/>
      <c r="IF65" s="892"/>
      <c r="IG65" s="892"/>
      <c r="IH65" s="892"/>
      <c r="II65" s="892"/>
      <c r="IJ65" s="892"/>
      <c r="IK65" s="892"/>
      <c r="IL65" s="892"/>
      <c r="IM65" s="892"/>
      <c r="IN65" s="892"/>
      <c r="IO65" s="892"/>
      <c r="IP65" s="892"/>
      <c r="IQ65" s="892"/>
      <c r="IR65" s="892"/>
      <c r="IS65" s="892"/>
      <c r="IT65" s="892"/>
      <c r="IU65" s="892"/>
    </row>
    <row r="66" spans="1:255" s="893" customFormat="1">
      <c r="A66" s="892"/>
      <c r="B66" s="892"/>
      <c r="C66" s="892"/>
      <c r="D66" s="892"/>
      <c r="E66" s="892"/>
      <c r="F66" s="892"/>
      <c r="G66" s="892"/>
      <c r="H66" s="892"/>
      <c r="I66" s="892"/>
      <c r="J66" s="892"/>
      <c r="K66" s="892"/>
      <c r="L66" s="892"/>
      <c r="M66" s="892"/>
      <c r="N66" s="892"/>
      <c r="O66" s="892"/>
      <c r="W66" s="907"/>
      <c r="AQ66" s="892"/>
      <c r="AR66" s="892"/>
      <c r="AS66" s="892"/>
      <c r="AT66" s="892"/>
      <c r="AU66" s="892"/>
      <c r="AV66" s="892"/>
      <c r="AW66" s="892"/>
      <c r="AX66" s="892"/>
      <c r="AY66" s="892"/>
      <c r="AZ66" s="892"/>
      <c r="BA66" s="892"/>
      <c r="BB66" s="892"/>
      <c r="BC66" s="892"/>
      <c r="BD66" s="892"/>
      <c r="BE66" s="892"/>
      <c r="BF66" s="892"/>
      <c r="BG66" s="892"/>
      <c r="BH66" s="892"/>
      <c r="BI66" s="892"/>
      <c r="BJ66" s="892"/>
      <c r="BK66" s="892"/>
      <c r="BL66" s="892"/>
      <c r="BM66" s="892"/>
      <c r="BN66" s="892"/>
      <c r="BO66" s="892"/>
      <c r="BP66" s="892"/>
      <c r="BQ66" s="892"/>
      <c r="BR66" s="892"/>
      <c r="BS66" s="892"/>
      <c r="BT66" s="892"/>
      <c r="BU66" s="892"/>
      <c r="BV66" s="892"/>
      <c r="BW66" s="892"/>
      <c r="BX66" s="892"/>
      <c r="BY66" s="892"/>
      <c r="BZ66" s="892"/>
      <c r="CA66" s="892"/>
      <c r="CB66" s="892"/>
      <c r="CC66" s="892"/>
      <c r="CD66" s="892"/>
      <c r="CE66" s="892"/>
      <c r="CF66" s="892"/>
      <c r="CG66" s="892"/>
      <c r="CH66" s="892"/>
      <c r="CI66" s="892"/>
      <c r="CJ66" s="892"/>
      <c r="CK66" s="892"/>
      <c r="CL66" s="892"/>
      <c r="CM66" s="892"/>
      <c r="CN66" s="892"/>
      <c r="CO66" s="892"/>
      <c r="CP66" s="892"/>
      <c r="CQ66" s="892"/>
      <c r="CR66" s="892"/>
      <c r="CS66" s="892"/>
      <c r="CT66" s="892"/>
      <c r="CU66" s="892"/>
      <c r="CV66" s="892"/>
      <c r="CW66" s="892"/>
      <c r="CX66" s="892"/>
      <c r="CY66" s="892"/>
      <c r="CZ66" s="892"/>
      <c r="DA66" s="892"/>
      <c r="DB66" s="892"/>
      <c r="DC66" s="892"/>
      <c r="DD66" s="892"/>
      <c r="DE66" s="892"/>
      <c r="DF66" s="892"/>
      <c r="DG66" s="892"/>
      <c r="DH66" s="892"/>
      <c r="DI66" s="892"/>
      <c r="DJ66" s="892"/>
      <c r="DK66" s="892"/>
      <c r="DL66" s="892"/>
      <c r="DM66" s="892"/>
      <c r="DN66" s="892"/>
      <c r="DO66" s="892"/>
      <c r="DP66" s="892"/>
      <c r="DQ66" s="892"/>
      <c r="DR66" s="892"/>
      <c r="DS66" s="892"/>
      <c r="DT66" s="892"/>
      <c r="DU66" s="892"/>
      <c r="DV66" s="892"/>
      <c r="DW66" s="892"/>
      <c r="DX66" s="892"/>
      <c r="DY66" s="892"/>
      <c r="DZ66" s="892"/>
      <c r="EA66" s="892"/>
      <c r="EB66" s="892"/>
      <c r="EC66" s="892"/>
      <c r="ED66" s="892"/>
      <c r="EE66" s="892"/>
      <c r="EF66" s="892"/>
      <c r="EG66" s="892"/>
      <c r="EH66" s="892"/>
      <c r="EI66" s="892"/>
      <c r="EJ66" s="892"/>
      <c r="EK66" s="892"/>
      <c r="EL66" s="892"/>
      <c r="EM66" s="892"/>
      <c r="EN66" s="892"/>
      <c r="EO66" s="892"/>
      <c r="EP66" s="892"/>
      <c r="EQ66" s="892"/>
      <c r="ER66" s="892"/>
      <c r="ES66" s="892"/>
      <c r="ET66" s="892"/>
      <c r="EU66" s="892"/>
      <c r="EV66" s="892"/>
      <c r="EW66" s="892"/>
      <c r="EX66" s="892"/>
      <c r="EY66" s="892"/>
      <c r="EZ66" s="892"/>
      <c r="FA66" s="892"/>
      <c r="FB66" s="892"/>
      <c r="FC66" s="892"/>
      <c r="FD66" s="892"/>
      <c r="FE66" s="892"/>
      <c r="FF66" s="892"/>
      <c r="FG66" s="892"/>
      <c r="FH66" s="892"/>
      <c r="FI66" s="892"/>
      <c r="FJ66" s="892"/>
      <c r="FK66" s="892"/>
      <c r="FL66" s="892"/>
      <c r="FM66" s="892"/>
      <c r="FN66" s="892"/>
      <c r="FO66" s="892"/>
      <c r="FP66" s="892"/>
      <c r="FQ66" s="892"/>
      <c r="FR66" s="892"/>
      <c r="FS66" s="892"/>
      <c r="FT66" s="892"/>
      <c r="FU66" s="892"/>
      <c r="FV66" s="892"/>
      <c r="FW66" s="892"/>
      <c r="FX66" s="892"/>
      <c r="FY66" s="892"/>
      <c r="FZ66" s="892"/>
      <c r="GA66" s="892"/>
      <c r="GB66" s="892"/>
      <c r="GC66" s="892"/>
      <c r="GD66" s="892"/>
      <c r="GE66" s="892"/>
      <c r="GF66" s="892"/>
      <c r="GG66" s="892"/>
      <c r="GH66" s="892"/>
      <c r="GI66" s="892"/>
      <c r="GJ66" s="892"/>
      <c r="GK66" s="892"/>
      <c r="GL66" s="892"/>
      <c r="GM66" s="892"/>
      <c r="GN66" s="892"/>
      <c r="GO66" s="892"/>
      <c r="GP66" s="892"/>
      <c r="GQ66" s="892"/>
      <c r="GR66" s="892"/>
      <c r="GS66" s="892"/>
      <c r="GT66" s="892"/>
      <c r="GU66" s="892"/>
      <c r="GV66" s="892"/>
      <c r="GW66" s="892"/>
      <c r="GX66" s="892"/>
      <c r="GY66" s="892"/>
      <c r="GZ66" s="892"/>
      <c r="HA66" s="892"/>
      <c r="HB66" s="892"/>
      <c r="HC66" s="892"/>
      <c r="HD66" s="892"/>
      <c r="HE66" s="892"/>
      <c r="HF66" s="892"/>
      <c r="HG66" s="892"/>
      <c r="HH66" s="892"/>
      <c r="HI66" s="892"/>
      <c r="HJ66" s="892"/>
      <c r="HK66" s="892"/>
      <c r="HL66" s="892"/>
      <c r="HM66" s="892"/>
      <c r="HN66" s="892"/>
      <c r="HO66" s="892"/>
      <c r="HP66" s="892"/>
      <c r="HQ66" s="892"/>
      <c r="HR66" s="892"/>
      <c r="HS66" s="892"/>
      <c r="HT66" s="892"/>
      <c r="HU66" s="892"/>
      <c r="HV66" s="892"/>
      <c r="HW66" s="892"/>
      <c r="HX66" s="892"/>
      <c r="HY66" s="892"/>
      <c r="HZ66" s="892"/>
      <c r="IA66" s="892"/>
      <c r="IB66" s="892"/>
      <c r="IC66" s="892"/>
      <c r="ID66" s="892"/>
      <c r="IE66" s="892"/>
      <c r="IF66" s="892"/>
      <c r="IG66" s="892"/>
      <c r="IH66" s="892"/>
      <c r="II66" s="892"/>
      <c r="IJ66" s="892"/>
      <c r="IK66" s="892"/>
      <c r="IL66" s="892"/>
      <c r="IM66" s="892"/>
      <c r="IN66" s="892"/>
      <c r="IO66" s="892"/>
      <c r="IP66" s="892"/>
      <c r="IQ66" s="892"/>
      <c r="IR66" s="892"/>
      <c r="IS66" s="892"/>
      <c r="IT66" s="892"/>
      <c r="IU66" s="892"/>
    </row>
    <row r="67" spans="1:255" s="893" customFormat="1">
      <c r="A67" s="892"/>
      <c r="B67" s="892"/>
      <c r="C67" s="892"/>
      <c r="D67" s="892"/>
      <c r="E67" s="892"/>
      <c r="F67" s="892"/>
      <c r="G67" s="892"/>
      <c r="H67" s="892"/>
      <c r="I67" s="892"/>
      <c r="J67" s="892"/>
      <c r="K67" s="892"/>
      <c r="L67" s="892"/>
      <c r="M67" s="892"/>
      <c r="N67" s="892"/>
      <c r="O67" s="892"/>
      <c r="W67" s="913"/>
      <c r="AQ67" s="892"/>
      <c r="AR67" s="892"/>
      <c r="AS67" s="892"/>
      <c r="AT67" s="892"/>
      <c r="AU67" s="892"/>
      <c r="AV67" s="892"/>
      <c r="AW67" s="892"/>
      <c r="AX67" s="892"/>
      <c r="AY67" s="892"/>
      <c r="AZ67" s="892"/>
      <c r="BA67" s="892"/>
      <c r="BB67" s="892"/>
      <c r="BC67" s="892"/>
      <c r="BD67" s="892"/>
      <c r="BE67" s="892"/>
      <c r="BF67" s="892"/>
      <c r="BG67" s="892"/>
      <c r="BH67" s="892"/>
      <c r="BI67" s="892"/>
      <c r="BJ67" s="892"/>
      <c r="BK67" s="892"/>
      <c r="BL67" s="892"/>
      <c r="BM67" s="892"/>
      <c r="BN67" s="892"/>
      <c r="BO67" s="892"/>
      <c r="BP67" s="892"/>
      <c r="BQ67" s="892"/>
      <c r="BR67" s="892"/>
      <c r="BS67" s="892"/>
      <c r="BT67" s="892"/>
      <c r="BU67" s="892"/>
      <c r="BV67" s="892"/>
      <c r="BW67" s="892"/>
      <c r="BX67" s="892"/>
      <c r="BY67" s="892"/>
      <c r="BZ67" s="892"/>
      <c r="CA67" s="892"/>
      <c r="CB67" s="892"/>
      <c r="CC67" s="892"/>
      <c r="CD67" s="892"/>
      <c r="CE67" s="892"/>
      <c r="CF67" s="892"/>
      <c r="CG67" s="892"/>
      <c r="CH67" s="892"/>
      <c r="CI67" s="892"/>
      <c r="CJ67" s="892"/>
      <c r="CK67" s="892"/>
      <c r="CL67" s="892"/>
      <c r="CM67" s="892"/>
      <c r="CN67" s="892"/>
      <c r="CO67" s="892"/>
      <c r="CP67" s="892"/>
      <c r="CQ67" s="892"/>
      <c r="CR67" s="892"/>
      <c r="CS67" s="892"/>
      <c r="CT67" s="892"/>
      <c r="CU67" s="892"/>
      <c r="CV67" s="892"/>
      <c r="CW67" s="892"/>
      <c r="CX67" s="892"/>
      <c r="CY67" s="892"/>
      <c r="CZ67" s="892"/>
      <c r="DA67" s="892"/>
      <c r="DB67" s="892"/>
      <c r="DC67" s="892"/>
      <c r="DD67" s="892"/>
      <c r="DE67" s="892"/>
      <c r="DF67" s="892"/>
      <c r="DG67" s="892"/>
      <c r="DH67" s="892"/>
      <c r="DI67" s="892"/>
      <c r="DJ67" s="892"/>
      <c r="DK67" s="892"/>
      <c r="DL67" s="892"/>
      <c r="DM67" s="892"/>
      <c r="DN67" s="892"/>
      <c r="DO67" s="892"/>
      <c r="DP67" s="892"/>
      <c r="DQ67" s="892"/>
      <c r="DR67" s="892"/>
      <c r="DS67" s="892"/>
      <c r="DT67" s="892"/>
      <c r="DU67" s="892"/>
      <c r="DV67" s="892"/>
      <c r="DW67" s="892"/>
      <c r="DX67" s="892"/>
      <c r="DY67" s="892"/>
      <c r="DZ67" s="892"/>
      <c r="EA67" s="892"/>
      <c r="EB67" s="892"/>
      <c r="EC67" s="892"/>
      <c r="ED67" s="892"/>
      <c r="EE67" s="892"/>
      <c r="EF67" s="892"/>
      <c r="EG67" s="892"/>
      <c r="EH67" s="892"/>
      <c r="EI67" s="892"/>
      <c r="EJ67" s="892"/>
      <c r="EK67" s="892"/>
      <c r="EL67" s="892"/>
      <c r="EM67" s="892"/>
      <c r="EN67" s="892"/>
      <c r="EO67" s="892"/>
      <c r="EP67" s="892"/>
      <c r="EQ67" s="892"/>
      <c r="ER67" s="892"/>
      <c r="ES67" s="892"/>
      <c r="ET67" s="892"/>
      <c r="EU67" s="892"/>
      <c r="EV67" s="892"/>
      <c r="EW67" s="892"/>
      <c r="EX67" s="892"/>
      <c r="EY67" s="892"/>
      <c r="EZ67" s="892"/>
      <c r="FA67" s="892"/>
      <c r="FB67" s="892"/>
      <c r="FC67" s="892"/>
      <c r="FD67" s="892"/>
      <c r="FE67" s="892"/>
      <c r="FF67" s="892"/>
      <c r="FG67" s="892"/>
      <c r="FH67" s="892"/>
      <c r="FI67" s="892"/>
      <c r="FJ67" s="892"/>
      <c r="FK67" s="892"/>
      <c r="FL67" s="892"/>
      <c r="FM67" s="892"/>
      <c r="FN67" s="892"/>
      <c r="FO67" s="892"/>
      <c r="FP67" s="892"/>
      <c r="FQ67" s="892"/>
      <c r="FR67" s="892"/>
      <c r="FS67" s="892"/>
      <c r="FT67" s="892"/>
      <c r="FU67" s="892"/>
      <c r="FV67" s="892"/>
      <c r="FW67" s="892"/>
      <c r="FX67" s="892"/>
      <c r="FY67" s="892"/>
      <c r="FZ67" s="892"/>
      <c r="GA67" s="892"/>
      <c r="GB67" s="892"/>
      <c r="GC67" s="892"/>
      <c r="GD67" s="892"/>
      <c r="GE67" s="892"/>
      <c r="GF67" s="892"/>
      <c r="GG67" s="892"/>
      <c r="GH67" s="892"/>
      <c r="GI67" s="892"/>
      <c r="GJ67" s="892"/>
      <c r="GK67" s="892"/>
      <c r="GL67" s="892"/>
      <c r="GM67" s="892"/>
      <c r="GN67" s="892"/>
      <c r="GO67" s="892"/>
      <c r="GP67" s="892"/>
      <c r="GQ67" s="892"/>
      <c r="GR67" s="892"/>
      <c r="GS67" s="892"/>
      <c r="GT67" s="892"/>
      <c r="GU67" s="892"/>
      <c r="GV67" s="892"/>
      <c r="GW67" s="892"/>
      <c r="GX67" s="892"/>
      <c r="GY67" s="892"/>
      <c r="GZ67" s="892"/>
      <c r="HA67" s="892"/>
      <c r="HB67" s="892"/>
      <c r="HC67" s="892"/>
      <c r="HD67" s="892"/>
      <c r="HE67" s="892"/>
      <c r="HF67" s="892"/>
      <c r="HG67" s="892"/>
      <c r="HH67" s="892"/>
      <c r="HI67" s="892"/>
      <c r="HJ67" s="892"/>
      <c r="HK67" s="892"/>
      <c r="HL67" s="892"/>
      <c r="HM67" s="892"/>
      <c r="HN67" s="892"/>
      <c r="HO67" s="892"/>
      <c r="HP67" s="892"/>
      <c r="HQ67" s="892"/>
      <c r="HR67" s="892"/>
      <c r="HS67" s="892"/>
      <c r="HT67" s="892"/>
      <c r="HU67" s="892"/>
      <c r="HV67" s="892"/>
      <c r="HW67" s="892"/>
      <c r="HX67" s="892"/>
      <c r="HY67" s="892"/>
      <c r="HZ67" s="892"/>
      <c r="IA67" s="892"/>
      <c r="IB67" s="892"/>
      <c r="IC67" s="892"/>
      <c r="ID67" s="892"/>
      <c r="IE67" s="892"/>
      <c r="IF67" s="892"/>
      <c r="IG67" s="892"/>
      <c r="IH67" s="892"/>
      <c r="II67" s="892"/>
      <c r="IJ67" s="892"/>
      <c r="IK67" s="892"/>
      <c r="IL67" s="892"/>
      <c r="IM67" s="892"/>
      <c r="IN67" s="892"/>
      <c r="IO67" s="892"/>
      <c r="IP67" s="892"/>
      <c r="IQ67" s="892"/>
      <c r="IR67" s="892"/>
      <c r="IS67" s="892"/>
      <c r="IT67" s="892"/>
      <c r="IU67" s="892"/>
    </row>
    <row r="68" spans="1:255" s="893" customFormat="1">
      <c r="A68" s="892"/>
      <c r="B68" s="892"/>
      <c r="C68" s="892"/>
      <c r="D68" s="892"/>
      <c r="E68" s="892"/>
      <c r="F68" s="892"/>
      <c r="G68" s="892"/>
      <c r="H68" s="892"/>
      <c r="I68" s="892"/>
      <c r="J68" s="892"/>
      <c r="K68" s="892"/>
      <c r="L68" s="892"/>
      <c r="M68" s="892"/>
      <c r="N68" s="892"/>
      <c r="O68" s="892"/>
      <c r="W68" s="907"/>
      <c r="AQ68" s="892"/>
      <c r="AR68" s="892"/>
      <c r="AS68" s="892"/>
      <c r="AT68" s="892"/>
      <c r="AU68" s="892"/>
      <c r="AV68" s="892"/>
      <c r="AW68" s="892"/>
      <c r="AX68" s="892"/>
      <c r="AY68" s="892"/>
      <c r="AZ68" s="892"/>
      <c r="BA68" s="892"/>
      <c r="BB68" s="892"/>
      <c r="BC68" s="892"/>
      <c r="BD68" s="892"/>
      <c r="BE68" s="892"/>
      <c r="BF68" s="892"/>
      <c r="BG68" s="892"/>
      <c r="BH68" s="892"/>
      <c r="BI68" s="892"/>
      <c r="BJ68" s="892"/>
      <c r="BK68" s="892"/>
      <c r="BL68" s="892"/>
      <c r="BM68" s="892"/>
      <c r="BN68" s="892"/>
      <c r="BO68" s="892"/>
      <c r="BP68" s="892"/>
      <c r="BQ68" s="892"/>
      <c r="BR68" s="892"/>
      <c r="BS68" s="892"/>
      <c r="BT68" s="892"/>
      <c r="BU68" s="892"/>
      <c r="BV68" s="892"/>
      <c r="BW68" s="892"/>
      <c r="BX68" s="892"/>
      <c r="BY68" s="892"/>
      <c r="BZ68" s="892"/>
      <c r="CA68" s="892"/>
      <c r="CB68" s="892"/>
      <c r="CC68" s="892"/>
      <c r="CD68" s="892"/>
      <c r="CE68" s="892"/>
      <c r="CF68" s="892"/>
      <c r="CG68" s="892"/>
      <c r="CH68" s="892"/>
      <c r="CI68" s="892"/>
      <c r="CJ68" s="892"/>
      <c r="CK68" s="892"/>
      <c r="CL68" s="892"/>
      <c r="CM68" s="892"/>
      <c r="CN68" s="892"/>
      <c r="CO68" s="892"/>
      <c r="CP68" s="892"/>
      <c r="CQ68" s="892"/>
      <c r="CR68" s="892"/>
      <c r="CS68" s="892"/>
      <c r="CT68" s="892"/>
      <c r="CU68" s="892"/>
      <c r="CV68" s="892"/>
      <c r="CW68" s="892"/>
      <c r="CX68" s="892"/>
      <c r="CY68" s="892"/>
      <c r="CZ68" s="892"/>
      <c r="DA68" s="892"/>
      <c r="DB68" s="892"/>
      <c r="DC68" s="892"/>
      <c r="DD68" s="892"/>
      <c r="DE68" s="892"/>
      <c r="DF68" s="892"/>
      <c r="DG68" s="892"/>
      <c r="DH68" s="892"/>
      <c r="DI68" s="892"/>
      <c r="DJ68" s="892"/>
      <c r="DK68" s="892"/>
      <c r="DL68" s="892"/>
      <c r="DM68" s="892"/>
      <c r="DN68" s="892"/>
      <c r="DO68" s="892"/>
      <c r="DP68" s="892"/>
      <c r="DQ68" s="892"/>
      <c r="DR68" s="892"/>
      <c r="DS68" s="892"/>
      <c r="DT68" s="892"/>
      <c r="DU68" s="892"/>
      <c r="DV68" s="892"/>
      <c r="DW68" s="892"/>
      <c r="DX68" s="892"/>
      <c r="DY68" s="892"/>
      <c r="DZ68" s="892"/>
      <c r="EA68" s="892"/>
      <c r="EB68" s="892"/>
      <c r="EC68" s="892"/>
      <c r="ED68" s="892"/>
      <c r="EE68" s="892"/>
      <c r="EF68" s="892"/>
      <c r="EG68" s="892"/>
      <c r="EH68" s="892"/>
      <c r="EI68" s="892"/>
      <c r="EJ68" s="892"/>
      <c r="EK68" s="892"/>
      <c r="EL68" s="892"/>
      <c r="EM68" s="892"/>
      <c r="EN68" s="892"/>
      <c r="EO68" s="892"/>
      <c r="EP68" s="892"/>
      <c r="EQ68" s="892"/>
      <c r="ER68" s="892"/>
      <c r="ES68" s="892"/>
      <c r="ET68" s="892"/>
      <c r="EU68" s="892"/>
      <c r="EV68" s="892"/>
      <c r="EW68" s="892"/>
      <c r="EX68" s="892"/>
      <c r="EY68" s="892"/>
      <c r="EZ68" s="892"/>
      <c r="FA68" s="892"/>
      <c r="FB68" s="892"/>
      <c r="FC68" s="892"/>
      <c r="FD68" s="892"/>
      <c r="FE68" s="892"/>
      <c r="FF68" s="892"/>
      <c r="FG68" s="892"/>
      <c r="FH68" s="892"/>
      <c r="FI68" s="892"/>
      <c r="FJ68" s="892"/>
      <c r="FK68" s="892"/>
      <c r="FL68" s="892"/>
      <c r="FM68" s="892"/>
      <c r="FN68" s="892"/>
      <c r="FO68" s="892"/>
      <c r="FP68" s="892"/>
      <c r="FQ68" s="892"/>
      <c r="FR68" s="892"/>
      <c r="FS68" s="892"/>
      <c r="FT68" s="892"/>
      <c r="FU68" s="892"/>
      <c r="FV68" s="892"/>
      <c r="FW68" s="892"/>
      <c r="FX68" s="892"/>
      <c r="FY68" s="892"/>
      <c r="FZ68" s="892"/>
      <c r="GA68" s="892"/>
      <c r="GB68" s="892"/>
      <c r="GC68" s="892"/>
      <c r="GD68" s="892"/>
      <c r="GE68" s="892"/>
      <c r="GF68" s="892"/>
      <c r="GG68" s="892"/>
      <c r="GH68" s="892"/>
      <c r="GI68" s="892"/>
      <c r="GJ68" s="892"/>
      <c r="GK68" s="892"/>
      <c r="GL68" s="892"/>
      <c r="GM68" s="892"/>
      <c r="GN68" s="892"/>
      <c r="GO68" s="892"/>
      <c r="GP68" s="892"/>
      <c r="GQ68" s="892"/>
      <c r="GR68" s="892"/>
      <c r="GS68" s="892"/>
      <c r="GT68" s="892"/>
      <c r="GU68" s="892"/>
      <c r="GV68" s="892"/>
      <c r="GW68" s="892"/>
      <c r="GX68" s="892"/>
      <c r="GY68" s="892"/>
      <c r="GZ68" s="892"/>
      <c r="HA68" s="892"/>
      <c r="HB68" s="892"/>
      <c r="HC68" s="892"/>
      <c r="HD68" s="892"/>
      <c r="HE68" s="892"/>
      <c r="HF68" s="892"/>
      <c r="HG68" s="892"/>
      <c r="HH68" s="892"/>
      <c r="HI68" s="892"/>
      <c r="HJ68" s="892"/>
      <c r="HK68" s="892"/>
      <c r="HL68" s="892"/>
      <c r="HM68" s="892"/>
      <c r="HN68" s="892"/>
      <c r="HO68" s="892"/>
      <c r="HP68" s="892"/>
      <c r="HQ68" s="892"/>
      <c r="HR68" s="892"/>
      <c r="HS68" s="892"/>
      <c r="HT68" s="892"/>
      <c r="HU68" s="892"/>
      <c r="HV68" s="892"/>
      <c r="HW68" s="892"/>
      <c r="HX68" s="892"/>
      <c r="HY68" s="892"/>
      <c r="HZ68" s="892"/>
      <c r="IA68" s="892"/>
      <c r="IB68" s="892"/>
      <c r="IC68" s="892"/>
      <c r="ID68" s="892"/>
      <c r="IE68" s="892"/>
      <c r="IF68" s="892"/>
      <c r="IG68" s="892"/>
      <c r="IH68" s="892"/>
      <c r="II68" s="892"/>
      <c r="IJ68" s="892"/>
      <c r="IK68" s="892"/>
      <c r="IL68" s="892"/>
      <c r="IM68" s="892"/>
      <c r="IN68" s="892"/>
      <c r="IO68" s="892"/>
      <c r="IP68" s="892"/>
      <c r="IQ68" s="892"/>
      <c r="IR68" s="892"/>
      <c r="IS68" s="892"/>
      <c r="IT68" s="892"/>
      <c r="IU68" s="892"/>
    </row>
    <row r="69" spans="1:255" s="893" customFormat="1">
      <c r="A69" s="892"/>
      <c r="B69" s="892"/>
      <c r="C69" s="892"/>
      <c r="D69" s="892"/>
      <c r="E69" s="892"/>
      <c r="F69" s="892"/>
      <c r="G69" s="892"/>
      <c r="H69" s="892"/>
      <c r="I69" s="892"/>
      <c r="J69" s="892"/>
      <c r="K69" s="892"/>
      <c r="L69" s="892"/>
      <c r="M69" s="892"/>
      <c r="N69" s="892"/>
      <c r="O69" s="892"/>
      <c r="W69" s="907"/>
      <c r="AQ69" s="892"/>
      <c r="AR69" s="892"/>
      <c r="AS69" s="892"/>
      <c r="AT69" s="892"/>
      <c r="AU69" s="892"/>
      <c r="AV69" s="892"/>
      <c r="AW69" s="892"/>
      <c r="AX69" s="892"/>
      <c r="AY69" s="892"/>
      <c r="AZ69" s="892"/>
      <c r="BA69" s="892"/>
      <c r="BB69" s="892"/>
      <c r="BC69" s="892"/>
      <c r="BD69" s="892"/>
      <c r="BE69" s="892"/>
      <c r="BF69" s="892"/>
      <c r="BG69" s="892"/>
      <c r="BH69" s="892"/>
      <c r="BI69" s="892"/>
      <c r="BJ69" s="892"/>
      <c r="BK69" s="892"/>
      <c r="BL69" s="892"/>
      <c r="BM69" s="892"/>
      <c r="BN69" s="892"/>
      <c r="BO69" s="892"/>
      <c r="BP69" s="892"/>
      <c r="BQ69" s="892"/>
      <c r="BR69" s="892"/>
      <c r="BS69" s="892"/>
      <c r="BT69" s="892"/>
      <c r="BU69" s="892"/>
      <c r="BV69" s="892"/>
      <c r="BW69" s="892"/>
      <c r="BX69" s="892"/>
      <c r="BY69" s="892"/>
      <c r="BZ69" s="892"/>
      <c r="CA69" s="892"/>
      <c r="CB69" s="892"/>
      <c r="CC69" s="892"/>
      <c r="CD69" s="892"/>
      <c r="CE69" s="892"/>
      <c r="CF69" s="892"/>
      <c r="CG69" s="892"/>
      <c r="CH69" s="892"/>
      <c r="CI69" s="892"/>
      <c r="CJ69" s="892"/>
      <c r="CK69" s="892"/>
      <c r="CL69" s="892"/>
      <c r="CM69" s="892"/>
      <c r="CN69" s="892"/>
      <c r="CO69" s="892"/>
      <c r="CP69" s="892"/>
      <c r="CQ69" s="892"/>
      <c r="CR69" s="892"/>
      <c r="CS69" s="892"/>
      <c r="CT69" s="892"/>
      <c r="CU69" s="892"/>
      <c r="CV69" s="892"/>
      <c r="CW69" s="892"/>
      <c r="CX69" s="892"/>
      <c r="CY69" s="892"/>
      <c r="CZ69" s="892"/>
      <c r="DA69" s="892"/>
      <c r="DB69" s="892"/>
      <c r="DC69" s="892"/>
      <c r="DD69" s="892"/>
      <c r="DE69" s="892"/>
      <c r="DF69" s="892"/>
      <c r="DG69" s="892"/>
      <c r="DH69" s="892"/>
      <c r="DI69" s="892"/>
      <c r="DJ69" s="892"/>
      <c r="DK69" s="892"/>
      <c r="DL69" s="892"/>
      <c r="DM69" s="892"/>
      <c r="DN69" s="892"/>
      <c r="DO69" s="892"/>
      <c r="DP69" s="892"/>
      <c r="DQ69" s="892"/>
      <c r="DR69" s="892"/>
      <c r="DS69" s="892"/>
      <c r="DT69" s="892"/>
      <c r="DU69" s="892"/>
      <c r="DV69" s="892"/>
      <c r="DW69" s="892"/>
      <c r="DX69" s="892"/>
      <c r="DY69" s="892"/>
      <c r="DZ69" s="892"/>
      <c r="EA69" s="892"/>
      <c r="EB69" s="892"/>
      <c r="EC69" s="892"/>
      <c r="ED69" s="892"/>
      <c r="EE69" s="892"/>
      <c r="EF69" s="892"/>
      <c r="EG69" s="892"/>
      <c r="EH69" s="892"/>
      <c r="EI69" s="892"/>
      <c r="EJ69" s="892"/>
      <c r="EK69" s="892"/>
      <c r="EL69" s="892"/>
      <c r="EM69" s="892"/>
      <c r="EN69" s="892"/>
      <c r="EO69" s="892"/>
      <c r="EP69" s="892"/>
      <c r="EQ69" s="892"/>
      <c r="ER69" s="892"/>
      <c r="ES69" s="892"/>
      <c r="ET69" s="892"/>
      <c r="EU69" s="892"/>
      <c r="EV69" s="892"/>
      <c r="EW69" s="892"/>
      <c r="EX69" s="892"/>
      <c r="EY69" s="892"/>
      <c r="EZ69" s="892"/>
      <c r="FA69" s="892"/>
      <c r="FB69" s="892"/>
      <c r="FC69" s="892"/>
      <c r="FD69" s="892"/>
      <c r="FE69" s="892"/>
      <c r="FF69" s="892"/>
      <c r="FG69" s="892"/>
      <c r="FH69" s="892"/>
      <c r="FI69" s="892"/>
      <c r="FJ69" s="892"/>
      <c r="FK69" s="892"/>
      <c r="FL69" s="892"/>
      <c r="FM69" s="892"/>
      <c r="FN69" s="892"/>
      <c r="FO69" s="892"/>
      <c r="FP69" s="892"/>
      <c r="FQ69" s="892"/>
      <c r="FR69" s="892"/>
      <c r="FS69" s="892"/>
      <c r="FT69" s="892"/>
      <c r="FU69" s="892"/>
      <c r="FV69" s="892"/>
      <c r="FW69" s="892"/>
      <c r="FX69" s="892"/>
      <c r="FY69" s="892"/>
      <c r="FZ69" s="892"/>
      <c r="GA69" s="892"/>
      <c r="GB69" s="892"/>
      <c r="GC69" s="892"/>
      <c r="GD69" s="892"/>
      <c r="GE69" s="892"/>
      <c r="GF69" s="892"/>
      <c r="GG69" s="892"/>
      <c r="GH69" s="892"/>
      <c r="GI69" s="892"/>
      <c r="GJ69" s="892"/>
      <c r="GK69" s="892"/>
      <c r="GL69" s="892"/>
      <c r="GM69" s="892"/>
      <c r="GN69" s="892"/>
      <c r="GO69" s="892"/>
      <c r="GP69" s="892"/>
      <c r="GQ69" s="892"/>
      <c r="GR69" s="892"/>
      <c r="GS69" s="892"/>
      <c r="GT69" s="892"/>
      <c r="GU69" s="892"/>
      <c r="GV69" s="892"/>
      <c r="GW69" s="892"/>
      <c r="GX69" s="892"/>
      <c r="GY69" s="892"/>
      <c r="GZ69" s="892"/>
      <c r="HA69" s="892"/>
      <c r="HB69" s="892"/>
      <c r="HC69" s="892"/>
      <c r="HD69" s="892"/>
      <c r="HE69" s="892"/>
      <c r="HF69" s="892"/>
      <c r="HG69" s="892"/>
      <c r="HH69" s="892"/>
      <c r="HI69" s="892"/>
      <c r="HJ69" s="892"/>
      <c r="HK69" s="892"/>
      <c r="HL69" s="892"/>
      <c r="HM69" s="892"/>
      <c r="HN69" s="892"/>
      <c r="HO69" s="892"/>
      <c r="HP69" s="892"/>
      <c r="HQ69" s="892"/>
      <c r="HR69" s="892"/>
      <c r="HS69" s="892"/>
      <c r="HT69" s="892"/>
      <c r="HU69" s="892"/>
      <c r="HV69" s="892"/>
      <c r="HW69" s="892"/>
      <c r="HX69" s="892"/>
      <c r="HY69" s="892"/>
      <c r="HZ69" s="892"/>
      <c r="IA69" s="892"/>
      <c r="IB69" s="892"/>
      <c r="IC69" s="892"/>
      <c r="ID69" s="892"/>
      <c r="IE69" s="892"/>
      <c r="IF69" s="892"/>
      <c r="IG69" s="892"/>
      <c r="IH69" s="892"/>
      <c r="II69" s="892"/>
      <c r="IJ69" s="892"/>
      <c r="IK69" s="892"/>
      <c r="IL69" s="892"/>
      <c r="IM69" s="892"/>
      <c r="IN69" s="892"/>
      <c r="IO69" s="892"/>
      <c r="IP69" s="892"/>
      <c r="IQ69" s="892"/>
      <c r="IR69" s="892"/>
      <c r="IS69" s="892"/>
      <c r="IT69" s="892"/>
      <c r="IU69" s="892"/>
    </row>
    <row r="70" spans="1:255" s="893" customFormat="1">
      <c r="A70" s="892"/>
      <c r="B70" s="892"/>
      <c r="C70" s="892"/>
      <c r="D70" s="892"/>
      <c r="E70" s="892"/>
      <c r="F70" s="892"/>
      <c r="G70" s="892"/>
      <c r="H70" s="892"/>
      <c r="I70" s="892"/>
      <c r="J70" s="892"/>
      <c r="K70" s="892"/>
      <c r="L70" s="892"/>
      <c r="M70" s="892"/>
      <c r="N70" s="892"/>
      <c r="O70" s="892"/>
      <c r="W70" s="907"/>
      <c r="AQ70" s="892"/>
      <c r="AR70" s="892"/>
      <c r="AS70" s="892"/>
      <c r="AT70" s="892"/>
      <c r="AU70" s="892"/>
      <c r="AV70" s="892"/>
      <c r="AW70" s="892"/>
      <c r="AX70" s="892"/>
      <c r="AY70" s="892"/>
      <c r="AZ70" s="892"/>
      <c r="BA70" s="892"/>
      <c r="BB70" s="892"/>
      <c r="BC70" s="892"/>
      <c r="BD70" s="892"/>
      <c r="BE70" s="892"/>
      <c r="BF70" s="892"/>
      <c r="BG70" s="892"/>
      <c r="BH70" s="892"/>
      <c r="BI70" s="892"/>
      <c r="BJ70" s="892"/>
      <c r="BK70" s="892"/>
      <c r="BL70" s="892"/>
      <c r="BM70" s="892"/>
      <c r="BN70" s="892"/>
      <c r="BO70" s="892"/>
      <c r="BP70" s="892"/>
      <c r="BQ70" s="892"/>
      <c r="BR70" s="892"/>
      <c r="BS70" s="892"/>
      <c r="BT70" s="892"/>
      <c r="BU70" s="892"/>
      <c r="BV70" s="892"/>
      <c r="BW70" s="892"/>
      <c r="BX70" s="892"/>
      <c r="BY70" s="892"/>
      <c r="BZ70" s="892"/>
      <c r="CA70" s="892"/>
      <c r="CB70" s="892"/>
      <c r="CC70" s="892"/>
      <c r="CD70" s="892"/>
      <c r="CE70" s="892"/>
      <c r="CF70" s="892"/>
      <c r="CG70" s="892"/>
      <c r="CH70" s="892"/>
      <c r="CI70" s="892"/>
      <c r="CJ70" s="892"/>
      <c r="CK70" s="892"/>
      <c r="CL70" s="892"/>
      <c r="CM70" s="892"/>
      <c r="CN70" s="892"/>
      <c r="CO70" s="892"/>
      <c r="CP70" s="892"/>
      <c r="CQ70" s="892"/>
      <c r="CR70" s="892"/>
      <c r="CS70" s="892"/>
      <c r="CT70" s="892"/>
      <c r="CU70" s="892"/>
      <c r="CV70" s="892"/>
      <c r="CW70" s="892"/>
      <c r="CX70" s="892"/>
      <c r="CY70" s="892"/>
      <c r="CZ70" s="892"/>
      <c r="DA70" s="892"/>
      <c r="DB70" s="892"/>
      <c r="DC70" s="892"/>
      <c r="DD70" s="892"/>
      <c r="DE70" s="892"/>
      <c r="DF70" s="892"/>
      <c r="DG70" s="892"/>
      <c r="DH70" s="892"/>
      <c r="DI70" s="892"/>
      <c r="DJ70" s="892"/>
      <c r="DK70" s="892"/>
      <c r="DL70" s="892"/>
      <c r="DM70" s="892"/>
      <c r="DN70" s="892"/>
      <c r="DO70" s="892"/>
      <c r="DP70" s="892"/>
      <c r="DQ70" s="892"/>
      <c r="DR70" s="892"/>
      <c r="DS70" s="892"/>
      <c r="DT70" s="892"/>
      <c r="DU70" s="892"/>
      <c r="DV70" s="892"/>
      <c r="DW70" s="892"/>
      <c r="DX70" s="892"/>
      <c r="DY70" s="892"/>
      <c r="DZ70" s="892"/>
      <c r="EA70" s="892"/>
      <c r="EB70" s="892"/>
      <c r="EC70" s="892"/>
      <c r="ED70" s="892"/>
      <c r="EE70" s="892"/>
      <c r="EF70" s="892"/>
      <c r="EG70" s="892"/>
      <c r="EH70" s="892"/>
      <c r="EI70" s="892"/>
      <c r="EJ70" s="892"/>
      <c r="EK70" s="892"/>
      <c r="EL70" s="892"/>
      <c r="EM70" s="892"/>
      <c r="EN70" s="892"/>
      <c r="EO70" s="892"/>
      <c r="EP70" s="892"/>
      <c r="EQ70" s="892"/>
      <c r="ER70" s="892"/>
      <c r="ES70" s="892"/>
      <c r="ET70" s="892"/>
      <c r="EU70" s="892"/>
      <c r="EV70" s="892"/>
      <c r="EW70" s="892"/>
      <c r="EX70" s="892"/>
      <c r="EY70" s="892"/>
      <c r="EZ70" s="892"/>
      <c r="FA70" s="892"/>
      <c r="FB70" s="892"/>
      <c r="FC70" s="892"/>
      <c r="FD70" s="892"/>
      <c r="FE70" s="892"/>
      <c r="FF70" s="892"/>
      <c r="FG70" s="892"/>
      <c r="FH70" s="892"/>
      <c r="FI70" s="892"/>
      <c r="FJ70" s="892"/>
      <c r="FK70" s="892"/>
      <c r="FL70" s="892"/>
      <c r="FM70" s="892"/>
      <c r="FN70" s="892"/>
      <c r="FO70" s="892"/>
      <c r="FP70" s="892"/>
      <c r="FQ70" s="892"/>
      <c r="FR70" s="892"/>
      <c r="FS70" s="892"/>
      <c r="FT70" s="892"/>
      <c r="FU70" s="892"/>
      <c r="FV70" s="892"/>
      <c r="FW70" s="892"/>
      <c r="FX70" s="892"/>
      <c r="FY70" s="892"/>
      <c r="FZ70" s="892"/>
      <c r="GA70" s="892"/>
      <c r="GB70" s="892"/>
      <c r="GC70" s="892"/>
      <c r="GD70" s="892"/>
      <c r="GE70" s="892"/>
      <c r="GF70" s="892"/>
      <c r="GG70" s="892"/>
      <c r="GH70" s="892"/>
      <c r="GI70" s="892"/>
      <c r="GJ70" s="892"/>
      <c r="GK70" s="892"/>
      <c r="GL70" s="892"/>
      <c r="GM70" s="892"/>
      <c r="GN70" s="892"/>
      <c r="GO70" s="892"/>
      <c r="GP70" s="892"/>
      <c r="GQ70" s="892"/>
      <c r="GR70" s="892"/>
      <c r="GS70" s="892"/>
      <c r="GT70" s="892"/>
      <c r="GU70" s="892"/>
      <c r="GV70" s="892"/>
      <c r="GW70" s="892"/>
      <c r="GX70" s="892"/>
      <c r="GY70" s="892"/>
      <c r="GZ70" s="892"/>
      <c r="HA70" s="892"/>
      <c r="HB70" s="892"/>
      <c r="HC70" s="892"/>
      <c r="HD70" s="892"/>
      <c r="HE70" s="892"/>
      <c r="HF70" s="892"/>
      <c r="HG70" s="892"/>
      <c r="HH70" s="892"/>
      <c r="HI70" s="892"/>
      <c r="HJ70" s="892"/>
      <c r="HK70" s="892"/>
      <c r="HL70" s="892"/>
      <c r="HM70" s="892"/>
      <c r="HN70" s="892"/>
      <c r="HO70" s="892"/>
      <c r="HP70" s="892"/>
      <c r="HQ70" s="892"/>
      <c r="HR70" s="892"/>
      <c r="HS70" s="892"/>
      <c r="HT70" s="892"/>
      <c r="HU70" s="892"/>
      <c r="HV70" s="892"/>
      <c r="HW70" s="892"/>
      <c r="HX70" s="892"/>
      <c r="HY70" s="892"/>
      <c r="HZ70" s="892"/>
      <c r="IA70" s="892"/>
      <c r="IB70" s="892"/>
      <c r="IC70" s="892"/>
      <c r="ID70" s="892"/>
      <c r="IE70" s="892"/>
      <c r="IF70" s="892"/>
      <c r="IG70" s="892"/>
      <c r="IH70" s="892"/>
      <c r="II70" s="892"/>
      <c r="IJ70" s="892"/>
      <c r="IK70" s="892"/>
      <c r="IL70" s="892"/>
      <c r="IM70" s="892"/>
      <c r="IN70" s="892"/>
      <c r="IO70" s="892"/>
      <c r="IP70" s="892"/>
      <c r="IQ70" s="892"/>
      <c r="IR70" s="892"/>
      <c r="IS70" s="892"/>
      <c r="IT70" s="892"/>
      <c r="IU70" s="892"/>
    </row>
    <row r="71" spans="1:255" s="893" customFormat="1">
      <c r="A71" s="892"/>
      <c r="B71" s="892"/>
      <c r="C71" s="892"/>
      <c r="D71" s="892"/>
      <c r="E71" s="892"/>
      <c r="F71" s="892"/>
      <c r="G71" s="892"/>
      <c r="H71" s="892"/>
      <c r="I71" s="892"/>
      <c r="J71" s="892"/>
      <c r="K71" s="892"/>
      <c r="L71" s="892"/>
      <c r="M71" s="892"/>
      <c r="N71" s="892"/>
      <c r="O71" s="892"/>
      <c r="W71" s="913"/>
      <c r="AQ71" s="892"/>
      <c r="AR71" s="892"/>
      <c r="AS71" s="892"/>
      <c r="AT71" s="892"/>
      <c r="AU71" s="892"/>
      <c r="AV71" s="892"/>
      <c r="AW71" s="892"/>
      <c r="AX71" s="892"/>
      <c r="AY71" s="892"/>
      <c r="AZ71" s="892"/>
      <c r="BA71" s="892"/>
      <c r="BB71" s="892"/>
      <c r="BC71" s="892"/>
      <c r="BD71" s="892"/>
      <c r="BE71" s="892"/>
      <c r="BF71" s="892"/>
      <c r="BG71" s="892"/>
      <c r="BH71" s="892"/>
      <c r="BI71" s="892"/>
      <c r="BJ71" s="892"/>
      <c r="BK71" s="892"/>
      <c r="BL71" s="892"/>
      <c r="BM71" s="892"/>
      <c r="BN71" s="892"/>
      <c r="BO71" s="892"/>
      <c r="BP71" s="892"/>
      <c r="BQ71" s="892"/>
      <c r="BR71" s="892"/>
      <c r="BS71" s="892"/>
      <c r="BT71" s="892"/>
      <c r="BU71" s="892"/>
      <c r="BV71" s="892"/>
      <c r="BW71" s="892"/>
      <c r="BX71" s="892"/>
      <c r="BY71" s="892"/>
      <c r="BZ71" s="892"/>
      <c r="CA71" s="892"/>
      <c r="CB71" s="892"/>
      <c r="CC71" s="892"/>
      <c r="CD71" s="892"/>
      <c r="CE71" s="892"/>
      <c r="CF71" s="892"/>
      <c r="CG71" s="892"/>
      <c r="CH71" s="892"/>
      <c r="CI71" s="892"/>
      <c r="CJ71" s="892"/>
      <c r="CK71" s="892"/>
      <c r="CL71" s="892"/>
      <c r="CM71" s="892"/>
      <c r="CN71" s="892"/>
      <c r="CO71" s="892"/>
      <c r="CP71" s="892"/>
      <c r="CQ71" s="892"/>
      <c r="CR71" s="892"/>
      <c r="CS71" s="892"/>
      <c r="CT71" s="892"/>
      <c r="CU71" s="892"/>
      <c r="CV71" s="892"/>
      <c r="CW71" s="892"/>
      <c r="CX71" s="892"/>
      <c r="CY71" s="892"/>
      <c r="CZ71" s="892"/>
      <c r="DA71" s="892"/>
      <c r="DB71" s="892"/>
      <c r="DC71" s="892"/>
      <c r="DD71" s="892"/>
      <c r="DE71" s="892"/>
      <c r="DF71" s="892"/>
      <c r="DG71" s="892"/>
      <c r="DH71" s="892"/>
      <c r="DI71" s="892"/>
      <c r="DJ71" s="892"/>
      <c r="DK71" s="892"/>
      <c r="DL71" s="892"/>
      <c r="DM71" s="892"/>
      <c r="DN71" s="892"/>
      <c r="DO71" s="892"/>
      <c r="DP71" s="892"/>
      <c r="DQ71" s="892"/>
      <c r="DR71" s="892"/>
      <c r="DS71" s="892"/>
      <c r="DT71" s="892"/>
      <c r="DU71" s="892"/>
      <c r="DV71" s="892"/>
      <c r="DW71" s="892"/>
      <c r="DX71" s="892"/>
      <c r="DY71" s="892"/>
      <c r="DZ71" s="892"/>
      <c r="EA71" s="892"/>
      <c r="EB71" s="892"/>
      <c r="EC71" s="892"/>
      <c r="ED71" s="892"/>
      <c r="EE71" s="892"/>
      <c r="EF71" s="892"/>
      <c r="EG71" s="892"/>
      <c r="EH71" s="892"/>
      <c r="EI71" s="892"/>
      <c r="EJ71" s="892"/>
      <c r="EK71" s="892"/>
      <c r="EL71" s="892"/>
      <c r="EM71" s="892"/>
      <c r="EN71" s="892"/>
      <c r="EO71" s="892"/>
      <c r="EP71" s="892"/>
      <c r="EQ71" s="892"/>
      <c r="ER71" s="892"/>
      <c r="ES71" s="892"/>
      <c r="ET71" s="892"/>
      <c r="EU71" s="892"/>
      <c r="EV71" s="892"/>
      <c r="EW71" s="892"/>
      <c r="EX71" s="892"/>
      <c r="EY71" s="892"/>
      <c r="EZ71" s="892"/>
      <c r="FA71" s="892"/>
      <c r="FB71" s="892"/>
      <c r="FC71" s="892"/>
      <c r="FD71" s="892"/>
      <c r="FE71" s="892"/>
      <c r="FF71" s="892"/>
      <c r="FG71" s="892"/>
      <c r="FH71" s="892"/>
      <c r="FI71" s="892"/>
      <c r="FJ71" s="892"/>
      <c r="FK71" s="892"/>
      <c r="FL71" s="892"/>
      <c r="FM71" s="892"/>
      <c r="FN71" s="892"/>
      <c r="FO71" s="892"/>
      <c r="FP71" s="892"/>
      <c r="FQ71" s="892"/>
      <c r="FR71" s="892"/>
      <c r="FS71" s="892"/>
      <c r="FT71" s="892"/>
      <c r="FU71" s="892"/>
      <c r="FV71" s="892"/>
      <c r="FW71" s="892"/>
      <c r="FX71" s="892"/>
      <c r="FY71" s="892"/>
      <c r="FZ71" s="892"/>
      <c r="GA71" s="892"/>
      <c r="GB71" s="892"/>
      <c r="GC71" s="892"/>
      <c r="GD71" s="892"/>
      <c r="GE71" s="892"/>
      <c r="GF71" s="892"/>
      <c r="GG71" s="892"/>
      <c r="GH71" s="892"/>
      <c r="GI71" s="892"/>
      <c r="GJ71" s="892"/>
      <c r="GK71" s="892"/>
      <c r="GL71" s="892"/>
      <c r="GM71" s="892"/>
      <c r="GN71" s="892"/>
      <c r="GO71" s="892"/>
      <c r="GP71" s="892"/>
      <c r="GQ71" s="892"/>
      <c r="GR71" s="892"/>
      <c r="GS71" s="892"/>
      <c r="GT71" s="892"/>
      <c r="GU71" s="892"/>
      <c r="GV71" s="892"/>
      <c r="GW71" s="892"/>
      <c r="GX71" s="892"/>
      <c r="GY71" s="892"/>
      <c r="GZ71" s="892"/>
      <c r="HA71" s="892"/>
      <c r="HB71" s="892"/>
      <c r="HC71" s="892"/>
      <c r="HD71" s="892"/>
      <c r="HE71" s="892"/>
      <c r="HF71" s="892"/>
      <c r="HG71" s="892"/>
      <c r="HH71" s="892"/>
      <c r="HI71" s="892"/>
      <c r="HJ71" s="892"/>
      <c r="HK71" s="892"/>
      <c r="HL71" s="892"/>
      <c r="HM71" s="892"/>
      <c r="HN71" s="892"/>
      <c r="HO71" s="892"/>
      <c r="HP71" s="892"/>
      <c r="HQ71" s="892"/>
      <c r="HR71" s="892"/>
      <c r="HS71" s="892"/>
      <c r="HT71" s="892"/>
      <c r="HU71" s="892"/>
      <c r="HV71" s="892"/>
      <c r="HW71" s="892"/>
      <c r="HX71" s="892"/>
      <c r="HY71" s="892"/>
      <c r="HZ71" s="892"/>
      <c r="IA71" s="892"/>
      <c r="IB71" s="892"/>
      <c r="IC71" s="892"/>
      <c r="ID71" s="892"/>
      <c r="IE71" s="892"/>
      <c r="IF71" s="892"/>
      <c r="IG71" s="892"/>
      <c r="IH71" s="892"/>
      <c r="II71" s="892"/>
      <c r="IJ71" s="892"/>
      <c r="IK71" s="892"/>
      <c r="IL71" s="892"/>
      <c r="IM71" s="892"/>
      <c r="IN71" s="892"/>
      <c r="IO71" s="892"/>
      <c r="IP71" s="892"/>
      <c r="IQ71" s="892"/>
      <c r="IR71" s="892"/>
      <c r="IS71" s="892"/>
      <c r="IT71" s="892"/>
      <c r="IU71" s="892"/>
    </row>
    <row r="72" spans="1:255" s="893" customFormat="1">
      <c r="A72" s="892"/>
      <c r="B72" s="892"/>
      <c r="C72" s="892"/>
      <c r="D72" s="892"/>
      <c r="E72" s="892"/>
      <c r="F72" s="892"/>
      <c r="G72" s="892"/>
      <c r="H72" s="892"/>
      <c r="I72" s="892"/>
      <c r="J72" s="892"/>
      <c r="K72" s="892"/>
      <c r="L72" s="892"/>
      <c r="M72" s="892"/>
      <c r="N72" s="892"/>
      <c r="O72" s="892"/>
      <c r="W72" s="913"/>
      <c r="AQ72" s="892"/>
      <c r="AR72" s="892"/>
      <c r="AS72" s="892"/>
      <c r="AT72" s="892"/>
      <c r="AU72" s="892"/>
      <c r="AV72" s="892"/>
      <c r="AW72" s="892"/>
      <c r="AX72" s="892"/>
      <c r="AY72" s="892"/>
      <c r="AZ72" s="892"/>
      <c r="BA72" s="892"/>
      <c r="BB72" s="892"/>
      <c r="BC72" s="892"/>
      <c r="BD72" s="892"/>
      <c r="BE72" s="892"/>
      <c r="BF72" s="892"/>
      <c r="BG72" s="892"/>
      <c r="BH72" s="892"/>
      <c r="BI72" s="892"/>
      <c r="BJ72" s="892"/>
      <c r="BK72" s="892"/>
      <c r="BL72" s="892"/>
      <c r="BM72" s="892"/>
      <c r="BN72" s="892"/>
      <c r="BO72" s="892"/>
      <c r="BP72" s="892"/>
      <c r="BQ72" s="892"/>
      <c r="BR72" s="892"/>
      <c r="BS72" s="892"/>
      <c r="BT72" s="892"/>
      <c r="BU72" s="892"/>
      <c r="BV72" s="892"/>
      <c r="BW72" s="892"/>
      <c r="BX72" s="892"/>
      <c r="BY72" s="892"/>
      <c r="BZ72" s="892"/>
      <c r="CA72" s="892"/>
      <c r="CB72" s="892"/>
      <c r="CC72" s="892"/>
      <c r="CD72" s="892"/>
      <c r="CE72" s="892"/>
      <c r="CF72" s="892"/>
      <c r="CG72" s="892"/>
      <c r="CH72" s="892"/>
      <c r="CI72" s="892"/>
      <c r="CJ72" s="892"/>
      <c r="CK72" s="892"/>
      <c r="CL72" s="892"/>
      <c r="CM72" s="892"/>
      <c r="CN72" s="892"/>
      <c r="CO72" s="892"/>
      <c r="CP72" s="892"/>
      <c r="CQ72" s="892"/>
      <c r="CR72" s="892"/>
      <c r="CS72" s="892"/>
      <c r="CT72" s="892"/>
      <c r="CU72" s="892"/>
      <c r="CV72" s="892"/>
      <c r="CW72" s="892"/>
      <c r="CX72" s="892"/>
      <c r="CY72" s="892"/>
      <c r="CZ72" s="892"/>
      <c r="DA72" s="892"/>
      <c r="DB72" s="892"/>
      <c r="DC72" s="892"/>
      <c r="DD72" s="892"/>
      <c r="DE72" s="892"/>
      <c r="DF72" s="892"/>
      <c r="DG72" s="892"/>
      <c r="DH72" s="892"/>
      <c r="DI72" s="892"/>
      <c r="DJ72" s="892"/>
      <c r="DK72" s="892"/>
      <c r="DL72" s="892"/>
      <c r="DM72" s="892"/>
      <c r="DN72" s="892"/>
      <c r="DO72" s="892"/>
      <c r="DP72" s="892"/>
      <c r="DQ72" s="892"/>
      <c r="DR72" s="892"/>
      <c r="DS72" s="892"/>
      <c r="DT72" s="892"/>
      <c r="DU72" s="892"/>
      <c r="DV72" s="892"/>
      <c r="DW72" s="892"/>
      <c r="DX72" s="892"/>
      <c r="DY72" s="892"/>
      <c r="DZ72" s="892"/>
      <c r="EA72" s="892"/>
      <c r="EB72" s="892"/>
      <c r="EC72" s="892"/>
      <c r="ED72" s="892"/>
      <c r="EE72" s="892"/>
      <c r="EF72" s="892"/>
      <c r="EG72" s="892"/>
      <c r="EH72" s="892"/>
      <c r="EI72" s="892"/>
      <c r="EJ72" s="892"/>
      <c r="EK72" s="892"/>
      <c r="EL72" s="892"/>
      <c r="EM72" s="892"/>
      <c r="EN72" s="892"/>
      <c r="EO72" s="892"/>
      <c r="EP72" s="892"/>
      <c r="EQ72" s="892"/>
      <c r="ER72" s="892"/>
      <c r="ES72" s="892"/>
      <c r="ET72" s="892"/>
      <c r="EU72" s="892"/>
      <c r="EV72" s="892"/>
      <c r="EW72" s="892"/>
      <c r="EX72" s="892"/>
      <c r="EY72" s="892"/>
      <c r="EZ72" s="892"/>
      <c r="FA72" s="892"/>
      <c r="FB72" s="892"/>
      <c r="FC72" s="892"/>
      <c r="FD72" s="892"/>
      <c r="FE72" s="892"/>
      <c r="FF72" s="892"/>
      <c r="FG72" s="892"/>
      <c r="FH72" s="892"/>
      <c r="FI72" s="892"/>
      <c r="FJ72" s="892"/>
      <c r="FK72" s="892"/>
      <c r="FL72" s="892"/>
      <c r="FM72" s="892"/>
      <c r="FN72" s="892"/>
      <c r="FO72" s="892"/>
      <c r="FP72" s="892"/>
      <c r="FQ72" s="892"/>
      <c r="FR72" s="892"/>
      <c r="FS72" s="892"/>
      <c r="FT72" s="892"/>
      <c r="FU72" s="892"/>
      <c r="FV72" s="892"/>
      <c r="FW72" s="892"/>
      <c r="FX72" s="892"/>
      <c r="FY72" s="892"/>
      <c r="FZ72" s="892"/>
      <c r="GA72" s="892"/>
      <c r="GB72" s="892"/>
      <c r="GC72" s="892"/>
      <c r="GD72" s="892"/>
      <c r="GE72" s="892"/>
      <c r="GF72" s="892"/>
      <c r="GG72" s="892"/>
      <c r="GH72" s="892"/>
      <c r="GI72" s="892"/>
      <c r="GJ72" s="892"/>
      <c r="GK72" s="892"/>
      <c r="GL72" s="892"/>
      <c r="GM72" s="892"/>
      <c r="GN72" s="892"/>
      <c r="GO72" s="892"/>
      <c r="GP72" s="892"/>
      <c r="GQ72" s="892"/>
      <c r="GR72" s="892"/>
      <c r="GS72" s="892"/>
      <c r="GT72" s="892"/>
      <c r="GU72" s="892"/>
      <c r="GV72" s="892"/>
      <c r="GW72" s="892"/>
      <c r="GX72" s="892"/>
      <c r="GY72" s="892"/>
      <c r="GZ72" s="892"/>
      <c r="HA72" s="892"/>
      <c r="HB72" s="892"/>
      <c r="HC72" s="892"/>
      <c r="HD72" s="892"/>
      <c r="HE72" s="892"/>
      <c r="HF72" s="892"/>
      <c r="HG72" s="892"/>
      <c r="HH72" s="892"/>
      <c r="HI72" s="892"/>
      <c r="HJ72" s="892"/>
      <c r="HK72" s="892"/>
      <c r="HL72" s="892"/>
      <c r="HM72" s="892"/>
      <c r="HN72" s="892"/>
      <c r="HO72" s="892"/>
      <c r="HP72" s="892"/>
      <c r="HQ72" s="892"/>
      <c r="HR72" s="892"/>
      <c r="HS72" s="892"/>
      <c r="HT72" s="892"/>
      <c r="HU72" s="892"/>
      <c r="HV72" s="892"/>
      <c r="HW72" s="892"/>
      <c r="HX72" s="892"/>
      <c r="HY72" s="892"/>
      <c r="HZ72" s="892"/>
      <c r="IA72" s="892"/>
      <c r="IB72" s="892"/>
      <c r="IC72" s="892"/>
      <c r="ID72" s="892"/>
      <c r="IE72" s="892"/>
      <c r="IF72" s="892"/>
      <c r="IG72" s="892"/>
      <c r="IH72" s="892"/>
      <c r="II72" s="892"/>
      <c r="IJ72" s="892"/>
      <c r="IK72" s="892"/>
      <c r="IL72" s="892"/>
      <c r="IM72" s="892"/>
      <c r="IN72" s="892"/>
      <c r="IO72" s="892"/>
      <c r="IP72" s="892"/>
      <c r="IQ72" s="892"/>
      <c r="IR72" s="892"/>
      <c r="IS72" s="892"/>
      <c r="IT72" s="892"/>
      <c r="IU72" s="892"/>
    </row>
    <row r="73" spans="1:255" s="893" customFormat="1">
      <c r="A73" s="892"/>
      <c r="B73" s="892"/>
      <c r="C73" s="892"/>
      <c r="D73" s="892"/>
      <c r="E73" s="892"/>
      <c r="F73" s="892"/>
      <c r="G73" s="892"/>
      <c r="H73" s="892"/>
      <c r="I73" s="892"/>
      <c r="J73" s="892"/>
      <c r="K73" s="892"/>
      <c r="L73" s="892"/>
      <c r="M73" s="892"/>
      <c r="N73" s="892"/>
      <c r="O73" s="892"/>
      <c r="W73" s="913"/>
      <c r="AQ73" s="892"/>
      <c r="AR73" s="892"/>
      <c r="AS73" s="892"/>
      <c r="AT73" s="892"/>
      <c r="AU73" s="892"/>
      <c r="AV73" s="892"/>
      <c r="AW73" s="892"/>
      <c r="AX73" s="892"/>
      <c r="AY73" s="892"/>
      <c r="AZ73" s="892"/>
      <c r="BA73" s="892"/>
      <c r="BB73" s="892"/>
      <c r="BC73" s="892"/>
      <c r="BD73" s="892"/>
      <c r="BE73" s="892"/>
      <c r="BF73" s="892"/>
      <c r="BG73" s="892"/>
      <c r="BH73" s="892"/>
      <c r="BI73" s="892"/>
      <c r="BJ73" s="892"/>
      <c r="BK73" s="892"/>
      <c r="BL73" s="892"/>
      <c r="BM73" s="892"/>
      <c r="BN73" s="892"/>
      <c r="BO73" s="892"/>
      <c r="BP73" s="892"/>
      <c r="BQ73" s="892"/>
      <c r="BR73" s="892"/>
      <c r="BS73" s="892"/>
      <c r="BT73" s="892"/>
      <c r="BU73" s="892"/>
      <c r="BV73" s="892"/>
      <c r="BW73" s="892"/>
      <c r="BX73" s="892"/>
      <c r="BY73" s="892"/>
      <c r="BZ73" s="892"/>
      <c r="CA73" s="892"/>
      <c r="CB73" s="892"/>
      <c r="CC73" s="892"/>
      <c r="CD73" s="892"/>
      <c r="CE73" s="892"/>
      <c r="CF73" s="892"/>
      <c r="CG73" s="892"/>
      <c r="CH73" s="892"/>
      <c r="CI73" s="892"/>
      <c r="CJ73" s="892"/>
      <c r="CK73" s="892"/>
      <c r="CL73" s="892"/>
      <c r="CM73" s="892"/>
      <c r="CN73" s="892"/>
      <c r="CO73" s="892"/>
      <c r="CP73" s="892"/>
      <c r="CQ73" s="892"/>
      <c r="CR73" s="892"/>
      <c r="CS73" s="892"/>
      <c r="CT73" s="892"/>
      <c r="CU73" s="892"/>
      <c r="CV73" s="892"/>
      <c r="CW73" s="892"/>
      <c r="CX73" s="892"/>
      <c r="CY73" s="892"/>
      <c r="CZ73" s="892"/>
      <c r="DA73" s="892"/>
      <c r="DB73" s="892"/>
      <c r="DC73" s="892"/>
      <c r="DD73" s="892"/>
      <c r="DE73" s="892"/>
      <c r="DF73" s="892"/>
      <c r="DG73" s="892"/>
      <c r="DH73" s="892"/>
      <c r="DI73" s="892"/>
      <c r="DJ73" s="892"/>
      <c r="DK73" s="892"/>
      <c r="DL73" s="892"/>
      <c r="DM73" s="892"/>
      <c r="DN73" s="892"/>
      <c r="DO73" s="892"/>
      <c r="DP73" s="892"/>
      <c r="DQ73" s="892"/>
      <c r="DR73" s="892"/>
      <c r="DS73" s="892"/>
      <c r="DT73" s="892"/>
      <c r="DU73" s="892"/>
      <c r="DV73" s="892"/>
      <c r="DW73" s="892"/>
      <c r="DX73" s="892"/>
      <c r="DY73" s="892"/>
      <c r="DZ73" s="892"/>
      <c r="EA73" s="892"/>
      <c r="EB73" s="892"/>
      <c r="EC73" s="892"/>
      <c r="ED73" s="892"/>
      <c r="EE73" s="892"/>
      <c r="EF73" s="892"/>
      <c r="EG73" s="892"/>
      <c r="EH73" s="892"/>
      <c r="EI73" s="892"/>
      <c r="EJ73" s="892"/>
      <c r="EK73" s="892"/>
      <c r="EL73" s="892"/>
      <c r="EM73" s="892"/>
      <c r="EN73" s="892"/>
      <c r="EO73" s="892"/>
      <c r="EP73" s="892"/>
      <c r="EQ73" s="892"/>
      <c r="ER73" s="892"/>
      <c r="ES73" s="892"/>
      <c r="ET73" s="892"/>
      <c r="EU73" s="892"/>
      <c r="EV73" s="892"/>
      <c r="EW73" s="892"/>
      <c r="EX73" s="892"/>
      <c r="EY73" s="892"/>
      <c r="EZ73" s="892"/>
      <c r="FA73" s="892"/>
      <c r="FB73" s="892"/>
      <c r="FC73" s="892"/>
      <c r="FD73" s="892"/>
      <c r="FE73" s="892"/>
      <c r="FF73" s="892"/>
      <c r="FG73" s="892"/>
      <c r="FH73" s="892"/>
      <c r="FI73" s="892"/>
      <c r="FJ73" s="892"/>
      <c r="FK73" s="892"/>
      <c r="FL73" s="892"/>
      <c r="FM73" s="892"/>
      <c r="FN73" s="892"/>
      <c r="FO73" s="892"/>
      <c r="FP73" s="892"/>
      <c r="FQ73" s="892"/>
      <c r="FR73" s="892"/>
      <c r="FS73" s="892"/>
      <c r="FT73" s="892"/>
      <c r="FU73" s="892"/>
      <c r="FV73" s="892"/>
      <c r="FW73" s="892"/>
      <c r="FX73" s="892"/>
      <c r="FY73" s="892"/>
      <c r="FZ73" s="892"/>
      <c r="GA73" s="892"/>
      <c r="GB73" s="892"/>
      <c r="GC73" s="892"/>
      <c r="GD73" s="892"/>
      <c r="GE73" s="892"/>
      <c r="GF73" s="892"/>
      <c r="GG73" s="892"/>
      <c r="GH73" s="892"/>
      <c r="GI73" s="892"/>
      <c r="GJ73" s="892"/>
      <c r="GK73" s="892"/>
      <c r="GL73" s="892"/>
      <c r="GM73" s="892"/>
      <c r="GN73" s="892"/>
      <c r="GO73" s="892"/>
      <c r="GP73" s="892"/>
      <c r="GQ73" s="892"/>
      <c r="GR73" s="892"/>
      <c r="GS73" s="892"/>
      <c r="GT73" s="892"/>
      <c r="GU73" s="892"/>
      <c r="GV73" s="892"/>
      <c r="GW73" s="892"/>
      <c r="GX73" s="892"/>
      <c r="GY73" s="892"/>
      <c r="GZ73" s="892"/>
      <c r="HA73" s="892"/>
      <c r="HB73" s="892"/>
      <c r="HC73" s="892"/>
      <c r="HD73" s="892"/>
      <c r="HE73" s="892"/>
      <c r="HF73" s="892"/>
      <c r="HG73" s="892"/>
      <c r="HH73" s="892"/>
      <c r="HI73" s="892"/>
      <c r="HJ73" s="892"/>
      <c r="HK73" s="892"/>
      <c r="HL73" s="892"/>
      <c r="HM73" s="892"/>
      <c r="HN73" s="892"/>
      <c r="HO73" s="892"/>
      <c r="HP73" s="892"/>
      <c r="HQ73" s="892"/>
      <c r="HR73" s="892"/>
      <c r="HS73" s="892"/>
      <c r="HT73" s="892"/>
      <c r="HU73" s="892"/>
      <c r="HV73" s="892"/>
      <c r="HW73" s="892"/>
      <c r="HX73" s="892"/>
      <c r="HY73" s="892"/>
      <c r="HZ73" s="892"/>
      <c r="IA73" s="892"/>
      <c r="IB73" s="892"/>
      <c r="IC73" s="892"/>
      <c r="ID73" s="892"/>
      <c r="IE73" s="892"/>
      <c r="IF73" s="892"/>
      <c r="IG73" s="892"/>
      <c r="IH73" s="892"/>
      <c r="II73" s="892"/>
      <c r="IJ73" s="892"/>
      <c r="IK73" s="892"/>
      <c r="IL73" s="892"/>
      <c r="IM73" s="892"/>
      <c r="IN73" s="892"/>
      <c r="IO73" s="892"/>
      <c r="IP73" s="892"/>
      <c r="IQ73" s="892"/>
      <c r="IR73" s="892"/>
      <c r="IS73" s="892"/>
      <c r="IT73" s="892"/>
      <c r="IU73" s="892"/>
    </row>
    <row r="74" spans="1:255" s="893" customFormat="1">
      <c r="A74" s="892"/>
      <c r="B74" s="892"/>
      <c r="C74" s="892"/>
      <c r="D74" s="892"/>
      <c r="E74" s="892"/>
      <c r="F74" s="892"/>
      <c r="G74" s="892"/>
      <c r="H74" s="892"/>
      <c r="I74" s="892"/>
      <c r="J74" s="892"/>
      <c r="K74" s="892"/>
      <c r="L74" s="892"/>
      <c r="M74" s="892"/>
      <c r="N74" s="892"/>
      <c r="O74" s="892"/>
      <c r="W74" s="954"/>
      <c r="AQ74" s="892"/>
      <c r="AR74" s="892"/>
      <c r="AS74" s="892"/>
      <c r="AT74" s="892"/>
      <c r="AU74" s="892"/>
      <c r="AV74" s="892"/>
      <c r="AW74" s="892"/>
      <c r="AX74" s="892"/>
      <c r="AY74" s="892"/>
      <c r="AZ74" s="892"/>
      <c r="BA74" s="892"/>
      <c r="BB74" s="892"/>
      <c r="BC74" s="892"/>
      <c r="BD74" s="892"/>
      <c r="BE74" s="892"/>
      <c r="BF74" s="892"/>
      <c r="BG74" s="892"/>
      <c r="BH74" s="892"/>
      <c r="BI74" s="892"/>
      <c r="BJ74" s="892"/>
      <c r="BK74" s="892"/>
      <c r="BL74" s="892"/>
      <c r="BM74" s="892"/>
      <c r="BN74" s="892"/>
      <c r="BO74" s="892"/>
      <c r="BP74" s="892"/>
      <c r="BQ74" s="892"/>
      <c r="BR74" s="892"/>
      <c r="BS74" s="892"/>
      <c r="BT74" s="892"/>
      <c r="BU74" s="892"/>
      <c r="BV74" s="892"/>
      <c r="BW74" s="892"/>
      <c r="BX74" s="892"/>
      <c r="BY74" s="892"/>
      <c r="BZ74" s="892"/>
      <c r="CA74" s="892"/>
      <c r="CB74" s="892"/>
      <c r="CC74" s="892"/>
      <c r="CD74" s="892"/>
      <c r="CE74" s="892"/>
      <c r="CF74" s="892"/>
      <c r="CG74" s="892"/>
      <c r="CH74" s="892"/>
      <c r="CI74" s="892"/>
      <c r="CJ74" s="892"/>
      <c r="CK74" s="892"/>
      <c r="CL74" s="892"/>
      <c r="CM74" s="892"/>
      <c r="CN74" s="892"/>
      <c r="CO74" s="892"/>
      <c r="CP74" s="892"/>
      <c r="CQ74" s="892"/>
      <c r="CR74" s="892"/>
      <c r="CS74" s="892"/>
      <c r="CT74" s="892"/>
      <c r="CU74" s="892"/>
      <c r="CV74" s="892"/>
      <c r="CW74" s="892"/>
      <c r="CX74" s="892"/>
      <c r="CY74" s="892"/>
      <c r="CZ74" s="892"/>
      <c r="DA74" s="892"/>
      <c r="DB74" s="892"/>
      <c r="DC74" s="892"/>
      <c r="DD74" s="892"/>
      <c r="DE74" s="892"/>
      <c r="DF74" s="892"/>
      <c r="DG74" s="892"/>
      <c r="DH74" s="892"/>
      <c r="DI74" s="892"/>
      <c r="DJ74" s="892"/>
      <c r="DK74" s="892"/>
      <c r="DL74" s="892"/>
      <c r="DM74" s="892"/>
      <c r="DN74" s="892"/>
      <c r="DO74" s="892"/>
      <c r="DP74" s="892"/>
      <c r="DQ74" s="892"/>
      <c r="DR74" s="892"/>
      <c r="DS74" s="892"/>
      <c r="DT74" s="892"/>
      <c r="DU74" s="892"/>
      <c r="DV74" s="892"/>
      <c r="DW74" s="892"/>
      <c r="DX74" s="892"/>
      <c r="DY74" s="892"/>
      <c r="DZ74" s="892"/>
      <c r="EA74" s="892"/>
      <c r="EB74" s="892"/>
      <c r="EC74" s="892"/>
      <c r="ED74" s="892"/>
      <c r="EE74" s="892"/>
      <c r="EF74" s="892"/>
      <c r="EG74" s="892"/>
      <c r="EH74" s="892"/>
      <c r="EI74" s="892"/>
      <c r="EJ74" s="892"/>
      <c r="EK74" s="892"/>
      <c r="EL74" s="892"/>
      <c r="EM74" s="892"/>
      <c r="EN74" s="892"/>
      <c r="EO74" s="892"/>
      <c r="EP74" s="892"/>
      <c r="EQ74" s="892"/>
      <c r="ER74" s="892"/>
      <c r="ES74" s="892"/>
      <c r="ET74" s="892"/>
      <c r="EU74" s="892"/>
      <c r="EV74" s="892"/>
      <c r="EW74" s="892"/>
      <c r="EX74" s="892"/>
      <c r="EY74" s="892"/>
      <c r="EZ74" s="892"/>
      <c r="FA74" s="892"/>
      <c r="FB74" s="892"/>
      <c r="FC74" s="892"/>
      <c r="FD74" s="892"/>
      <c r="FE74" s="892"/>
      <c r="FF74" s="892"/>
      <c r="FG74" s="892"/>
      <c r="FH74" s="892"/>
      <c r="FI74" s="892"/>
      <c r="FJ74" s="892"/>
      <c r="FK74" s="892"/>
      <c r="FL74" s="892"/>
      <c r="FM74" s="892"/>
      <c r="FN74" s="892"/>
      <c r="FO74" s="892"/>
      <c r="FP74" s="892"/>
      <c r="FQ74" s="892"/>
      <c r="FR74" s="892"/>
      <c r="FS74" s="892"/>
      <c r="FT74" s="892"/>
      <c r="FU74" s="892"/>
      <c r="FV74" s="892"/>
      <c r="FW74" s="892"/>
      <c r="FX74" s="892"/>
      <c r="FY74" s="892"/>
      <c r="FZ74" s="892"/>
      <c r="GA74" s="892"/>
      <c r="GB74" s="892"/>
      <c r="GC74" s="892"/>
      <c r="GD74" s="892"/>
      <c r="GE74" s="892"/>
      <c r="GF74" s="892"/>
      <c r="GG74" s="892"/>
      <c r="GH74" s="892"/>
      <c r="GI74" s="892"/>
      <c r="GJ74" s="892"/>
      <c r="GK74" s="892"/>
      <c r="GL74" s="892"/>
      <c r="GM74" s="892"/>
      <c r="GN74" s="892"/>
      <c r="GO74" s="892"/>
      <c r="GP74" s="892"/>
      <c r="GQ74" s="892"/>
      <c r="GR74" s="892"/>
      <c r="GS74" s="892"/>
      <c r="GT74" s="892"/>
      <c r="GU74" s="892"/>
      <c r="GV74" s="892"/>
      <c r="GW74" s="892"/>
      <c r="GX74" s="892"/>
      <c r="GY74" s="892"/>
      <c r="GZ74" s="892"/>
      <c r="HA74" s="892"/>
      <c r="HB74" s="892"/>
      <c r="HC74" s="892"/>
      <c r="HD74" s="892"/>
      <c r="HE74" s="892"/>
      <c r="HF74" s="892"/>
      <c r="HG74" s="892"/>
      <c r="HH74" s="892"/>
      <c r="HI74" s="892"/>
      <c r="HJ74" s="892"/>
      <c r="HK74" s="892"/>
      <c r="HL74" s="892"/>
      <c r="HM74" s="892"/>
      <c r="HN74" s="892"/>
      <c r="HO74" s="892"/>
      <c r="HP74" s="892"/>
      <c r="HQ74" s="892"/>
      <c r="HR74" s="892"/>
      <c r="HS74" s="892"/>
      <c r="HT74" s="892"/>
      <c r="HU74" s="892"/>
      <c r="HV74" s="892"/>
      <c r="HW74" s="892"/>
      <c r="HX74" s="892"/>
      <c r="HY74" s="892"/>
      <c r="HZ74" s="892"/>
      <c r="IA74" s="892"/>
      <c r="IB74" s="892"/>
      <c r="IC74" s="892"/>
      <c r="ID74" s="892"/>
      <c r="IE74" s="892"/>
      <c r="IF74" s="892"/>
      <c r="IG74" s="892"/>
      <c r="IH74" s="892"/>
      <c r="II74" s="892"/>
      <c r="IJ74" s="892"/>
      <c r="IK74" s="892"/>
      <c r="IL74" s="892"/>
      <c r="IM74" s="892"/>
      <c r="IN74" s="892"/>
      <c r="IO74" s="892"/>
      <c r="IP74" s="892"/>
      <c r="IQ74" s="892"/>
      <c r="IR74" s="892"/>
      <c r="IS74" s="892"/>
      <c r="IT74" s="892"/>
      <c r="IU74" s="892"/>
    </row>
    <row r="75" spans="1:255" s="893" customFormat="1">
      <c r="A75" s="892"/>
      <c r="B75" s="892"/>
      <c r="C75" s="892"/>
      <c r="D75" s="892"/>
      <c r="E75" s="892"/>
      <c r="F75" s="892"/>
      <c r="G75" s="892"/>
      <c r="H75" s="892"/>
      <c r="I75" s="892"/>
      <c r="J75" s="892"/>
      <c r="K75" s="892"/>
      <c r="L75" s="892"/>
      <c r="M75" s="892"/>
      <c r="N75" s="892"/>
      <c r="O75" s="892"/>
      <c r="W75" s="907"/>
      <c r="AQ75" s="892"/>
      <c r="AR75" s="892"/>
      <c r="AS75" s="892"/>
      <c r="AT75" s="892"/>
      <c r="AU75" s="892"/>
      <c r="AV75" s="892"/>
      <c r="AW75" s="892"/>
      <c r="AX75" s="892"/>
      <c r="AY75" s="892"/>
      <c r="AZ75" s="892"/>
      <c r="BA75" s="892"/>
      <c r="BB75" s="892"/>
      <c r="BC75" s="892"/>
      <c r="BD75" s="892"/>
      <c r="BE75" s="892"/>
      <c r="BF75" s="892"/>
      <c r="BG75" s="892"/>
      <c r="BH75" s="892"/>
      <c r="BI75" s="892"/>
      <c r="BJ75" s="892"/>
      <c r="BK75" s="892"/>
      <c r="BL75" s="892"/>
      <c r="BM75" s="892"/>
      <c r="BN75" s="892"/>
      <c r="BO75" s="892"/>
      <c r="BP75" s="892"/>
      <c r="BQ75" s="892"/>
      <c r="BR75" s="892"/>
      <c r="BS75" s="892"/>
      <c r="BT75" s="892"/>
      <c r="BU75" s="892"/>
      <c r="BV75" s="892"/>
      <c r="BW75" s="892"/>
      <c r="BX75" s="892"/>
      <c r="BY75" s="892"/>
      <c r="BZ75" s="892"/>
      <c r="CA75" s="892"/>
      <c r="CB75" s="892"/>
      <c r="CC75" s="892"/>
      <c r="CD75" s="892"/>
      <c r="CE75" s="892"/>
      <c r="CF75" s="892"/>
      <c r="CG75" s="892"/>
      <c r="CH75" s="892"/>
      <c r="CI75" s="892"/>
      <c r="CJ75" s="892"/>
      <c r="CK75" s="892"/>
      <c r="CL75" s="892"/>
      <c r="CM75" s="892"/>
      <c r="CN75" s="892"/>
      <c r="CO75" s="892"/>
      <c r="CP75" s="892"/>
      <c r="CQ75" s="892"/>
      <c r="CR75" s="892"/>
      <c r="CS75" s="892"/>
      <c r="CT75" s="892"/>
      <c r="CU75" s="892"/>
      <c r="CV75" s="892"/>
      <c r="CW75" s="892"/>
      <c r="CX75" s="892"/>
      <c r="CY75" s="892"/>
      <c r="CZ75" s="892"/>
      <c r="DA75" s="892"/>
      <c r="DB75" s="892"/>
      <c r="DC75" s="892"/>
      <c r="DD75" s="892"/>
      <c r="DE75" s="892"/>
      <c r="DF75" s="892"/>
      <c r="DG75" s="892"/>
      <c r="DH75" s="892"/>
      <c r="DI75" s="892"/>
      <c r="DJ75" s="892"/>
      <c r="DK75" s="892"/>
      <c r="DL75" s="892"/>
      <c r="DM75" s="892"/>
      <c r="DN75" s="892"/>
      <c r="DO75" s="892"/>
      <c r="DP75" s="892"/>
      <c r="DQ75" s="892"/>
      <c r="DR75" s="892"/>
      <c r="DS75" s="892"/>
      <c r="DT75" s="892"/>
      <c r="DU75" s="892"/>
      <c r="DV75" s="892"/>
      <c r="DW75" s="892"/>
      <c r="DX75" s="892"/>
      <c r="DY75" s="892"/>
      <c r="DZ75" s="892"/>
      <c r="EA75" s="892"/>
      <c r="EB75" s="892"/>
      <c r="EC75" s="892"/>
      <c r="ED75" s="892"/>
      <c r="EE75" s="892"/>
      <c r="EF75" s="892"/>
      <c r="EG75" s="892"/>
      <c r="EH75" s="892"/>
      <c r="EI75" s="892"/>
      <c r="EJ75" s="892"/>
      <c r="EK75" s="892"/>
      <c r="EL75" s="892"/>
      <c r="EM75" s="892"/>
      <c r="EN75" s="892"/>
      <c r="EO75" s="892"/>
      <c r="EP75" s="892"/>
      <c r="EQ75" s="892"/>
      <c r="ER75" s="892"/>
      <c r="ES75" s="892"/>
      <c r="ET75" s="892"/>
      <c r="EU75" s="892"/>
      <c r="EV75" s="892"/>
      <c r="EW75" s="892"/>
      <c r="EX75" s="892"/>
      <c r="EY75" s="892"/>
      <c r="EZ75" s="892"/>
      <c r="FA75" s="892"/>
      <c r="FB75" s="892"/>
      <c r="FC75" s="892"/>
      <c r="FD75" s="892"/>
      <c r="FE75" s="892"/>
      <c r="FF75" s="892"/>
      <c r="FG75" s="892"/>
      <c r="FH75" s="892"/>
      <c r="FI75" s="892"/>
      <c r="FJ75" s="892"/>
      <c r="FK75" s="892"/>
      <c r="FL75" s="892"/>
      <c r="FM75" s="892"/>
      <c r="FN75" s="892"/>
      <c r="FO75" s="892"/>
      <c r="FP75" s="892"/>
      <c r="FQ75" s="892"/>
      <c r="FR75" s="892"/>
      <c r="FS75" s="892"/>
      <c r="FT75" s="892"/>
      <c r="FU75" s="892"/>
      <c r="FV75" s="892"/>
      <c r="FW75" s="892"/>
      <c r="FX75" s="892"/>
      <c r="FY75" s="892"/>
      <c r="FZ75" s="892"/>
      <c r="GA75" s="892"/>
      <c r="GB75" s="892"/>
      <c r="GC75" s="892"/>
      <c r="GD75" s="892"/>
      <c r="GE75" s="892"/>
      <c r="GF75" s="892"/>
      <c r="GG75" s="892"/>
      <c r="GH75" s="892"/>
      <c r="GI75" s="892"/>
      <c r="GJ75" s="892"/>
      <c r="GK75" s="892"/>
      <c r="GL75" s="892"/>
      <c r="GM75" s="892"/>
      <c r="GN75" s="892"/>
      <c r="GO75" s="892"/>
      <c r="GP75" s="892"/>
      <c r="GQ75" s="892"/>
      <c r="GR75" s="892"/>
      <c r="GS75" s="892"/>
      <c r="GT75" s="892"/>
      <c r="GU75" s="892"/>
      <c r="GV75" s="892"/>
      <c r="GW75" s="892"/>
      <c r="GX75" s="892"/>
      <c r="GY75" s="892"/>
      <c r="GZ75" s="892"/>
      <c r="HA75" s="892"/>
      <c r="HB75" s="892"/>
      <c r="HC75" s="892"/>
      <c r="HD75" s="892"/>
      <c r="HE75" s="892"/>
      <c r="HF75" s="892"/>
      <c r="HG75" s="892"/>
      <c r="HH75" s="892"/>
      <c r="HI75" s="892"/>
      <c r="HJ75" s="892"/>
      <c r="HK75" s="892"/>
      <c r="HL75" s="892"/>
      <c r="HM75" s="892"/>
      <c r="HN75" s="892"/>
      <c r="HO75" s="892"/>
      <c r="HP75" s="892"/>
      <c r="HQ75" s="892"/>
      <c r="HR75" s="892"/>
      <c r="HS75" s="892"/>
      <c r="HT75" s="892"/>
      <c r="HU75" s="892"/>
      <c r="HV75" s="892"/>
      <c r="HW75" s="892"/>
      <c r="HX75" s="892"/>
      <c r="HY75" s="892"/>
      <c r="HZ75" s="892"/>
      <c r="IA75" s="892"/>
      <c r="IB75" s="892"/>
      <c r="IC75" s="892"/>
      <c r="ID75" s="892"/>
      <c r="IE75" s="892"/>
      <c r="IF75" s="892"/>
      <c r="IG75" s="892"/>
      <c r="IH75" s="892"/>
      <c r="II75" s="892"/>
      <c r="IJ75" s="892"/>
      <c r="IK75" s="892"/>
      <c r="IL75" s="892"/>
      <c r="IM75" s="892"/>
      <c r="IN75" s="892"/>
      <c r="IO75" s="892"/>
      <c r="IP75" s="892"/>
      <c r="IQ75" s="892"/>
      <c r="IR75" s="892"/>
      <c r="IS75" s="892"/>
      <c r="IT75" s="892"/>
      <c r="IU75" s="892"/>
    </row>
    <row r="76" spans="1:255" s="893" customFormat="1">
      <c r="A76" s="892"/>
      <c r="B76" s="892"/>
      <c r="C76" s="892"/>
      <c r="D76" s="892"/>
      <c r="E76" s="892"/>
      <c r="F76" s="892"/>
      <c r="G76" s="892"/>
      <c r="H76" s="892"/>
      <c r="I76" s="892"/>
      <c r="J76" s="892"/>
      <c r="K76" s="892"/>
      <c r="L76" s="892"/>
      <c r="M76" s="892"/>
      <c r="N76" s="892"/>
      <c r="O76" s="892"/>
      <c r="W76" s="907"/>
      <c r="AQ76" s="892"/>
      <c r="AR76" s="892"/>
      <c r="AS76" s="892"/>
      <c r="AT76" s="892"/>
      <c r="AU76" s="892"/>
      <c r="AV76" s="892"/>
      <c r="AW76" s="892"/>
      <c r="AX76" s="892"/>
      <c r="AY76" s="892"/>
      <c r="AZ76" s="892"/>
      <c r="BA76" s="892"/>
      <c r="BB76" s="892"/>
      <c r="BC76" s="892"/>
      <c r="BD76" s="892"/>
      <c r="BE76" s="892"/>
      <c r="BF76" s="892"/>
      <c r="BG76" s="892"/>
      <c r="BH76" s="892"/>
      <c r="BI76" s="892"/>
      <c r="BJ76" s="892"/>
      <c r="BK76" s="892"/>
      <c r="BL76" s="892"/>
      <c r="BM76" s="892"/>
      <c r="BN76" s="892"/>
      <c r="BO76" s="892"/>
      <c r="BP76" s="892"/>
      <c r="BQ76" s="892"/>
      <c r="BR76" s="892"/>
      <c r="BS76" s="892"/>
      <c r="BT76" s="892"/>
      <c r="BU76" s="892"/>
      <c r="BV76" s="892"/>
      <c r="BW76" s="892"/>
      <c r="BX76" s="892"/>
      <c r="BY76" s="892"/>
      <c r="BZ76" s="892"/>
      <c r="CA76" s="892"/>
      <c r="CB76" s="892"/>
      <c r="CC76" s="892"/>
      <c r="CD76" s="892"/>
      <c r="CE76" s="892"/>
      <c r="CF76" s="892"/>
      <c r="CG76" s="892"/>
      <c r="CH76" s="892"/>
      <c r="CI76" s="892"/>
      <c r="CJ76" s="892"/>
      <c r="CK76" s="892"/>
      <c r="CL76" s="892"/>
      <c r="CM76" s="892"/>
      <c r="CN76" s="892"/>
      <c r="CO76" s="892"/>
      <c r="CP76" s="892"/>
      <c r="CQ76" s="892"/>
      <c r="CR76" s="892"/>
      <c r="CS76" s="892"/>
      <c r="CT76" s="892"/>
      <c r="CU76" s="892"/>
      <c r="CV76" s="892"/>
      <c r="CW76" s="892"/>
      <c r="CX76" s="892"/>
      <c r="CY76" s="892"/>
      <c r="CZ76" s="892"/>
      <c r="DA76" s="892"/>
      <c r="DB76" s="892"/>
      <c r="DC76" s="892"/>
      <c r="DD76" s="892"/>
      <c r="DE76" s="892"/>
      <c r="DF76" s="892"/>
      <c r="DG76" s="892"/>
      <c r="DH76" s="892"/>
      <c r="DI76" s="892"/>
      <c r="DJ76" s="892"/>
      <c r="DK76" s="892"/>
      <c r="DL76" s="892"/>
      <c r="DM76" s="892"/>
      <c r="DN76" s="892"/>
      <c r="DO76" s="892"/>
      <c r="DP76" s="892"/>
      <c r="DQ76" s="892"/>
      <c r="DR76" s="892"/>
      <c r="DS76" s="892"/>
      <c r="DT76" s="892"/>
      <c r="DU76" s="892"/>
      <c r="DV76" s="892"/>
      <c r="DW76" s="892"/>
      <c r="DX76" s="892"/>
      <c r="DY76" s="892"/>
      <c r="DZ76" s="892"/>
      <c r="EA76" s="892"/>
      <c r="EB76" s="892"/>
      <c r="EC76" s="892"/>
      <c r="ED76" s="892"/>
      <c r="EE76" s="892"/>
      <c r="EF76" s="892"/>
      <c r="EG76" s="892"/>
      <c r="EH76" s="892"/>
      <c r="EI76" s="892"/>
      <c r="EJ76" s="892"/>
      <c r="EK76" s="892"/>
      <c r="EL76" s="892"/>
      <c r="EM76" s="892"/>
      <c r="EN76" s="892"/>
      <c r="EO76" s="892"/>
      <c r="EP76" s="892"/>
      <c r="EQ76" s="892"/>
      <c r="ER76" s="892"/>
      <c r="ES76" s="892"/>
      <c r="ET76" s="892"/>
      <c r="EU76" s="892"/>
      <c r="EV76" s="892"/>
      <c r="EW76" s="892"/>
      <c r="EX76" s="892"/>
      <c r="EY76" s="892"/>
      <c r="EZ76" s="892"/>
      <c r="FA76" s="892"/>
      <c r="FB76" s="892"/>
      <c r="FC76" s="892"/>
      <c r="FD76" s="892"/>
      <c r="FE76" s="892"/>
      <c r="FF76" s="892"/>
      <c r="FG76" s="892"/>
      <c r="FH76" s="892"/>
      <c r="FI76" s="892"/>
      <c r="FJ76" s="892"/>
      <c r="FK76" s="892"/>
      <c r="FL76" s="892"/>
      <c r="FM76" s="892"/>
      <c r="FN76" s="892"/>
      <c r="FO76" s="892"/>
      <c r="FP76" s="892"/>
      <c r="FQ76" s="892"/>
      <c r="FR76" s="892"/>
      <c r="FS76" s="892"/>
      <c r="FT76" s="892"/>
      <c r="FU76" s="892"/>
      <c r="FV76" s="892"/>
      <c r="FW76" s="892"/>
      <c r="FX76" s="892"/>
      <c r="FY76" s="892"/>
      <c r="FZ76" s="892"/>
      <c r="GA76" s="892"/>
      <c r="GB76" s="892"/>
      <c r="GC76" s="892"/>
      <c r="GD76" s="892"/>
      <c r="GE76" s="892"/>
      <c r="GF76" s="892"/>
      <c r="GG76" s="892"/>
      <c r="GH76" s="892"/>
      <c r="GI76" s="892"/>
      <c r="GJ76" s="892"/>
      <c r="GK76" s="892"/>
      <c r="GL76" s="892"/>
      <c r="GM76" s="892"/>
      <c r="GN76" s="892"/>
      <c r="GO76" s="892"/>
      <c r="GP76" s="892"/>
      <c r="GQ76" s="892"/>
      <c r="GR76" s="892"/>
      <c r="GS76" s="892"/>
      <c r="GT76" s="892"/>
      <c r="GU76" s="892"/>
      <c r="GV76" s="892"/>
      <c r="GW76" s="892"/>
      <c r="GX76" s="892"/>
      <c r="GY76" s="892"/>
      <c r="GZ76" s="892"/>
      <c r="HA76" s="892"/>
      <c r="HB76" s="892"/>
      <c r="HC76" s="892"/>
      <c r="HD76" s="892"/>
      <c r="HE76" s="892"/>
      <c r="HF76" s="892"/>
      <c r="HG76" s="892"/>
      <c r="HH76" s="892"/>
      <c r="HI76" s="892"/>
      <c r="HJ76" s="892"/>
      <c r="HK76" s="892"/>
      <c r="HL76" s="892"/>
      <c r="HM76" s="892"/>
      <c r="HN76" s="892"/>
      <c r="HO76" s="892"/>
      <c r="HP76" s="892"/>
      <c r="HQ76" s="892"/>
      <c r="HR76" s="892"/>
      <c r="HS76" s="892"/>
      <c r="HT76" s="892"/>
      <c r="HU76" s="892"/>
      <c r="HV76" s="892"/>
      <c r="HW76" s="892"/>
      <c r="HX76" s="892"/>
      <c r="HY76" s="892"/>
      <c r="HZ76" s="892"/>
      <c r="IA76" s="892"/>
      <c r="IB76" s="892"/>
      <c r="IC76" s="892"/>
      <c r="ID76" s="892"/>
      <c r="IE76" s="892"/>
      <c r="IF76" s="892"/>
      <c r="IG76" s="892"/>
      <c r="IH76" s="892"/>
      <c r="II76" s="892"/>
      <c r="IJ76" s="892"/>
      <c r="IK76" s="892"/>
      <c r="IL76" s="892"/>
      <c r="IM76" s="892"/>
      <c r="IN76" s="892"/>
      <c r="IO76" s="892"/>
      <c r="IP76" s="892"/>
      <c r="IQ76" s="892"/>
      <c r="IR76" s="892"/>
      <c r="IS76" s="892"/>
      <c r="IT76" s="892"/>
      <c r="IU76" s="892"/>
    </row>
    <row r="77" spans="1:255" s="893" customFormat="1">
      <c r="A77" s="892"/>
      <c r="B77" s="892"/>
      <c r="C77" s="892"/>
      <c r="D77" s="892"/>
      <c r="E77" s="892"/>
      <c r="F77" s="892"/>
      <c r="G77" s="892"/>
      <c r="H77" s="892"/>
      <c r="I77" s="892"/>
      <c r="J77" s="892"/>
      <c r="K77" s="892"/>
      <c r="L77" s="892"/>
      <c r="M77" s="892"/>
      <c r="N77" s="892"/>
      <c r="O77" s="892"/>
      <c r="W77" s="907"/>
      <c r="AQ77" s="892"/>
      <c r="AR77" s="892"/>
      <c r="AS77" s="892"/>
      <c r="AT77" s="892"/>
      <c r="AU77" s="892"/>
      <c r="AV77" s="892"/>
      <c r="AW77" s="892"/>
      <c r="AX77" s="892"/>
      <c r="AY77" s="892"/>
      <c r="AZ77" s="892"/>
      <c r="BA77" s="892"/>
      <c r="BB77" s="892"/>
      <c r="BC77" s="892"/>
      <c r="BD77" s="892"/>
      <c r="BE77" s="892"/>
      <c r="BF77" s="892"/>
      <c r="BG77" s="892"/>
      <c r="BH77" s="892"/>
      <c r="BI77" s="892"/>
      <c r="BJ77" s="892"/>
      <c r="BK77" s="892"/>
      <c r="BL77" s="892"/>
      <c r="BM77" s="892"/>
      <c r="BN77" s="892"/>
      <c r="BO77" s="892"/>
      <c r="BP77" s="892"/>
      <c r="BQ77" s="892"/>
      <c r="BR77" s="892"/>
      <c r="BS77" s="892"/>
      <c r="BT77" s="892"/>
      <c r="BU77" s="892"/>
      <c r="BV77" s="892"/>
      <c r="BW77" s="892"/>
      <c r="BX77" s="892"/>
      <c r="BY77" s="892"/>
      <c r="BZ77" s="892"/>
      <c r="CA77" s="892"/>
      <c r="CB77" s="892"/>
      <c r="CC77" s="892"/>
      <c r="CD77" s="892"/>
      <c r="CE77" s="892"/>
      <c r="CF77" s="892"/>
      <c r="CG77" s="892"/>
      <c r="CH77" s="892"/>
      <c r="CI77" s="892"/>
      <c r="CJ77" s="892"/>
      <c r="CK77" s="892"/>
      <c r="CL77" s="892"/>
      <c r="CM77" s="892"/>
      <c r="CN77" s="892"/>
      <c r="CO77" s="892"/>
      <c r="CP77" s="892"/>
      <c r="CQ77" s="892"/>
      <c r="CR77" s="892"/>
      <c r="CS77" s="892"/>
      <c r="CT77" s="892"/>
      <c r="CU77" s="892"/>
      <c r="CV77" s="892"/>
      <c r="CW77" s="892"/>
      <c r="CX77" s="892"/>
      <c r="CY77" s="892"/>
      <c r="CZ77" s="892"/>
      <c r="DA77" s="892"/>
      <c r="DB77" s="892"/>
      <c r="DC77" s="892"/>
      <c r="DD77" s="892"/>
      <c r="DE77" s="892"/>
      <c r="DF77" s="892"/>
      <c r="DG77" s="892"/>
      <c r="DH77" s="892"/>
      <c r="DI77" s="892"/>
      <c r="DJ77" s="892"/>
      <c r="DK77" s="892"/>
      <c r="DL77" s="892"/>
      <c r="DM77" s="892"/>
      <c r="DN77" s="892"/>
      <c r="DO77" s="892"/>
      <c r="DP77" s="892"/>
      <c r="DQ77" s="892"/>
      <c r="DR77" s="892"/>
      <c r="DS77" s="892"/>
      <c r="DT77" s="892"/>
      <c r="DU77" s="892"/>
      <c r="DV77" s="892"/>
      <c r="DW77" s="892"/>
      <c r="DX77" s="892"/>
      <c r="DY77" s="892"/>
      <c r="DZ77" s="892"/>
      <c r="EA77" s="892"/>
      <c r="EB77" s="892"/>
      <c r="EC77" s="892"/>
      <c r="ED77" s="892"/>
      <c r="EE77" s="892"/>
      <c r="EF77" s="892"/>
      <c r="EG77" s="892"/>
      <c r="EH77" s="892"/>
      <c r="EI77" s="892"/>
      <c r="EJ77" s="892"/>
      <c r="EK77" s="892"/>
      <c r="EL77" s="892"/>
      <c r="EM77" s="892"/>
      <c r="EN77" s="892"/>
      <c r="EO77" s="892"/>
      <c r="EP77" s="892"/>
      <c r="EQ77" s="892"/>
      <c r="ER77" s="892"/>
      <c r="ES77" s="892"/>
      <c r="ET77" s="892"/>
      <c r="EU77" s="892"/>
      <c r="EV77" s="892"/>
      <c r="EW77" s="892"/>
      <c r="EX77" s="892"/>
      <c r="EY77" s="892"/>
      <c r="EZ77" s="892"/>
      <c r="FA77" s="892"/>
      <c r="FB77" s="892"/>
      <c r="FC77" s="892"/>
      <c r="FD77" s="892"/>
      <c r="FE77" s="892"/>
      <c r="FF77" s="892"/>
      <c r="FG77" s="892"/>
      <c r="FH77" s="892"/>
      <c r="FI77" s="892"/>
      <c r="FJ77" s="892"/>
      <c r="FK77" s="892"/>
      <c r="FL77" s="892"/>
      <c r="FM77" s="892"/>
      <c r="FN77" s="892"/>
      <c r="FO77" s="892"/>
      <c r="FP77" s="892"/>
      <c r="FQ77" s="892"/>
      <c r="FR77" s="892"/>
      <c r="FS77" s="892"/>
      <c r="FT77" s="892"/>
      <c r="FU77" s="892"/>
      <c r="FV77" s="892"/>
      <c r="FW77" s="892"/>
      <c r="FX77" s="892"/>
      <c r="FY77" s="892"/>
      <c r="FZ77" s="892"/>
      <c r="GA77" s="892"/>
      <c r="GB77" s="892"/>
      <c r="GC77" s="892"/>
      <c r="GD77" s="892"/>
      <c r="GE77" s="892"/>
      <c r="GF77" s="892"/>
      <c r="GG77" s="892"/>
      <c r="GH77" s="892"/>
      <c r="GI77" s="892"/>
      <c r="GJ77" s="892"/>
      <c r="GK77" s="892"/>
      <c r="GL77" s="892"/>
      <c r="GM77" s="892"/>
      <c r="GN77" s="892"/>
      <c r="GO77" s="892"/>
      <c r="GP77" s="892"/>
      <c r="GQ77" s="892"/>
      <c r="GR77" s="892"/>
      <c r="GS77" s="892"/>
      <c r="GT77" s="892"/>
      <c r="GU77" s="892"/>
      <c r="GV77" s="892"/>
      <c r="GW77" s="892"/>
      <c r="GX77" s="892"/>
      <c r="GY77" s="892"/>
      <c r="GZ77" s="892"/>
      <c r="HA77" s="892"/>
      <c r="HB77" s="892"/>
      <c r="HC77" s="892"/>
      <c r="HD77" s="892"/>
      <c r="HE77" s="892"/>
      <c r="HF77" s="892"/>
      <c r="HG77" s="892"/>
      <c r="HH77" s="892"/>
      <c r="HI77" s="892"/>
      <c r="HJ77" s="892"/>
      <c r="HK77" s="892"/>
      <c r="HL77" s="892"/>
      <c r="HM77" s="892"/>
      <c r="HN77" s="892"/>
      <c r="HO77" s="892"/>
      <c r="HP77" s="892"/>
      <c r="HQ77" s="892"/>
      <c r="HR77" s="892"/>
      <c r="HS77" s="892"/>
      <c r="HT77" s="892"/>
      <c r="HU77" s="892"/>
      <c r="HV77" s="892"/>
      <c r="HW77" s="892"/>
      <c r="HX77" s="892"/>
      <c r="HY77" s="892"/>
      <c r="HZ77" s="892"/>
      <c r="IA77" s="892"/>
      <c r="IB77" s="892"/>
      <c r="IC77" s="892"/>
      <c r="ID77" s="892"/>
      <c r="IE77" s="892"/>
      <c r="IF77" s="892"/>
      <c r="IG77" s="892"/>
      <c r="IH77" s="892"/>
      <c r="II77" s="892"/>
      <c r="IJ77" s="892"/>
      <c r="IK77" s="892"/>
      <c r="IL77" s="892"/>
      <c r="IM77" s="892"/>
      <c r="IN77" s="892"/>
      <c r="IO77" s="892"/>
      <c r="IP77" s="892"/>
      <c r="IQ77" s="892"/>
      <c r="IR77" s="892"/>
      <c r="IS77" s="892"/>
      <c r="IT77" s="892"/>
      <c r="IU77" s="892"/>
    </row>
    <row r="78" spans="1:255" s="893" customFormat="1">
      <c r="A78" s="892"/>
      <c r="B78" s="892"/>
      <c r="C78" s="892"/>
      <c r="D78" s="892"/>
      <c r="E78" s="892"/>
      <c r="F78" s="892"/>
      <c r="G78" s="892"/>
      <c r="H78" s="892"/>
      <c r="I78" s="892"/>
      <c r="J78" s="892"/>
      <c r="K78" s="892"/>
      <c r="L78" s="892"/>
      <c r="M78" s="892"/>
      <c r="N78" s="892"/>
      <c r="O78" s="892"/>
      <c r="W78" s="913"/>
      <c r="AQ78" s="892"/>
      <c r="AR78" s="892"/>
      <c r="AS78" s="892"/>
      <c r="AT78" s="892"/>
      <c r="AU78" s="892"/>
      <c r="AV78" s="892"/>
      <c r="AW78" s="892"/>
      <c r="AX78" s="892"/>
      <c r="AY78" s="892"/>
      <c r="AZ78" s="892"/>
      <c r="BA78" s="892"/>
      <c r="BB78" s="892"/>
      <c r="BC78" s="892"/>
      <c r="BD78" s="892"/>
      <c r="BE78" s="892"/>
      <c r="BF78" s="892"/>
      <c r="BG78" s="892"/>
      <c r="BH78" s="892"/>
      <c r="BI78" s="892"/>
      <c r="BJ78" s="892"/>
      <c r="BK78" s="892"/>
      <c r="BL78" s="892"/>
      <c r="BM78" s="892"/>
      <c r="BN78" s="892"/>
      <c r="BO78" s="892"/>
      <c r="BP78" s="892"/>
      <c r="BQ78" s="892"/>
      <c r="BR78" s="892"/>
      <c r="BS78" s="892"/>
      <c r="BT78" s="892"/>
      <c r="BU78" s="892"/>
      <c r="BV78" s="892"/>
      <c r="BW78" s="892"/>
      <c r="BX78" s="892"/>
      <c r="BY78" s="892"/>
      <c r="BZ78" s="892"/>
      <c r="CA78" s="892"/>
      <c r="CB78" s="892"/>
      <c r="CC78" s="892"/>
      <c r="CD78" s="892"/>
      <c r="CE78" s="892"/>
      <c r="CF78" s="892"/>
      <c r="CG78" s="892"/>
      <c r="CH78" s="892"/>
      <c r="CI78" s="892"/>
      <c r="CJ78" s="892"/>
      <c r="CK78" s="892"/>
      <c r="CL78" s="892"/>
      <c r="CM78" s="892"/>
      <c r="CN78" s="892"/>
      <c r="CO78" s="892"/>
      <c r="CP78" s="892"/>
      <c r="CQ78" s="892"/>
      <c r="CR78" s="892"/>
      <c r="CS78" s="892"/>
      <c r="CT78" s="892"/>
      <c r="CU78" s="892"/>
      <c r="CV78" s="892"/>
      <c r="CW78" s="892"/>
      <c r="CX78" s="892"/>
      <c r="CY78" s="892"/>
      <c r="CZ78" s="892"/>
      <c r="DA78" s="892"/>
      <c r="DB78" s="892"/>
      <c r="DC78" s="892"/>
      <c r="DD78" s="892"/>
      <c r="DE78" s="892"/>
      <c r="DF78" s="892"/>
      <c r="DG78" s="892"/>
      <c r="DH78" s="892"/>
      <c r="DI78" s="892"/>
      <c r="DJ78" s="892"/>
      <c r="DK78" s="892"/>
      <c r="DL78" s="892"/>
      <c r="DM78" s="892"/>
      <c r="DN78" s="892"/>
      <c r="DO78" s="892"/>
      <c r="DP78" s="892"/>
      <c r="DQ78" s="892"/>
      <c r="DR78" s="892"/>
      <c r="DS78" s="892"/>
      <c r="DT78" s="892"/>
      <c r="DU78" s="892"/>
      <c r="DV78" s="892"/>
      <c r="DW78" s="892"/>
      <c r="DX78" s="892"/>
      <c r="DY78" s="892"/>
      <c r="DZ78" s="892"/>
      <c r="EA78" s="892"/>
      <c r="EB78" s="892"/>
      <c r="EC78" s="892"/>
      <c r="ED78" s="892"/>
      <c r="EE78" s="892"/>
      <c r="EF78" s="892"/>
      <c r="EG78" s="892"/>
      <c r="EH78" s="892"/>
      <c r="EI78" s="892"/>
      <c r="EJ78" s="892"/>
      <c r="EK78" s="892"/>
      <c r="EL78" s="892"/>
      <c r="EM78" s="892"/>
      <c r="EN78" s="892"/>
      <c r="EO78" s="892"/>
      <c r="EP78" s="892"/>
      <c r="EQ78" s="892"/>
      <c r="ER78" s="892"/>
      <c r="ES78" s="892"/>
      <c r="ET78" s="892"/>
      <c r="EU78" s="892"/>
      <c r="EV78" s="892"/>
      <c r="EW78" s="892"/>
      <c r="EX78" s="892"/>
      <c r="EY78" s="892"/>
      <c r="EZ78" s="892"/>
      <c r="FA78" s="892"/>
      <c r="FB78" s="892"/>
      <c r="FC78" s="892"/>
      <c r="FD78" s="892"/>
      <c r="FE78" s="892"/>
      <c r="FF78" s="892"/>
      <c r="FG78" s="892"/>
      <c r="FH78" s="892"/>
      <c r="FI78" s="892"/>
      <c r="FJ78" s="892"/>
      <c r="FK78" s="892"/>
      <c r="FL78" s="892"/>
      <c r="FM78" s="892"/>
      <c r="FN78" s="892"/>
      <c r="FO78" s="892"/>
      <c r="FP78" s="892"/>
      <c r="FQ78" s="892"/>
      <c r="FR78" s="892"/>
      <c r="FS78" s="892"/>
      <c r="FT78" s="892"/>
      <c r="FU78" s="892"/>
      <c r="FV78" s="892"/>
      <c r="FW78" s="892"/>
      <c r="FX78" s="892"/>
      <c r="FY78" s="892"/>
      <c r="FZ78" s="892"/>
      <c r="GA78" s="892"/>
      <c r="GB78" s="892"/>
      <c r="GC78" s="892"/>
      <c r="GD78" s="892"/>
      <c r="GE78" s="892"/>
      <c r="GF78" s="892"/>
      <c r="GG78" s="892"/>
      <c r="GH78" s="892"/>
      <c r="GI78" s="892"/>
      <c r="GJ78" s="892"/>
      <c r="GK78" s="892"/>
      <c r="GL78" s="892"/>
      <c r="GM78" s="892"/>
      <c r="GN78" s="892"/>
      <c r="GO78" s="892"/>
      <c r="GP78" s="892"/>
      <c r="GQ78" s="892"/>
      <c r="GR78" s="892"/>
      <c r="GS78" s="892"/>
      <c r="GT78" s="892"/>
      <c r="GU78" s="892"/>
      <c r="GV78" s="892"/>
      <c r="GW78" s="892"/>
      <c r="GX78" s="892"/>
      <c r="GY78" s="892"/>
      <c r="GZ78" s="892"/>
      <c r="HA78" s="892"/>
      <c r="HB78" s="892"/>
      <c r="HC78" s="892"/>
      <c r="HD78" s="892"/>
      <c r="HE78" s="892"/>
      <c r="HF78" s="892"/>
      <c r="HG78" s="892"/>
      <c r="HH78" s="892"/>
      <c r="HI78" s="892"/>
      <c r="HJ78" s="892"/>
      <c r="HK78" s="892"/>
      <c r="HL78" s="892"/>
      <c r="HM78" s="892"/>
      <c r="HN78" s="892"/>
      <c r="HO78" s="892"/>
      <c r="HP78" s="892"/>
      <c r="HQ78" s="892"/>
      <c r="HR78" s="892"/>
      <c r="HS78" s="892"/>
      <c r="HT78" s="892"/>
      <c r="HU78" s="892"/>
      <c r="HV78" s="892"/>
      <c r="HW78" s="892"/>
      <c r="HX78" s="892"/>
      <c r="HY78" s="892"/>
      <c r="HZ78" s="892"/>
      <c r="IA78" s="892"/>
      <c r="IB78" s="892"/>
      <c r="IC78" s="892"/>
      <c r="ID78" s="892"/>
      <c r="IE78" s="892"/>
      <c r="IF78" s="892"/>
      <c r="IG78" s="892"/>
      <c r="IH78" s="892"/>
      <c r="II78" s="892"/>
      <c r="IJ78" s="892"/>
      <c r="IK78" s="892"/>
      <c r="IL78" s="892"/>
      <c r="IM78" s="892"/>
      <c r="IN78" s="892"/>
      <c r="IO78" s="892"/>
      <c r="IP78" s="892"/>
      <c r="IQ78" s="892"/>
      <c r="IR78" s="892"/>
      <c r="IS78" s="892"/>
      <c r="IT78" s="892"/>
      <c r="IU78" s="892"/>
    </row>
    <row r="79" spans="1:255" s="893" customFormat="1">
      <c r="A79" s="892"/>
      <c r="B79" s="892"/>
      <c r="C79" s="892"/>
      <c r="D79" s="892"/>
      <c r="E79" s="892"/>
      <c r="F79" s="892"/>
      <c r="G79" s="892"/>
      <c r="H79" s="892"/>
      <c r="I79" s="892"/>
      <c r="J79" s="892"/>
      <c r="K79" s="892"/>
      <c r="L79" s="892"/>
      <c r="M79" s="892"/>
      <c r="N79" s="892"/>
      <c r="O79" s="892"/>
      <c r="W79" s="913"/>
      <c r="AQ79" s="892"/>
      <c r="AR79" s="892"/>
      <c r="AS79" s="892"/>
      <c r="AT79" s="892"/>
      <c r="AU79" s="892"/>
      <c r="AV79" s="892"/>
      <c r="AW79" s="892"/>
      <c r="AX79" s="892"/>
      <c r="AY79" s="892"/>
      <c r="AZ79" s="892"/>
      <c r="BA79" s="892"/>
      <c r="BB79" s="892"/>
      <c r="BC79" s="892"/>
      <c r="BD79" s="892"/>
      <c r="BE79" s="892"/>
      <c r="BF79" s="892"/>
      <c r="BG79" s="892"/>
      <c r="BH79" s="892"/>
      <c r="BI79" s="892"/>
      <c r="BJ79" s="892"/>
      <c r="BK79" s="892"/>
      <c r="BL79" s="892"/>
      <c r="BM79" s="892"/>
      <c r="BN79" s="892"/>
      <c r="BO79" s="892"/>
      <c r="BP79" s="892"/>
      <c r="BQ79" s="892"/>
      <c r="BR79" s="892"/>
      <c r="BS79" s="892"/>
      <c r="BT79" s="892"/>
      <c r="BU79" s="892"/>
      <c r="BV79" s="892"/>
      <c r="BW79" s="892"/>
      <c r="BX79" s="892"/>
      <c r="BY79" s="892"/>
      <c r="BZ79" s="892"/>
      <c r="CA79" s="892"/>
      <c r="CB79" s="892"/>
      <c r="CC79" s="892"/>
      <c r="CD79" s="892"/>
      <c r="CE79" s="892"/>
      <c r="CF79" s="892"/>
      <c r="CG79" s="892"/>
      <c r="CH79" s="892"/>
      <c r="CI79" s="892"/>
      <c r="CJ79" s="892"/>
      <c r="CK79" s="892"/>
      <c r="CL79" s="892"/>
      <c r="CM79" s="892"/>
      <c r="CN79" s="892"/>
      <c r="CO79" s="892"/>
      <c r="CP79" s="892"/>
      <c r="CQ79" s="892"/>
      <c r="CR79" s="892"/>
      <c r="CS79" s="892"/>
      <c r="CT79" s="892"/>
      <c r="CU79" s="892"/>
      <c r="CV79" s="892"/>
      <c r="CW79" s="892"/>
      <c r="CX79" s="892"/>
      <c r="CY79" s="892"/>
      <c r="CZ79" s="892"/>
      <c r="DA79" s="892"/>
      <c r="DB79" s="892"/>
      <c r="DC79" s="892"/>
      <c r="DD79" s="892"/>
      <c r="DE79" s="892"/>
      <c r="DF79" s="892"/>
      <c r="DG79" s="892"/>
      <c r="DH79" s="892"/>
      <c r="DI79" s="892"/>
      <c r="DJ79" s="892"/>
      <c r="DK79" s="892"/>
      <c r="DL79" s="892"/>
      <c r="DM79" s="892"/>
      <c r="DN79" s="892"/>
      <c r="DO79" s="892"/>
      <c r="DP79" s="892"/>
      <c r="DQ79" s="892"/>
      <c r="DR79" s="892"/>
      <c r="DS79" s="892"/>
      <c r="DT79" s="892"/>
      <c r="DU79" s="892"/>
      <c r="DV79" s="892"/>
      <c r="DW79" s="892"/>
      <c r="DX79" s="892"/>
      <c r="DY79" s="892"/>
      <c r="DZ79" s="892"/>
      <c r="EA79" s="892"/>
      <c r="EB79" s="892"/>
      <c r="EC79" s="892"/>
      <c r="ED79" s="892"/>
      <c r="EE79" s="892"/>
      <c r="EF79" s="892"/>
      <c r="EG79" s="892"/>
      <c r="EH79" s="892"/>
      <c r="EI79" s="892"/>
      <c r="EJ79" s="892"/>
      <c r="EK79" s="892"/>
      <c r="EL79" s="892"/>
      <c r="EM79" s="892"/>
      <c r="EN79" s="892"/>
      <c r="EO79" s="892"/>
      <c r="EP79" s="892"/>
      <c r="EQ79" s="892"/>
      <c r="ER79" s="892"/>
      <c r="ES79" s="892"/>
      <c r="ET79" s="892"/>
      <c r="EU79" s="892"/>
      <c r="EV79" s="892"/>
      <c r="EW79" s="892"/>
      <c r="EX79" s="892"/>
      <c r="EY79" s="892"/>
      <c r="EZ79" s="892"/>
      <c r="FA79" s="892"/>
      <c r="FB79" s="892"/>
      <c r="FC79" s="892"/>
      <c r="FD79" s="892"/>
      <c r="FE79" s="892"/>
      <c r="FF79" s="892"/>
      <c r="FG79" s="892"/>
      <c r="FH79" s="892"/>
      <c r="FI79" s="892"/>
      <c r="FJ79" s="892"/>
      <c r="FK79" s="892"/>
      <c r="FL79" s="892"/>
      <c r="FM79" s="892"/>
      <c r="FN79" s="892"/>
      <c r="FO79" s="892"/>
      <c r="FP79" s="892"/>
      <c r="FQ79" s="892"/>
      <c r="FR79" s="892"/>
      <c r="FS79" s="892"/>
      <c r="FT79" s="892"/>
      <c r="FU79" s="892"/>
      <c r="FV79" s="892"/>
      <c r="FW79" s="892"/>
      <c r="FX79" s="892"/>
      <c r="FY79" s="892"/>
      <c r="FZ79" s="892"/>
      <c r="GA79" s="892"/>
      <c r="GB79" s="892"/>
      <c r="GC79" s="892"/>
      <c r="GD79" s="892"/>
      <c r="GE79" s="892"/>
      <c r="GF79" s="892"/>
      <c r="GG79" s="892"/>
      <c r="GH79" s="892"/>
      <c r="GI79" s="892"/>
      <c r="GJ79" s="892"/>
      <c r="GK79" s="892"/>
      <c r="GL79" s="892"/>
      <c r="GM79" s="892"/>
      <c r="GN79" s="892"/>
      <c r="GO79" s="892"/>
      <c r="GP79" s="892"/>
      <c r="GQ79" s="892"/>
      <c r="GR79" s="892"/>
      <c r="GS79" s="892"/>
      <c r="GT79" s="892"/>
      <c r="GU79" s="892"/>
      <c r="GV79" s="892"/>
      <c r="GW79" s="892"/>
      <c r="GX79" s="892"/>
      <c r="GY79" s="892"/>
      <c r="GZ79" s="892"/>
      <c r="HA79" s="892"/>
      <c r="HB79" s="892"/>
      <c r="HC79" s="892"/>
      <c r="HD79" s="892"/>
      <c r="HE79" s="892"/>
      <c r="HF79" s="892"/>
      <c r="HG79" s="892"/>
      <c r="HH79" s="892"/>
      <c r="HI79" s="892"/>
      <c r="HJ79" s="892"/>
      <c r="HK79" s="892"/>
      <c r="HL79" s="892"/>
      <c r="HM79" s="892"/>
      <c r="HN79" s="892"/>
      <c r="HO79" s="892"/>
      <c r="HP79" s="892"/>
      <c r="HQ79" s="892"/>
      <c r="HR79" s="892"/>
      <c r="HS79" s="892"/>
      <c r="HT79" s="892"/>
      <c r="HU79" s="892"/>
      <c r="HV79" s="892"/>
      <c r="HW79" s="892"/>
      <c r="HX79" s="892"/>
      <c r="HY79" s="892"/>
      <c r="HZ79" s="892"/>
      <c r="IA79" s="892"/>
      <c r="IB79" s="892"/>
      <c r="IC79" s="892"/>
      <c r="ID79" s="892"/>
      <c r="IE79" s="892"/>
      <c r="IF79" s="892"/>
      <c r="IG79" s="892"/>
      <c r="IH79" s="892"/>
      <c r="II79" s="892"/>
      <c r="IJ79" s="892"/>
      <c r="IK79" s="892"/>
      <c r="IL79" s="892"/>
      <c r="IM79" s="892"/>
      <c r="IN79" s="892"/>
      <c r="IO79" s="892"/>
      <c r="IP79" s="892"/>
      <c r="IQ79" s="892"/>
      <c r="IR79" s="892"/>
      <c r="IS79" s="892"/>
      <c r="IT79" s="892"/>
      <c r="IU79" s="892"/>
    </row>
    <row r="80" spans="1:255" s="893" customFormat="1">
      <c r="A80" s="892"/>
      <c r="B80" s="892"/>
      <c r="C80" s="892"/>
      <c r="D80" s="892"/>
      <c r="E80" s="892"/>
      <c r="F80" s="892"/>
      <c r="G80" s="892"/>
      <c r="H80" s="892"/>
      <c r="I80" s="892"/>
      <c r="J80" s="892"/>
      <c r="K80" s="892"/>
      <c r="L80" s="892"/>
      <c r="M80" s="892"/>
      <c r="N80" s="892"/>
      <c r="O80" s="892"/>
      <c r="W80" s="913"/>
      <c r="AQ80" s="892"/>
      <c r="AR80" s="892"/>
      <c r="AS80" s="892"/>
      <c r="AT80" s="892"/>
      <c r="AU80" s="892"/>
      <c r="AV80" s="892"/>
      <c r="AW80" s="892"/>
      <c r="AX80" s="892"/>
      <c r="AY80" s="892"/>
      <c r="AZ80" s="892"/>
      <c r="BA80" s="892"/>
      <c r="BB80" s="892"/>
      <c r="BC80" s="892"/>
      <c r="BD80" s="892"/>
      <c r="BE80" s="892"/>
      <c r="BF80" s="892"/>
      <c r="BG80" s="892"/>
      <c r="BH80" s="892"/>
      <c r="BI80" s="892"/>
      <c r="BJ80" s="892"/>
      <c r="BK80" s="892"/>
      <c r="BL80" s="892"/>
      <c r="BM80" s="892"/>
      <c r="BN80" s="892"/>
      <c r="BO80" s="892"/>
      <c r="BP80" s="892"/>
      <c r="BQ80" s="892"/>
      <c r="BR80" s="892"/>
      <c r="BS80" s="892"/>
      <c r="BT80" s="892"/>
      <c r="BU80" s="892"/>
      <c r="BV80" s="892"/>
      <c r="BW80" s="892"/>
      <c r="BX80" s="892"/>
      <c r="BY80" s="892"/>
      <c r="BZ80" s="892"/>
      <c r="CA80" s="892"/>
      <c r="CB80" s="892"/>
      <c r="CC80" s="892"/>
      <c r="CD80" s="892"/>
      <c r="CE80" s="892"/>
      <c r="CF80" s="892"/>
      <c r="CG80" s="892"/>
      <c r="CH80" s="892"/>
      <c r="CI80" s="892"/>
      <c r="CJ80" s="892"/>
      <c r="CK80" s="892"/>
      <c r="CL80" s="892"/>
      <c r="CM80" s="892"/>
      <c r="CN80" s="892"/>
      <c r="CO80" s="892"/>
      <c r="CP80" s="892"/>
      <c r="CQ80" s="892"/>
      <c r="CR80" s="892"/>
      <c r="CS80" s="892"/>
      <c r="CT80" s="892"/>
      <c r="CU80" s="892"/>
      <c r="CV80" s="892"/>
      <c r="CW80" s="892"/>
      <c r="CX80" s="892"/>
      <c r="CY80" s="892"/>
      <c r="CZ80" s="892"/>
      <c r="DA80" s="892"/>
      <c r="DB80" s="892"/>
      <c r="DC80" s="892"/>
      <c r="DD80" s="892"/>
      <c r="DE80" s="892"/>
      <c r="DF80" s="892"/>
      <c r="DG80" s="892"/>
      <c r="DH80" s="892"/>
      <c r="DI80" s="892"/>
      <c r="DJ80" s="892"/>
      <c r="DK80" s="892"/>
      <c r="DL80" s="892"/>
      <c r="DM80" s="892"/>
      <c r="DN80" s="892"/>
      <c r="DO80" s="892"/>
      <c r="DP80" s="892"/>
      <c r="DQ80" s="892"/>
      <c r="DR80" s="892"/>
      <c r="DS80" s="892"/>
      <c r="DT80" s="892"/>
      <c r="DU80" s="892"/>
      <c r="DV80" s="892"/>
      <c r="DW80" s="892"/>
      <c r="DX80" s="892"/>
      <c r="DY80" s="892"/>
      <c r="DZ80" s="892"/>
      <c r="EA80" s="892"/>
      <c r="EB80" s="892"/>
      <c r="EC80" s="892"/>
      <c r="ED80" s="892"/>
      <c r="EE80" s="892"/>
      <c r="EF80" s="892"/>
      <c r="EG80" s="892"/>
      <c r="EH80" s="892"/>
      <c r="EI80" s="892"/>
      <c r="EJ80" s="892"/>
      <c r="EK80" s="892"/>
      <c r="EL80" s="892"/>
      <c r="EM80" s="892"/>
      <c r="EN80" s="892"/>
      <c r="EO80" s="892"/>
      <c r="EP80" s="892"/>
      <c r="EQ80" s="892"/>
      <c r="ER80" s="892"/>
      <c r="ES80" s="892"/>
      <c r="ET80" s="892"/>
      <c r="EU80" s="892"/>
      <c r="EV80" s="892"/>
      <c r="EW80" s="892"/>
      <c r="EX80" s="892"/>
      <c r="EY80" s="892"/>
      <c r="EZ80" s="892"/>
      <c r="FA80" s="892"/>
      <c r="FB80" s="892"/>
      <c r="FC80" s="892"/>
      <c r="FD80" s="892"/>
      <c r="FE80" s="892"/>
      <c r="FF80" s="892"/>
      <c r="FG80" s="892"/>
      <c r="FH80" s="892"/>
      <c r="FI80" s="892"/>
      <c r="FJ80" s="892"/>
      <c r="FK80" s="892"/>
      <c r="FL80" s="892"/>
      <c r="FM80" s="892"/>
      <c r="FN80" s="892"/>
      <c r="FO80" s="892"/>
      <c r="FP80" s="892"/>
      <c r="FQ80" s="892"/>
      <c r="FR80" s="892"/>
      <c r="FS80" s="892"/>
      <c r="FT80" s="892"/>
      <c r="FU80" s="892"/>
      <c r="FV80" s="892"/>
      <c r="FW80" s="892"/>
      <c r="FX80" s="892"/>
      <c r="FY80" s="892"/>
      <c r="FZ80" s="892"/>
      <c r="GA80" s="892"/>
      <c r="GB80" s="892"/>
      <c r="GC80" s="892"/>
      <c r="GD80" s="892"/>
      <c r="GE80" s="892"/>
      <c r="GF80" s="892"/>
      <c r="GG80" s="892"/>
      <c r="GH80" s="892"/>
      <c r="GI80" s="892"/>
      <c r="GJ80" s="892"/>
      <c r="GK80" s="892"/>
      <c r="GL80" s="892"/>
      <c r="GM80" s="892"/>
      <c r="GN80" s="892"/>
      <c r="GO80" s="892"/>
      <c r="GP80" s="892"/>
      <c r="GQ80" s="892"/>
      <c r="GR80" s="892"/>
      <c r="GS80" s="892"/>
      <c r="GT80" s="892"/>
      <c r="GU80" s="892"/>
      <c r="GV80" s="892"/>
      <c r="GW80" s="892"/>
      <c r="GX80" s="892"/>
      <c r="GY80" s="892"/>
      <c r="GZ80" s="892"/>
      <c r="HA80" s="892"/>
      <c r="HB80" s="892"/>
      <c r="HC80" s="892"/>
      <c r="HD80" s="892"/>
      <c r="HE80" s="892"/>
      <c r="HF80" s="892"/>
      <c r="HG80" s="892"/>
      <c r="HH80" s="892"/>
      <c r="HI80" s="892"/>
      <c r="HJ80" s="892"/>
      <c r="HK80" s="892"/>
      <c r="HL80" s="892"/>
      <c r="HM80" s="892"/>
      <c r="HN80" s="892"/>
      <c r="HO80" s="892"/>
      <c r="HP80" s="892"/>
      <c r="HQ80" s="892"/>
      <c r="HR80" s="892"/>
      <c r="HS80" s="892"/>
      <c r="HT80" s="892"/>
      <c r="HU80" s="892"/>
      <c r="HV80" s="892"/>
      <c r="HW80" s="892"/>
      <c r="HX80" s="892"/>
      <c r="HY80" s="892"/>
      <c r="HZ80" s="892"/>
      <c r="IA80" s="892"/>
      <c r="IB80" s="892"/>
      <c r="IC80" s="892"/>
      <c r="ID80" s="892"/>
      <c r="IE80" s="892"/>
      <c r="IF80" s="892"/>
      <c r="IG80" s="892"/>
      <c r="IH80" s="892"/>
      <c r="II80" s="892"/>
      <c r="IJ80" s="892"/>
      <c r="IK80" s="892"/>
      <c r="IL80" s="892"/>
      <c r="IM80" s="892"/>
      <c r="IN80" s="892"/>
      <c r="IO80" s="892"/>
      <c r="IP80" s="892"/>
      <c r="IQ80" s="892"/>
      <c r="IR80" s="892"/>
      <c r="IS80" s="892"/>
      <c r="IT80" s="892"/>
      <c r="IU80" s="892"/>
    </row>
    <row r="81" spans="1:255" s="893" customFormat="1">
      <c r="A81" s="892"/>
      <c r="B81" s="892"/>
      <c r="C81" s="892"/>
      <c r="D81" s="892"/>
      <c r="E81" s="892"/>
      <c r="F81" s="892"/>
      <c r="G81" s="892"/>
      <c r="H81" s="892"/>
      <c r="I81" s="892"/>
      <c r="J81" s="892"/>
      <c r="K81" s="892"/>
      <c r="L81" s="892"/>
      <c r="M81" s="892"/>
      <c r="N81" s="892"/>
      <c r="O81" s="892"/>
      <c r="W81" s="913"/>
      <c r="AQ81" s="892"/>
      <c r="AR81" s="892"/>
      <c r="AS81" s="892"/>
      <c r="AT81" s="892"/>
      <c r="AU81" s="892"/>
      <c r="AV81" s="892"/>
      <c r="AW81" s="892"/>
      <c r="AX81" s="892"/>
      <c r="AY81" s="892"/>
      <c r="AZ81" s="892"/>
      <c r="BA81" s="892"/>
      <c r="BB81" s="892"/>
      <c r="BC81" s="892"/>
      <c r="BD81" s="892"/>
      <c r="BE81" s="892"/>
      <c r="BF81" s="892"/>
      <c r="BG81" s="892"/>
      <c r="BH81" s="892"/>
      <c r="BI81" s="892"/>
      <c r="BJ81" s="892"/>
      <c r="BK81" s="892"/>
      <c r="BL81" s="892"/>
      <c r="BM81" s="892"/>
      <c r="BN81" s="892"/>
      <c r="BO81" s="892"/>
      <c r="BP81" s="892"/>
      <c r="BQ81" s="892"/>
      <c r="BR81" s="892"/>
      <c r="BS81" s="892"/>
      <c r="BT81" s="892"/>
      <c r="BU81" s="892"/>
      <c r="BV81" s="892"/>
      <c r="BW81" s="892"/>
      <c r="BX81" s="892"/>
      <c r="BY81" s="892"/>
      <c r="BZ81" s="892"/>
      <c r="CA81" s="892"/>
      <c r="CB81" s="892"/>
      <c r="CC81" s="892"/>
      <c r="CD81" s="892"/>
      <c r="CE81" s="892"/>
      <c r="CF81" s="892"/>
      <c r="CG81" s="892"/>
      <c r="CH81" s="892"/>
      <c r="CI81" s="892"/>
      <c r="CJ81" s="892"/>
      <c r="CK81" s="892"/>
      <c r="CL81" s="892"/>
      <c r="CM81" s="892"/>
      <c r="CN81" s="892"/>
      <c r="CO81" s="892"/>
      <c r="CP81" s="892"/>
      <c r="CQ81" s="892"/>
      <c r="CR81" s="892"/>
      <c r="CS81" s="892"/>
      <c r="CT81" s="892"/>
      <c r="CU81" s="892"/>
      <c r="CV81" s="892"/>
      <c r="CW81" s="892"/>
      <c r="CX81" s="892"/>
      <c r="CY81" s="892"/>
      <c r="CZ81" s="892"/>
      <c r="DA81" s="892"/>
      <c r="DB81" s="892"/>
      <c r="DC81" s="892"/>
      <c r="DD81" s="892"/>
      <c r="DE81" s="892"/>
      <c r="DF81" s="892"/>
      <c r="DG81" s="892"/>
      <c r="DH81" s="892"/>
      <c r="DI81" s="892"/>
      <c r="DJ81" s="892"/>
      <c r="DK81" s="892"/>
      <c r="DL81" s="892"/>
      <c r="DM81" s="892"/>
      <c r="DN81" s="892"/>
      <c r="DO81" s="892"/>
      <c r="DP81" s="892"/>
      <c r="DQ81" s="892"/>
      <c r="DR81" s="892"/>
      <c r="DS81" s="892"/>
      <c r="DT81" s="892"/>
      <c r="DU81" s="892"/>
      <c r="DV81" s="892"/>
      <c r="DW81" s="892"/>
      <c r="DX81" s="892"/>
      <c r="DY81" s="892"/>
      <c r="DZ81" s="892"/>
      <c r="EA81" s="892"/>
      <c r="EB81" s="892"/>
      <c r="EC81" s="892"/>
      <c r="ED81" s="892"/>
      <c r="EE81" s="892"/>
      <c r="EF81" s="892"/>
      <c r="EG81" s="892"/>
      <c r="EH81" s="892"/>
      <c r="EI81" s="892"/>
      <c r="EJ81" s="892"/>
      <c r="EK81" s="892"/>
      <c r="EL81" s="892"/>
      <c r="EM81" s="892"/>
      <c r="EN81" s="892"/>
      <c r="EO81" s="892"/>
      <c r="EP81" s="892"/>
      <c r="EQ81" s="892"/>
      <c r="ER81" s="892"/>
      <c r="ES81" s="892"/>
      <c r="ET81" s="892"/>
      <c r="EU81" s="892"/>
      <c r="EV81" s="892"/>
      <c r="EW81" s="892"/>
      <c r="EX81" s="892"/>
      <c r="EY81" s="892"/>
      <c r="EZ81" s="892"/>
      <c r="FA81" s="892"/>
      <c r="FB81" s="892"/>
      <c r="FC81" s="892"/>
      <c r="FD81" s="892"/>
      <c r="FE81" s="892"/>
      <c r="FF81" s="892"/>
      <c r="FG81" s="892"/>
      <c r="FH81" s="892"/>
      <c r="FI81" s="892"/>
      <c r="FJ81" s="892"/>
      <c r="FK81" s="892"/>
      <c r="FL81" s="892"/>
      <c r="FM81" s="892"/>
      <c r="FN81" s="892"/>
      <c r="FO81" s="892"/>
      <c r="FP81" s="892"/>
      <c r="FQ81" s="892"/>
      <c r="FR81" s="892"/>
      <c r="FS81" s="892"/>
      <c r="FT81" s="892"/>
      <c r="FU81" s="892"/>
      <c r="FV81" s="892"/>
      <c r="FW81" s="892"/>
      <c r="FX81" s="892"/>
      <c r="FY81" s="892"/>
      <c r="FZ81" s="892"/>
      <c r="GA81" s="892"/>
      <c r="GB81" s="892"/>
      <c r="GC81" s="892"/>
      <c r="GD81" s="892"/>
      <c r="GE81" s="892"/>
      <c r="GF81" s="892"/>
      <c r="GG81" s="892"/>
      <c r="GH81" s="892"/>
      <c r="GI81" s="892"/>
      <c r="GJ81" s="892"/>
      <c r="GK81" s="892"/>
      <c r="GL81" s="892"/>
      <c r="GM81" s="892"/>
      <c r="GN81" s="892"/>
      <c r="GO81" s="892"/>
      <c r="GP81" s="892"/>
      <c r="GQ81" s="892"/>
      <c r="GR81" s="892"/>
      <c r="GS81" s="892"/>
      <c r="GT81" s="892"/>
      <c r="GU81" s="892"/>
      <c r="GV81" s="892"/>
      <c r="GW81" s="892"/>
      <c r="GX81" s="892"/>
      <c r="GY81" s="892"/>
      <c r="GZ81" s="892"/>
      <c r="HA81" s="892"/>
      <c r="HB81" s="892"/>
      <c r="HC81" s="892"/>
      <c r="HD81" s="892"/>
      <c r="HE81" s="892"/>
      <c r="HF81" s="892"/>
      <c r="HG81" s="892"/>
      <c r="HH81" s="892"/>
      <c r="HI81" s="892"/>
      <c r="HJ81" s="892"/>
      <c r="HK81" s="892"/>
      <c r="HL81" s="892"/>
      <c r="HM81" s="892"/>
      <c r="HN81" s="892"/>
      <c r="HO81" s="892"/>
      <c r="HP81" s="892"/>
      <c r="HQ81" s="892"/>
      <c r="HR81" s="892"/>
      <c r="HS81" s="892"/>
      <c r="HT81" s="892"/>
      <c r="HU81" s="892"/>
      <c r="HV81" s="892"/>
      <c r="HW81" s="892"/>
      <c r="HX81" s="892"/>
      <c r="HY81" s="892"/>
      <c r="HZ81" s="892"/>
      <c r="IA81" s="892"/>
      <c r="IB81" s="892"/>
      <c r="IC81" s="892"/>
      <c r="ID81" s="892"/>
      <c r="IE81" s="892"/>
      <c r="IF81" s="892"/>
      <c r="IG81" s="892"/>
      <c r="IH81" s="892"/>
      <c r="II81" s="892"/>
      <c r="IJ81" s="892"/>
      <c r="IK81" s="892"/>
      <c r="IL81" s="892"/>
      <c r="IM81" s="892"/>
      <c r="IN81" s="892"/>
      <c r="IO81" s="892"/>
      <c r="IP81" s="892"/>
      <c r="IQ81" s="892"/>
      <c r="IR81" s="892"/>
      <c r="IS81" s="892"/>
      <c r="IT81" s="892"/>
      <c r="IU81" s="892"/>
    </row>
    <row r="82" spans="1:255" s="893" customFormat="1">
      <c r="A82" s="892"/>
      <c r="B82" s="892"/>
      <c r="C82" s="892"/>
      <c r="D82" s="892"/>
      <c r="E82" s="892"/>
      <c r="F82" s="892"/>
      <c r="G82" s="892"/>
      <c r="H82" s="892"/>
      <c r="I82" s="892"/>
      <c r="J82" s="892"/>
      <c r="K82" s="892"/>
      <c r="L82" s="892"/>
      <c r="M82" s="892"/>
      <c r="N82" s="892"/>
      <c r="O82" s="892"/>
      <c r="AQ82" s="892"/>
      <c r="AR82" s="892"/>
      <c r="AS82" s="892"/>
      <c r="AT82" s="892"/>
      <c r="AU82" s="892"/>
      <c r="AV82" s="892"/>
      <c r="AW82" s="892"/>
      <c r="AX82" s="892"/>
      <c r="AY82" s="892"/>
      <c r="AZ82" s="892"/>
      <c r="BA82" s="892"/>
      <c r="BB82" s="892"/>
      <c r="BC82" s="892"/>
      <c r="BD82" s="892"/>
      <c r="BE82" s="892"/>
      <c r="BF82" s="892"/>
      <c r="BG82" s="892"/>
      <c r="BH82" s="892"/>
      <c r="BI82" s="892"/>
      <c r="BJ82" s="892"/>
      <c r="BK82" s="892"/>
      <c r="BL82" s="892"/>
      <c r="BM82" s="892"/>
      <c r="BN82" s="892"/>
      <c r="BO82" s="892"/>
      <c r="BP82" s="892"/>
      <c r="BQ82" s="892"/>
      <c r="BR82" s="892"/>
      <c r="BS82" s="892"/>
      <c r="BT82" s="892"/>
      <c r="BU82" s="892"/>
      <c r="BV82" s="892"/>
      <c r="BW82" s="892"/>
      <c r="BX82" s="892"/>
      <c r="BY82" s="892"/>
      <c r="BZ82" s="892"/>
      <c r="CA82" s="892"/>
      <c r="CB82" s="892"/>
      <c r="CC82" s="892"/>
      <c r="CD82" s="892"/>
      <c r="CE82" s="892"/>
      <c r="CF82" s="892"/>
      <c r="CG82" s="892"/>
      <c r="CH82" s="892"/>
      <c r="CI82" s="892"/>
      <c r="CJ82" s="892"/>
      <c r="CK82" s="892"/>
      <c r="CL82" s="892"/>
      <c r="CM82" s="892"/>
      <c r="CN82" s="892"/>
      <c r="CO82" s="892"/>
      <c r="CP82" s="892"/>
      <c r="CQ82" s="892"/>
      <c r="CR82" s="892"/>
      <c r="CS82" s="892"/>
      <c r="CT82" s="892"/>
      <c r="CU82" s="892"/>
      <c r="CV82" s="892"/>
      <c r="CW82" s="892"/>
      <c r="CX82" s="892"/>
      <c r="CY82" s="892"/>
      <c r="CZ82" s="892"/>
      <c r="DA82" s="892"/>
      <c r="DB82" s="892"/>
      <c r="DC82" s="892"/>
      <c r="DD82" s="892"/>
      <c r="DE82" s="892"/>
      <c r="DF82" s="892"/>
      <c r="DG82" s="892"/>
      <c r="DH82" s="892"/>
      <c r="DI82" s="892"/>
      <c r="DJ82" s="892"/>
      <c r="DK82" s="892"/>
      <c r="DL82" s="892"/>
      <c r="DM82" s="892"/>
      <c r="DN82" s="892"/>
      <c r="DO82" s="892"/>
      <c r="DP82" s="892"/>
      <c r="DQ82" s="892"/>
      <c r="DR82" s="892"/>
      <c r="DS82" s="892"/>
      <c r="DT82" s="892"/>
      <c r="DU82" s="892"/>
      <c r="DV82" s="892"/>
      <c r="DW82" s="892"/>
      <c r="DX82" s="892"/>
      <c r="DY82" s="892"/>
      <c r="DZ82" s="892"/>
      <c r="EA82" s="892"/>
      <c r="EB82" s="892"/>
      <c r="EC82" s="892"/>
      <c r="ED82" s="892"/>
      <c r="EE82" s="892"/>
      <c r="EF82" s="892"/>
      <c r="EG82" s="892"/>
      <c r="EH82" s="892"/>
      <c r="EI82" s="892"/>
      <c r="EJ82" s="892"/>
      <c r="EK82" s="892"/>
      <c r="EL82" s="892"/>
      <c r="EM82" s="892"/>
      <c r="EN82" s="892"/>
      <c r="EO82" s="892"/>
      <c r="EP82" s="892"/>
      <c r="EQ82" s="892"/>
      <c r="ER82" s="892"/>
      <c r="ES82" s="892"/>
      <c r="ET82" s="892"/>
      <c r="EU82" s="892"/>
      <c r="EV82" s="892"/>
      <c r="EW82" s="892"/>
      <c r="EX82" s="892"/>
      <c r="EY82" s="892"/>
      <c r="EZ82" s="892"/>
      <c r="FA82" s="892"/>
      <c r="FB82" s="892"/>
      <c r="FC82" s="892"/>
      <c r="FD82" s="892"/>
      <c r="FE82" s="892"/>
      <c r="FF82" s="892"/>
      <c r="FG82" s="892"/>
      <c r="FH82" s="892"/>
      <c r="FI82" s="892"/>
      <c r="FJ82" s="892"/>
      <c r="FK82" s="892"/>
      <c r="FL82" s="892"/>
      <c r="FM82" s="892"/>
      <c r="FN82" s="892"/>
      <c r="FO82" s="892"/>
      <c r="FP82" s="892"/>
      <c r="FQ82" s="892"/>
      <c r="FR82" s="892"/>
      <c r="FS82" s="892"/>
      <c r="FT82" s="892"/>
      <c r="FU82" s="892"/>
      <c r="FV82" s="892"/>
      <c r="FW82" s="892"/>
      <c r="FX82" s="892"/>
      <c r="FY82" s="892"/>
      <c r="FZ82" s="892"/>
      <c r="GA82" s="892"/>
      <c r="GB82" s="892"/>
      <c r="GC82" s="892"/>
      <c r="GD82" s="892"/>
      <c r="GE82" s="892"/>
      <c r="GF82" s="892"/>
      <c r="GG82" s="892"/>
      <c r="GH82" s="892"/>
      <c r="GI82" s="892"/>
      <c r="GJ82" s="892"/>
      <c r="GK82" s="892"/>
      <c r="GL82" s="892"/>
      <c r="GM82" s="892"/>
      <c r="GN82" s="892"/>
      <c r="GO82" s="892"/>
      <c r="GP82" s="892"/>
      <c r="GQ82" s="892"/>
      <c r="GR82" s="892"/>
      <c r="GS82" s="892"/>
      <c r="GT82" s="892"/>
      <c r="GU82" s="892"/>
      <c r="GV82" s="892"/>
      <c r="GW82" s="892"/>
      <c r="GX82" s="892"/>
      <c r="GY82" s="892"/>
      <c r="GZ82" s="892"/>
      <c r="HA82" s="892"/>
      <c r="HB82" s="892"/>
      <c r="HC82" s="892"/>
      <c r="HD82" s="892"/>
      <c r="HE82" s="892"/>
      <c r="HF82" s="892"/>
      <c r="HG82" s="892"/>
      <c r="HH82" s="892"/>
      <c r="HI82" s="892"/>
      <c r="HJ82" s="892"/>
      <c r="HK82" s="892"/>
      <c r="HL82" s="892"/>
      <c r="HM82" s="892"/>
      <c r="HN82" s="892"/>
      <c r="HO82" s="892"/>
      <c r="HP82" s="892"/>
      <c r="HQ82" s="892"/>
      <c r="HR82" s="892"/>
      <c r="HS82" s="892"/>
      <c r="HT82" s="892"/>
      <c r="HU82" s="892"/>
      <c r="HV82" s="892"/>
      <c r="HW82" s="892"/>
      <c r="HX82" s="892"/>
      <c r="HY82" s="892"/>
      <c r="HZ82" s="892"/>
      <c r="IA82" s="892"/>
      <c r="IB82" s="892"/>
      <c r="IC82" s="892"/>
      <c r="ID82" s="892"/>
      <c r="IE82" s="892"/>
      <c r="IF82" s="892"/>
      <c r="IG82" s="892"/>
      <c r="IH82" s="892"/>
      <c r="II82" s="892"/>
      <c r="IJ82" s="892"/>
      <c r="IK82" s="892"/>
      <c r="IL82" s="892"/>
      <c r="IM82" s="892"/>
      <c r="IN82" s="892"/>
      <c r="IO82" s="892"/>
      <c r="IP82" s="892"/>
      <c r="IQ82" s="892"/>
      <c r="IR82" s="892"/>
      <c r="IS82" s="892"/>
      <c r="IT82" s="892"/>
      <c r="IU82" s="892"/>
    </row>
    <row r="83" spans="1:255" s="893" customFormat="1">
      <c r="A83" s="892"/>
      <c r="B83" s="892"/>
      <c r="C83" s="892"/>
      <c r="D83" s="892"/>
      <c r="E83" s="892"/>
      <c r="F83" s="892"/>
      <c r="G83" s="892"/>
      <c r="H83" s="892"/>
      <c r="I83" s="892"/>
      <c r="J83" s="892"/>
      <c r="K83" s="892"/>
      <c r="L83" s="892"/>
      <c r="M83" s="892"/>
      <c r="N83" s="892"/>
      <c r="O83" s="892"/>
      <c r="W83" s="908"/>
      <c r="AQ83" s="892"/>
      <c r="AR83" s="892"/>
      <c r="AS83" s="892"/>
      <c r="AT83" s="892"/>
      <c r="AU83" s="892"/>
      <c r="AV83" s="892"/>
      <c r="AW83" s="892"/>
      <c r="AX83" s="892"/>
      <c r="AY83" s="892"/>
      <c r="AZ83" s="892"/>
      <c r="BA83" s="892"/>
      <c r="BB83" s="892"/>
      <c r="BC83" s="892"/>
      <c r="BD83" s="892"/>
      <c r="BE83" s="892"/>
      <c r="BF83" s="892"/>
      <c r="BG83" s="892"/>
      <c r="BH83" s="892"/>
      <c r="BI83" s="892"/>
      <c r="BJ83" s="892"/>
      <c r="BK83" s="892"/>
      <c r="BL83" s="892"/>
      <c r="BM83" s="892"/>
      <c r="BN83" s="892"/>
      <c r="BO83" s="892"/>
      <c r="BP83" s="892"/>
      <c r="BQ83" s="892"/>
      <c r="BR83" s="892"/>
      <c r="BS83" s="892"/>
      <c r="BT83" s="892"/>
      <c r="BU83" s="892"/>
      <c r="BV83" s="892"/>
      <c r="BW83" s="892"/>
      <c r="BX83" s="892"/>
      <c r="BY83" s="892"/>
      <c r="BZ83" s="892"/>
      <c r="CA83" s="892"/>
      <c r="CB83" s="892"/>
      <c r="CC83" s="892"/>
      <c r="CD83" s="892"/>
      <c r="CE83" s="892"/>
      <c r="CF83" s="892"/>
      <c r="CG83" s="892"/>
      <c r="CH83" s="892"/>
      <c r="CI83" s="892"/>
      <c r="CJ83" s="892"/>
      <c r="CK83" s="892"/>
      <c r="CL83" s="892"/>
      <c r="CM83" s="892"/>
      <c r="CN83" s="892"/>
      <c r="CO83" s="892"/>
      <c r="CP83" s="892"/>
      <c r="CQ83" s="892"/>
      <c r="CR83" s="892"/>
      <c r="CS83" s="892"/>
      <c r="CT83" s="892"/>
      <c r="CU83" s="892"/>
      <c r="CV83" s="892"/>
      <c r="CW83" s="892"/>
      <c r="CX83" s="892"/>
      <c r="CY83" s="892"/>
      <c r="CZ83" s="892"/>
      <c r="DA83" s="892"/>
      <c r="DB83" s="892"/>
      <c r="DC83" s="892"/>
      <c r="DD83" s="892"/>
      <c r="DE83" s="892"/>
      <c r="DF83" s="892"/>
      <c r="DG83" s="892"/>
      <c r="DH83" s="892"/>
      <c r="DI83" s="892"/>
      <c r="DJ83" s="892"/>
      <c r="DK83" s="892"/>
      <c r="DL83" s="892"/>
      <c r="DM83" s="892"/>
      <c r="DN83" s="892"/>
      <c r="DO83" s="892"/>
      <c r="DP83" s="892"/>
      <c r="DQ83" s="892"/>
      <c r="DR83" s="892"/>
      <c r="DS83" s="892"/>
      <c r="DT83" s="892"/>
      <c r="DU83" s="892"/>
      <c r="DV83" s="892"/>
      <c r="DW83" s="892"/>
      <c r="DX83" s="892"/>
      <c r="DY83" s="892"/>
      <c r="DZ83" s="892"/>
      <c r="EA83" s="892"/>
      <c r="EB83" s="892"/>
      <c r="EC83" s="892"/>
      <c r="ED83" s="892"/>
      <c r="EE83" s="892"/>
      <c r="EF83" s="892"/>
      <c r="EG83" s="892"/>
      <c r="EH83" s="892"/>
      <c r="EI83" s="892"/>
      <c r="EJ83" s="892"/>
      <c r="EK83" s="892"/>
      <c r="EL83" s="892"/>
      <c r="EM83" s="892"/>
      <c r="EN83" s="892"/>
      <c r="EO83" s="892"/>
      <c r="EP83" s="892"/>
      <c r="EQ83" s="892"/>
      <c r="ER83" s="892"/>
      <c r="ES83" s="892"/>
      <c r="ET83" s="892"/>
      <c r="EU83" s="892"/>
      <c r="EV83" s="892"/>
      <c r="EW83" s="892"/>
      <c r="EX83" s="892"/>
      <c r="EY83" s="892"/>
      <c r="EZ83" s="892"/>
      <c r="FA83" s="892"/>
      <c r="FB83" s="892"/>
      <c r="FC83" s="892"/>
      <c r="FD83" s="892"/>
      <c r="FE83" s="892"/>
      <c r="FF83" s="892"/>
      <c r="FG83" s="892"/>
      <c r="FH83" s="892"/>
      <c r="FI83" s="892"/>
      <c r="FJ83" s="892"/>
      <c r="FK83" s="892"/>
      <c r="FL83" s="892"/>
      <c r="FM83" s="892"/>
      <c r="FN83" s="892"/>
      <c r="FO83" s="892"/>
      <c r="FP83" s="892"/>
      <c r="FQ83" s="892"/>
      <c r="FR83" s="892"/>
      <c r="FS83" s="892"/>
      <c r="FT83" s="892"/>
      <c r="FU83" s="892"/>
      <c r="FV83" s="892"/>
      <c r="FW83" s="892"/>
      <c r="FX83" s="892"/>
      <c r="FY83" s="892"/>
      <c r="FZ83" s="892"/>
      <c r="GA83" s="892"/>
      <c r="GB83" s="892"/>
      <c r="GC83" s="892"/>
      <c r="GD83" s="892"/>
      <c r="GE83" s="892"/>
      <c r="GF83" s="892"/>
      <c r="GG83" s="892"/>
      <c r="GH83" s="892"/>
      <c r="GI83" s="892"/>
      <c r="GJ83" s="892"/>
      <c r="GK83" s="892"/>
      <c r="GL83" s="892"/>
      <c r="GM83" s="892"/>
      <c r="GN83" s="892"/>
      <c r="GO83" s="892"/>
      <c r="GP83" s="892"/>
      <c r="GQ83" s="892"/>
      <c r="GR83" s="892"/>
      <c r="GS83" s="892"/>
      <c r="GT83" s="892"/>
      <c r="GU83" s="892"/>
      <c r="GV83" s="892"/>
      <c r="GW83" s="892"/>
      <c r="GX83" s="892"/>
      <c r="GY83" s="892"/>
      <c r="GZ83" s="892"/>
      <c r="HA83" s="892"/>
      <c r="HB83" s="892"/>
      <c r="HC83" s="892"/>
      <c r="HD83" s="892"/>
      <c r="HE83" s="892"/>
      <c r="HF83" s="892"/>
      <c r="HG83" s="892"/>
      <c r="HH83" s="892"/>
      <c r="HI83" s="892"/>
      <c r="HJ83" s="892"/>
      <c r="HK83" s="892"/>
      <c r="HL83" s="892"/>
      <c r="HM83" s="892"/>
      <c r="HN83" s="892"/>
      <c r="HO83" s="892"/>
      <c r="HP83" s="892"/>
      <c r="HQ83" s="892"/>
      <c r="HR83" s="892"/>
      <c r="HS83" s="892"/>
      <c r="HT83" s="892"/>
      <c r="HU83" s="892"/>
      <c r="HV83" s="892"/>
      <c r="HW83" s="892"/>
      <c r="HX83" s="892"/>
      <c r="HY83" s="892"/>
      <c r="HZ83" s="892"/>
      <c r="IA83" s="892"/>
      <c r="IB83" s="892"/>
      <c r="IC83" s="892"/>
      <c r="ID83" s="892"/>
      <c r="IE83" s="892"/>
      <c r="IF83" s="892"/>
      <c r="IG83" s="892"/>
      <c r="IH83" s="892"/>
      <c r="II83" s="892"/>
      <c r="IJ83" s="892"/>
      <c r="IK83" s="892"/>
      <c r="IL83" s="892"/>
      <c r="IM83" s="892"/>
      <c r="IN83" s="892"/>
      <c r="IO83" s="892"/>
      <c r="IP83" s="892"/>
      <c r="IQ83" s="892"/>
      <c r="IR83" s="892"/>
      <c r="IS83" s="892"/>
      <c r="IT83" s="892"/>
      <c r="IU83" s="892"/>
    </row>
    <row r="84" spans="1:255" s="893" customFormat="1">
      <c r="A84" s="892"/>
      <c r="B84" s="892"/>
      <c r="C84" s="892"/>
      <c r="D84" s="892"/>
      <c r="E84" s="892"/>
      <c r="F84" s="892"/>
      <c r="G84" s="892"/>
      <c r="H84" s="892"/>
      <c r="I84" s="892"/>
      <c r="J84" s="892"/>
      <c r="K84" s="892"/>
      <c r="L84" s="892"/>
      <c r="M84" s="892"/>
      <c r="N84" s="892"/>
      <c r="O84" s="892"/>
      <c r="W84" s="908"/>
      <c r="AQ84" s="892"/>
      <c r="AR84" s="892"/>
      <c r="AS84" s="892"/>
      <c r="AT84" s="892"/>
      <c r="AU84" s="892"/>
      <c r="AV84" s="892"/>
      <c r="AW84" s="892"/>
      <c r="AX84" s="892"/>
      <c r="AY84" s="892"/>
      <c r="AZ84" s="892"/>
      <c r="BA84" s="892"/>
      <c r="BB84" s="892"/>
      <c r="BC84" s="892"/>
      <c r="BD84" s="892"/>
      <c r="BE84" s="892"/>
      <c r="BF84" s="892"/>
      <c r="BG84" s="892"/>
      <c r="BH84" s="892"/>
      <c r="BI84" s="892"/>
      <c r="BJ84" s="892"/>
      <c r="BK84" s="892"/>
      <c r="BL84" s="892"/>
      <c r="BM84" s="892"/>
      <c r="BN84" s="892"/>
      <c r="BO84" s="892"/>
      <c r="BP84" s="892"/>
      <c r="BQ84" s="892"/>
      <c r="BR84" s="892"/>
      <c r="BS84" s="892"/>
      <c r="BT84" s="892"/>
      <c r="BU84" s="892"/>
      <c r="BV84" s="892"/>
      <c r="BW84" s="892"/>
      <c r="BX84" s="892"/>
      <c r="BY84" s="892"/>
      <c r="BZ84" s="892"/>
      <c r="CA84" s="892"/>
      <c r="CB84" s="892"/>
      <c r="CC84" s="892"/>
      <c r="CD84" s="892"/>
      <c r="CE84" s="892"/>
      <c r="CF84" s="892"/>
      <c r="CG84" s="892"/>
      <c r="CH84" s="892"/>
      <c r="CI84" s="892"/>
      <c r="CJ84" s="892"/>
      <c r="CK84" s="892"/>
      <c r="CL84" s="892"/>
      <c r="CM84" s="892"/>
      <c r="CN84" s="892"/>
      <c r="CO84" s="892"/>
      <c r="CP84" s="892"/>
      <c r="CQ84" s="892"/>
      <c r="CR84" s="892"/>
      <c r="CS84" s="892"/>
      <c r="CT84" s="892"/>
      <c r="CU84" s="892"/>
      <c r="CV84" s="892"/>
      <c r="CW84" s="892"/>
      <c r="CX84" s="892"/>
      <c r="CY84" s="892"/>
      <c r="CZ84" s="892"/>
      <c r="DA84" s="892"/>
      <c r="DB84" s="892"/>
      <c r="DC84" s="892"/>
      <c r="DD84" s="892"/>
      <c r="DE84" s="892"/>
      <c r="DF84" s="892"/>
      <c r="DG84" s="892"/>
      <c r="DH84" s="892"/>
      <c r="DI84" s="892"/>
      <c r="DJ84" s="892"/>
      <c r="DK84" s="892"/>
      <c r="DL84" s="892"/>
      <c r="DM84" s="892"/>
      <c r="DN84" s="892"/>
      <c r="DO84" s="892"/>
      <c r="DP84" s="892"/>
      <c r="DQ84" s="892"/>
      <c r="DR84" s="892"/>
      <c r="DS84" s="892"/>
      <c r="DT84" s="892"/>
      <c r="DU84" s="892"/>
      <c r="DV84" s="892"/>
      <c r="DW84" s="892"/>
      <c r="DX84" s="892"/>
      <c r="DY84" s="892"/>
      <c r="DZ84" s="892"/>
      <c r="EA84" s="892"/>
      <c r="EB84" s="892"/>
      <c r="EC84" s="892"/>
      <c r="ED84" s="892"/>
      <c r="EE84" s="892"/>
      <c r="EF84" s="892"/>
      <c r="EG84" s="892"/>
      <c r="EH84" s="892"/>
      <c r="EI84" s="892"/>
      <c r="EJ84" s="892"/>
      <c r="EK84" s="892"/>
      <c r="EL84" s="892"/>
      <c r="EM84" s="892"/>
      <c r="EN84" s="892"/>
      <c r="EO84" s="892"/>
      <c r="EP84" s="892"/>
      <c r="EQ84" s="892"/>
      <c r="ER84" s="892"/>
      <c r="ES84" s="892"/>
      <c r="ET84" s="892"/>
      <c r="EU84" s="892"/>
      <c r="EV84" s="892"/>
      <c r="EW84" s="892"/>
      <c r="EX84" s="892"/>
      <c r="EY84" s="892"/>
      <c r="EZ84" s="892"/>
      <c r="FA84" s="892"/>
      <c r="FB84" s="892"/>
      <c r="FC84" s="892"/>
      <c r="FD84" s="892"/>
      <c r="FE84" s="892"/>
      <c r="FF84" s="892"/>
      <c r="FG84" s="892"/>
      <c r="FH84" s="892"/>
      <c r="FI84" s="892"/>
      <c r="FJ84" s="892"/>
      <c r="FK84" s="892"/>
      <c r="FL84" s="892"/>
      <c r="FM84" s="892"/>
      <c r="FN84" s="892"/>
      <c r="FO84" s="892"/>
      <c r="FP84" s="892"/>
      <c r="FQ84" s="892"/>
      <c r="FR84" s="892"/>
      <c r="FS84" s="892"/>
      <c r="FT84" s="892"/>
      <c r="FU84" s="892"/>
      <c r="FV84" s="892"/>
      <c r="FW84" s="892"/>
      <c r="FX84" s="892"/>
      <c r="FY84" s="892"/>
      <c r="FZ84" s="892"/>
      <c r="GA84" s="892"/>
      <c r="GB84" s="892"/>
      <c r="GC84" s="892"/>
      <c r="GD84" s="892"/>
      <c r="GE84" s="892"/>
      <c r="GF84" s="892"/>
      <c r="GG84" s="892"/>
      <c r="GH84" s="892"/>
      <c r="GI84" s="892"/>
      <c r="GJ84" s="892"/>
      <c r="GK84" s="892"/>
      <c r="GL84" s="892"/>
      <c r="GM84" s="892"/>
      <c r="GN84" s="892"/>
      <c r="GO84" s="892"/>
      <c r="GP84" s="892"/>
      <c r="GQ84" s="892"/>
      <c r="GR84" s="892"/>
      <c r="GS84" s="892"/>
      <c r="GT84" s="892"/>
      <c r="GU84" s="892"/>
      <c r="GV84" s="892"/>
      <c r="GW84" s="892"/>
      <c r="GX84" s="892"/>
      <c r="GY84" s="892"/>
      <c r="GZ84" s="892"/>
      <c r="HA84" s="892"/>
      <c r="HB84" s="892"/>
      <c r="HC84" s="892"/>
      <c r="HD84" s="892"/>
      <c r="HE84" s="892"/>
      <c r="HF84" s="892"/>
      <c r="HG84" s="892"/>
      <c r="HH84" s="892"/>
      <c r="HI84" s="892"/>
      <c r="HJ84" s="892"/>
      <c r="HK84" s="892"/>
      <c r="HL84" s="892"/>
      <c r="HM84" s="892"/>
      <c r="HN84" s="892"/>
      <c r="HO84" s="892"/>
      <c r="HP84" s="892"/>
      <c r="HQ84" s="892"/>
      <c r="HR84" s="892"/>
      <c r="HS84" s="892"/>
      <c r="HT84" s="892"/>
      <c r="HU84" s="892"/>
      <c r="HV84" s="892"/>
      <c r="HW84" s="892"/>
      <c r="HX84" s="892"/>
      <c r="HY84" s="892"/>
      <c r="HZ84" s="892"/>
      <c r="IA84" s="892"/>
      <c r="IB84" s="892"/>
      <c r="IC84" s="892"/>
      <c r="ID84" s="892"/>
      <c r="IE84" s="892"/>
      <c r="IF84" s="892"/>
      <c r="IG84" s="892"/>
      <c r="IH84" s="892"/>
      <c r="II84" s="892"/>
      <c r="IJ84" s="892"/>
      <c r="IK84" s="892"/>
      <c r="IL84" s="892"/>
      <c r="IM84" s="892"/>
      <c r="IN84" s="892"/>
      <c r="IO84" s="892"/>
      <c r="IP84" s="892"/>
      <c r="IQ84" s="892"/>
      <c r="IR84" s="892"/>
      <c r="IS84" s="892"/>
      <c r="IT84" s="892"/>
      <c r="IU84" s="892"/>
    </row>
    <row r="85" spans="1:255" s="893" customFormat="1">
      <c r="A85" s="892"/>
      <c r="B85" s="892"/>
      <c r="C85" s="892"/>
      <c r="D85" s="892"/>
      <c r="E85" s="892"/>
      <c r="F85" s="892"/>
      <c r="G85" s="892"/>
      <c r="H85" s="892"/>
      <c r="I85" s="892"/>
      <c r="J85" s="892"/>
      <c r="K85" s="892"/>
      <c r="L85" s="892"/>
      <c r="M85" s="892"/>
      <c r="N85" s="892"/>
      <c r="O85" s="892"/>
      <c r="W85" s="908"/>
      <c r="AQ85" s="892"/>
      <c r="AR85" s="892"/>
      <c r="AS85" s="892"/>
      <c r="AT85" s="892"/>
      <c r="AU85" s="892"/>
      <c r="AV85" s="892"/>
      <c r="AW85" s="892"/>
      <c r="AX85" s="892"/>
      <c r="AY85" s="892"/>
      <c r="AZ85" s="892"/>
      <c r="BA85" s="892"/>
      <c r="BB85" s="892"/>
      <c r="BC85" s="892"/>
      <c r="BD85" s="892"/>
      <c r="BE85" s="892"/>
      <c r="BF85" s="892"/>
      <c r="BG85" s="892"/>
      <c r="BH85" s="892"/>
      <c r="BI85" s="892"/>
      <c r="BJ85" s="892"/>
      <c r="BK85" s="892"/>
      <c r="BL85" s="892"/>
      <c r="BM85" s="892"/>
      <c r="BN85" s="892"/>
      <c r="BO85" s="892"/>
      <c r="BP85" s="892"/>
      <c r="BQ85" s="892"/>
      <c r="BR85" s="892"/>
      <c r="BS85" s="892"/>
      <c r="BT85" s="892"/>
      <c r="BU85" s="892"/>
      <c r="BV85" s="892"/>
      <c r="BW85" s="892"/>
      <c r="BX85" s="892"/>
      <c r="BY85" s="892"/>
      <c r="BZ85" s="892"/>
      <c r="CA85" s="892"/>
      <c r="CB85" s="892"/>
      <c r="CC85" s="892"/>
      <c r="CD85" s="892"/>
      <c r="CE85" s="892"/>
      <c r="CF85" s="892"/>
      <c r="CG85" s="892"/>
      <c r="CH85" s="892"/>
      <c r="CI85" s="892"/>
      <c r="CJ85" s="892"/>
      <c r="CK85" s="892"/>
      <c r="CL85" s="892"/>
      <c r="CM85" s="892"/>
      <c r="CN85" s="892"/>
      <c r="CO85" s="892"/>
      <c r="CP85" s="892"/>
      <c r="CQ85" s="892"/>
      <c r="CR85" s="892"/>
      <c r="CS85" s="892"/>
      <c r="CT85" s="892"/>
      <c r="CU85" s="892"/>
      <c r="CV85" s="892"/>
      <c r="CW85" s="892"/>
      <c r="CX85" s="892"/>
      <c r="CY85" s="892"/>
      <c r="CZ85" s="892"/>
      <c r="DA85" s="892"/>
      <c r="DB85" s="892"/>
      <c r="DC85" s="892"/>
      <c r="DD85" s="892"/>
      <c r="DE85" s="892"/>
      <c r="DF85" s="892"/>
      <c r="DG85" s="892"/>
      <c r="DH85" s="892"/>
      <c r="DI85" s="892"/>
      <c r="DJ85" s="892"/>
      <c r="DK85" s="892"/>
      <c r="DL85" s="892"/>
      <c r="DM85" s="892"/>
      <c r="DN85" s="892"/>
      <c r="DO85" s="892"/>
      <c r="DP85" s="892"/>
      <c r="DQ85" s="892"/>
      <c r="DR85" s="892"/>
      <c r="DS85" s="892"/>
      <c r="DT85" s="892"/>
      <c r="DU85" s="892"/>
      <c r="DV85" s="892"/>
      <c r="DW85" s="892"/>
      <c r="DX85" s="892"/>
      <c r="DY85" s="892"/>
      <c r="DZ85" s="892"/>
      <c r="EA85" s="892"/>
      <c r="EB85" s="892"/>
      <c r="EC85" s="892"/>
      <c r="ED85" s="892"/>
      <c r="EE85" s="892"/>
      <c r="EF85" s="892"/>
      <c r="EG85" s="892"/>
      <c r="EH85" s="892"/>
      <c r="EI85" s="892"/>
      <c r="EJ85" s="892"/>
      <c r="EK85" s="892"/>
      <c r="EL85" s="892"/>
      <c r="EM85" s="892"/>
      <c r="EN85" s="892"/>
      <c r="EO85" s="892"/>
      <c r="EP85" s="892"/>
      <c r="EQ85" s="892"/>
      <c r="ER85" s="892"/>
      <c r="ES85" s="892"/>
      <c r="ET85" s="892"/>
      <c r="EU85" s="892"/>
      <c r="EV85" s="892"/>
      <c r="EW85" s="892"/>
      <c r="EX85" s="892"/>
      <c r="EY85" s="892"/>
      <c r="EZ85" s="892"/>
      <c r="FA85" s="892"/>
      <c r="FB85" s="892"/>
      <c r="FC85" s="892"/>
      <c r="FD85" s="892"/>
      <c r="FE85" s="892"/>
      <c r="FF85" s="892"/>
      <c r="FG85" s="892"/>
      <c r="FH85" s="892"/>
      <c r="FI85" s="892"/>
      <c r="FJ85" s="892"/>
      <c r="FK85" s="892"/>
      <c r="FL85" s="892"/>
      <c r="FM85" s="892"/>
      <c r="FN85" s="892"/>
      <c r="FO85" s="892"/>
      <c r="FP85" s="892"/>
      <c r="FQ85" s="892"/>
      <c r="FR85" s="892"/>
      <c r="FS85" s="892"/>
      <c r="FT85" s="892"/>
      <c r="FU85" s="892"/>
      <c r="FV85" s="892"/>
      <c r="FW85" s="892"/>
      <c r="FX85" s="892"/>
      <c r="FY85" s="892"/>
      <c r="FZ85" s="892"/>
      <c r="GA85" s="892"/>
      <c r="GB85" s="892"/>
      <c r="GC85" s="892"/>
      <c r="GD85" s="892"/>
      <c r="GE85" s="892"/>
      <c r="GF85" s="892"/>
      <c r="GG85" s="892"/>
      <c r="GH85" s="892"/>
      <c r="GI85" s="892"/>
      <c r="GJ85" s="892"/>
      <c r="GK85" s="892"/>
      <c r="GL85" s="892"/>
      <c r="GM85" s="892"/>
      <c r="GN85" s="892"/>
      <c r="GO85" s="892"/>
      <c r="GP85" s="892"/>
      <c r="GQ85" s="892"/>
      <c r="GR85" s="892"/>
      <c r="GS85" s="892"/>
      <c r="GT85" s="892"/>
      <c r="GU85" s="892"/>
      <c r="GV85" s="892"/>
      <c r="GW85" s="892"/>
      <c r="GX85" s="892"/>
      <c r="GY85" s="892"/>
      <c r="GZ85" s="892"/>
      <c r="HA85" s="892"/>
      <c r="HB85" s="892"/>
      <c r="HC85" s="892"/>
      <c r="HD85" s="892"/>
      <c r="HE85" s="892"/>
      <c r="HF85" s="892"/>
      <c r="HG85" s="892"/>
      <c r="HH85" s="892"/>
      <c r="HI85" s="892"/>
      <c r="HJ85" s="892"/>
      <c r="HK85" s="892"/>
      <c r="HL85" s="892"/>
      <c r="HM85" s="892"/>
      <c r="HN85" s="892"/>
      <c r="HO85" s="892"/>
      <c r="HP85" s="892"/>
      <c r="HQ85" s="892"/>
      <c r="HR85" s="892"/>
      <c r="HS85" s="892"/>
      <c r="HT85" s="892"/>
      <c r="HU85" s="892"/>
      <c r="HV85" s="892"/>
      <c r="HW85" s="892"/>
      <c r="HX85" s="892"/>
      <c r="HY85" s="892"/>
      <c r="HZ85" s="892"/>
      <c r="IA85" s="892"/>
      <c r="IB85" s="892"/>
      <c r="IC85" s="892"/>
      <c r="ID85" s="892"/>
      <c r="IE85" s="892"/>
      <c r="IF85" s="892"/>
      <c r="IG85" s="892"/>
      <c r="IH85" s="892"/>
      <c r="II85" s="892"/>
      <c r="IJ85" s="892"/>
      <c r="IK85" s="892"/>
      <c r="IL85" s="892"/>
      <c r="IM85" s="892"/>
      <c r="IN85" s="892"/>
      <c r="IO85" s="892"/>
      <c r="IP85" s="892"/>
      <c r="IQ85" s="892"/>
      <c r="IR85" s="892"/>
      <c r="IS85" s="892"/>
      <c r="IT85" s="892"/>
      <c r="IU85" s="892"/>
    </row>
  </sheetData>
  <mergeCells count="5">
    <mergeCell ref="A17:B17"/>
    <mergeCell ref="A18:B18"/>
    <mergeCell ref="R20:S20"/>
    <mergeCell ref="A25:B25"/>
    <mergeCell ref="A24:I24"/>
  </mergeCells>
  <hyperlinks>
    <hyperlink ref="A31" r:id="rId1" display="http://www.grdf.fr/documents/10184/1291504/Catalogue+des+prestations+GrDF+2015+vdef.pdf"/>
    <hyperlink ref="A33" r:id="rId2"/>
  </hyperlinks>
  <pageMargins left="0.7" right="0.7" top="0.75" bottom="0.75" header="0.3" footer="0.3"/>
  <pageSetup paperSize="9" scale="67" orientation="landscape" r:id="rId3"/>
  <rowBreaks count="1" manualBreakCount="1">
    <brk id="18" max="16383" man="1"/>
  </rowBreaks>
  <colBreaks count="1" manualBreakCount="1">
    <brk id="12" max="1048575" man="1"/>
  </colBreaks>
  <drawing r:id="rId4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6"/>
  <sheetViews>
    <sheetView topLeftCell="A31" zoomScale="82" zoomScaleNormal="82" zoomScaleSheetLayoutView="71" workbookViewId="0">
      <selection activeCell="I56" sqref="I56"/>
    </sheetView>
  </sheetViews>
  <sheetFormatPr baseColWidth="10" defaultColWidth="13" defaultRowHeight="15.75"/>
  <cols>
    <col min="1" max="1" width="17.5703125" style="984" customWidth="1"/>
    <col min="2" max="2" width="19.140625" style="984" customWidth="1"/>
    <col min="3" max="3" width="20" style="984" customWidth="1"/>
    <col min="4" max="8" width="15.7109375" style="984" customWidth="1"/>
    <col min="9" max="11" width="10.7109375" style="984" customWidth="1"/>
    <col min="12" max="13" width="15.7109375" style="984" customWidth="1"/>
    <col min="14" max="14" width="14.140625" style="984" customWidth="1"/>
    <col min="15" max="15" width="14.7109375" style="984" customWidth="1"/>
    <col min="16" max="16" width="15.42578125" style="984" customWidth="1"/>
    <col min="17" max="229" width="11.42578125" style="984" customWidth="1"/>
    <col min="230" max="230" width="19.140625" style="984" customWidth="1"/>
    <col min="231" max="231" width="20" style="984" customWidth="1"/>
    <col min="232" max="233" width="18.42578125" style="984" customWidth="1"/>
    <col min="234" max="234" width="18" style="984" customWidth="1"/>
    <col min="235" max="235" width="15.7109375" style="984" customWidth="1"/>
    <col min="236" max="236" width="21.5703125" style="984" customWidth="1"/>
    <col min="237" max="237" width="17" style="984" customWidth="1"/>
    <col min="238" max="238" width="28.140625" style="984" customWidth="1"/>
    <col min="239" max="239" width="20" style="984" customWidth="1"/>
    <col min="240" max="240" width="20.42578125" style="984" customWidth="1"/>
    <col min="241" max="241" width="16.7109375" style="984" customWidth="1"/>
    <col min="242" max="242" width="14.140625" style="984" customWidth="1"/>
    <col min="243" max="243" width="14.7109375" style="984" customWidth="1"/>
    <col min="244" max="244" width="15.42578125" style="984" customWidth="1"/>
    <col min="245" max="245" width="20.5703125" style="984" customWidth="1"/>
    <col min="246" max="246" width="14.85546875" style="984" customWidth="1"/>
    <col min="247" max="247" width="15.140625" style="984" customWidth="1"/>
    <col min="248" max="248" width="21.140625" style="984" customWidth="1"/>
    <col min="249" max="249" width="19.42578125" style="984" customWidth="1"/>
    <col min="250" max="250" width="20.42578125" style="984" customWidth="1"/>
    <col min="251" max="251" width="14.85546875" style="984" customWidth="1"/>
    <col min="252" max="16384" width="13" style="984"/>
  </cols>
  <sheetData>
    <row r="1" spans="1:23" ht="24.95" customHeight="1">
      <c r="A1" s="977"/>
    </row>
    <row r="2" spans="1:23" ht="24.95" customHeight="1">
      <c r="A2" s="977" t="s">
        <v>197</v>
      </c>
    </row>
    <row r="3" spans="1:23" ht="24.95" customHeight="1"/>
    <row r="4" spans="1:23" ht="50.1" customHeight="1">
      <c r="A4" s="1017" t="s">
        <v>197</v>
      </c>
      <c r="B4" s="1018" t="s">
        <v>96</v>
      </c>
      <c r="C4" s="1019" t="s">
        <v>173</v>
      </c>
      <c r="D4" s="1020" t="s">
        <v>174</v>
      </c>
      <c r="E4" s="1020" t="s">
        <v>182</v>
      </c>
      <c r="F4" s="1018" t="s">
        <v>175</v>
      </c>
      <c r="G4" s="1020" t="s">
        <v>176</v>
      </c>
      <c r="H4" s="1020" t="s">
        <v>217</v>
      </c>
      <c r="I4" s="1021" t="s">
        <v>37</v>
      </c>
      <c r="J4" s="1022" t="s">
        <v>202</v>
      </c>
      <c r="K4" s="1021" t="s">
        <v>189</v>
      </c>
      <c r="L4" s="1021" t="s">
        <v>190</v>
      </c>
      <c r="M4" s="1021" t="s">
        <v>191</v>
      </c>
      <c r="V4" s="928"/>
      <c r="W4" s="928"/>
    </row>
    <row r="5" spans="1:23" ht="24.95" customHeight="1">
      <c r="A5" s="959" t="s">
        <v>193</v>
      </c>
      <c r="B5" s="959" t="s">
        <v>210</v>
      </c>
      <c r="C5" s="955">
        <v>200002280781</v>
      </c>
      <c r="D5" s="956">
        <v>2954.62</v>
      </c>
      <c r="E5" s="956">
        <v>297.56</v>
      </c>
      <c r="F5" s="956">
        <f>D5+E5</f>
        <v>3252.18</v>
      </c>
      <c r="G5" s="956">
        <f>D5*1.2+E5*1.055</f>
        <v>3859.4697999999999</v>
      </c>
      <c r="H5" s="956">
        <f>G5-(G5-F5)*0.07</f>
        <v>3816.9595139999997</v>
      </c>
      <c r="I5" s="956">
        <f>G5/J5</f>
        <v>4.8191566565941611E-2</v>
      </c>
      <c r="J5" s="961">
        <v>80086</v>
      </c>
      <c r="K5" s="955">
        <v>6875</v>
      </c>
      <c r="L5" s="1044">
        <v>1.258</v>
      </c>
      <c r="M5" s="1044">
        <v>11.648999999999999</v>
      </c>
      <c r="V5" s="908"/>
      <c r="W5" s="908"/>
    </row>
    <row r="6" spans="1:23" ht="24.95" customHeight="1">
      <c r="A6" s="959" t="s">
        <v>162</v>
      </c>
      <c r="B6" s="959" t="s">
        <v>103</v>
      </c>
      <c r="C6" s="955">
        <v>200002302289</v>
      </c>
      <c r="D6" s="956">
        <v>3186.25</v>
      </c>
      <c r="E6" s="956">
        <v>297.56</v>
      </c>
      <c r="F6" s="956">
        <f>D6+E6</f>
        <v>3483.81</v>
      </c>
      <c r="G6" s="956">
        <f t="shared" ref="G6:G16" si="0">D6*1.2+E6*1.055</f>
        <v>4137.4258</v>
      </c>
      <c r="H6" s="956">
        <f t="shared" ref="H6:H16" si="1">G6-(G6-F6)*0.07</f>
        <v>4091.6726939999999</v>
      </c>
      <c r="I6" s="956">
        <f>G6/J6</f>
        <v>4.6544934807798317E-2</v>
      </c>
      <c r="J6" s="961">
        <v>88891</v>
      </c>
      <c r="K6" s="955">
        <v>7564</v>
      </c>
      <c r="L6" s="1044">
        <v>1.2709999999999999</v>
      </c>
      <c r="M6" s="1044">
        <v>11.752000000000001</v>
      </c>
      <c r="V6" s="908"/>
      <c r="W6" s="908"/>
    </row>
    <row r="7" spans="1:23" ht="24.95" customHeight="1">
      <c r="A7" s="959" t="s">
        <v>163</v>
      </c>
      <c r="B7" s="959" t="s">
        <v>211</v>
      </c>
      <c r="C7" s="955">
        <v>200002367772</v>
      </c>
      <c r="D7" s="956">
        <v>2857.31</v>
      </c>
      <c r="E7" s="956">
        <v>297.56</v>
      </c>
      <c r="F7" s="956">
        <f t="shared" ref="F7:F16" si="2">D7+E7</f>
        <v>3154.87</v>
      </c>
      <c r="G7" s="956">
        <f t="shared" si="0"/>
        <v>3742.6977999999999</v>
      </c>
      <c r="H7" s="956">
        <f t="shared" si="1"/>
        <v>3701.5498539999999</v>
      </c>
      <c r="I7" s="956">
        <f>G7/J7</f>
        <v>4.6124147195109926E-2</v>
      </c>
      <c r="J7" s="961">
        <v>81144</v>
      </c>
      <c r="K7" s="955">
        <v>6873</v>
      </c>
      <c r="L7" s="1044">
        <v>1.2589999999999999</v>
      </c>
      <c r="M7" s="1044">
        <v>11.805999999999999</v>
      </c>
      <c r="V7" s="908"/>
      <c r="W7" s="908"/>
    </row>
    <row r="8" spans="1:23" ht="24.95" customHeight="1">
      <c r="A8" s="959" t="s">
        <v>164</v>
      </c>
      <c r="B8" s="959" t="s">
        <v>124</v>
      </c>
      <c r="C8" s="955">
        <v>200002457170</v>
      </c>
      <c r="D8" s="956">
        <v>1868.03</v>
      </c>
      <c r="E8" s="956">
        <v>381.9</v>
      </c>
      <c r="F8" s="956">
        <f t="shared" si="2"/>
        <v>2249.9299999999998</v>
      </c>
      <c r="G8" s="956">
        <f t="shared" si="0"/>
        <v>2644.5405000000001</v>
      </c>
      <c r="H8" s="956">
        <f t="shared" si="1"/>
        <v>2616.9177650000001</v>
      </c>
      <c r="I8" s="956">
        <v>3.8543002084524706E-2</v>
      </c>
      <c r="J8" s="961">
        <v>53048</v>
      </c>
      <c r="K8" s="955">
        <v>4505</v>
      </c>
      <c r="L8" s="1044">
        <v>1.256</v>
      </c>
      <c r="M8" s="1044">
        <v>11.775</v>
      </c>
      <c r="V8" s="908"/>
      <c r="W8" s="908"/>
    </row>
    <row r="9" spans="1:23" ht="24.95" customHeight="1">
      <c r="A9" s="959" t="s">
        <v>165</v>
      </c>
      <c r="B9" s="959" t="s">
        <v>106</v>
      </c>
      <c r="C9" s="955">
        <v>200002500615</v>
      </c>
      <c r="D9" s="956">
        <v>1291.55</v>
      </c>
      <c r="E9" s="956">
        <v>381.9</v>
      </c>
      <c r="F9" s="956">
        <f t="shared" si="2"/>
        <v>1673.4499999999998</v>
      </c>
      <c r="G9" s="956">
        <f t="shared" si="0"/>
        <v>1952.7644999999998</v>
      </c>
      <c r="H9" s="956">
        <f t="shared" si="1"/>
        <v>1933.2124849999998</v>
      </c>
      <c r="I9" s="956">
        <f t="shared" ref="I9:I17" si="3">G9/J9</f>
        <v>5.3912495513652292E-2</v>
      </c>
      <c r="J9" s="961">
        <v>36221</v>
      </c>
      <c r="K9" s="955">
        <v>3056</v>
      </c>
      <c r="L9" s="1044">
        <v>1.2529999999999999</v>
      </c>
      <c r="M9" s="1044">
        <v>11.852</v>
      </c>
      <c r="V9" s="908"/>
      <c r="W9" s="908"/>
    </row>
    <row r="10" spans="1:23" ht="24.95" customHeight="1">
      <c r="A10" s="959" t="s">
        <v>166</v>
      </c>
      <c r="B10" s="959" t="s">
        <v>107</v>
      </c>
      <c r="C10" s="955">
        <v>200002569212</v>
      </c>
      <c r="D10" s="956">
        <v>488.31</v>
      </c>
      <c r="E10" s="956">
        <v>381.9</v>
      </c>
      <c r="F10" s="956">
        <f t="shared" si="2"/>
        <v>870.21</v>
      </c>
      <c r="G10" s="956">
        <f t="shared" si="0"/>
        <v>988.87649999999985</v>
      </c>
      <c r="H10" s="956">
        <f t="shared" si="1"/>
        <v>980.56984499999987</v>
      </c>
      <c r="I10" s="956">
        <f t="shared" si="3"/>
        <v>7.7644197550251245E-2</v>
      </c>
      <c r="J10" s="961">
        <v>12736</v>
      </c>
      <c r="K10" s="955">
        <v>1080</v>
      </c>
      <c r="L10" s="1044">
        <v>1.2390000000000001</v>
      </c>
      <c r="M10" s="1044">
        <v>11.792999999999999</v>
      </c>
      <c r="V10" s="908"/>
      <c r="W10" s="908"/>
    </row>
    <row r="11" spans="1:23" ht="24.95" customHeight="1">
      <c r="A11" s="959" t="s">
        <v>167</v>
      </c>
      <c r="B11" s="959" t="s">
        <v>108</v>
      </c>
      <c r="C11" s="955">
        <v>200002648465</v>
      </c>
      <c r="D11" s="956">
        <v>302.7</v>
      </c>
      <c r="E11" s="956">
        <v>383.41</v>
      </c>
      <c r="F11" s="956">
        <f t="shared" si="2"/>
        <v>686.11</v>
      </c>
      <c r="G11" s="956">
        <f t="shared" si="0"/>
        <v>767.73754999999994</v>
      </c>
      <c r="H11" s="956">
        <f t="shared" si="1"/>
        <v>762.02362149999999</v>
      </c>
      <c r="I11" s="956">
        <f t="shared" si="3"/>
        <v>9.6631535556954057E-2</v>
      </c>
      <c r="J11" s="961">
        <v>7945</v>
      </c>
      <c r="K11" s="955">
        <v>691</v>
      </c>
      <c r="L11" s="1044">
        <v>1.2270000000000001</v>
      </c>
      <c r="M11" s="1044">
        <v>11.497999999999999</v>
      </c>
      <c r="V11" s="908"/>
      <c r="W11" s="908"/>
    </row>
    <row r="12" spans="1:23" ht="24.95" customHeight="1">
      <c r="A12" s="959" t="s">
        <v>194</v>
      </c>
      <c r="B12" s="959" t="s">
        <v>110</v>
      </c>
      <c r="C12" s="955">
        <v>200002721085</v>
      </c>
      <c r="D12" s="956">
        <v>326.39999999999998</v>
      </c>
      <c r="E12" s="956">
        <v>383.41</v>
      </c>
      <c r="F12" s="956">
        <f t="shared" si="2"/>
        <v>709.81</v>
      </c>
      <c r="G12" s="956">
        <f t="shared" si="0"/>
        <v>796.17754999999988</v>
      </c>
      <c r="H12" s="956">
        <f t="shared" si="1"/>
        <v>790.13182149999989</v>
      </c>
      <c r="I12" s="956">
        <f t="shared" si="3"/>
        <v>9.6389533898305069E-2</v>
      </c>
      <c r="J12" s="961">
        <v>8260</v>
      </c>
      <c r="K12" s="955">
        <v>704</v>
      </c>
      <c r="L12" s="1044">
        <v>1.224</v>
      </c>
      <c r="M12" s="1044">
        <v>11.733000000000001</v>
      </c>
      <c r="V12" s="908"/>
      <c r="W12" s="908"/>
    </row>
    <row r="13" spans="1:23" ht="24.95" customHeight="1">
      <c r="A13" s="959" t="s">
        <v>168</v>
      </c>
      <c r="B13" s="959" t="s">
        <v>111</v>
      </c>
      <c r="C13" s="955">
        <v>200002794509</v>
      </c>
      <c r="D13" s="956">
        <v>448.31</v>
      </c>
      <c r="E13" s="956">
        <v>383.41</v>
      </c>
      <c r="F13" s="956">
        <f t="shared" si="2"/>
        <v>831.72</v>
      </c>
      <c r="G13" s="956">
        <f t="shared" si="0"/>
        <v>942.46955000000003</v>
      </c>
      <c r="H13" s="956">
        <f t="shared" si="1"/>
        <v>934.71708150000006</v>
      </c>
      <c r="I13" s="956">
        <f t="shared" si="3"/>
        <v>8.8262741150028093E-2</v>
      </c>
      <c r="J13" s="961">
        <v>10678</v>
      </c>
      <c r="K13" s="955">
        <v>928</v>
      </c>
      <c r="L13" s="1044">
        <v>1.2310000000000001</v>
      </c>
      <c r="M13" s="1044">
        <v>11.507</v>
      </c>
      <c r="V13" s="908"/>
      <c r="W13" s="908"/>
    </row>
    <row r="14" spans="1:23" ht="24.95" customHeight="1">
      <c r="A14" s="959" t="s">
        <v>169</v>
      </c>
      <c r="B14" s="1016" t="s">
        <v>196</v>
      </c>
      <c r="C14" s="955">
        <v>200002882546</v>
      </c>
      <c r="D14" s="956">
        <v>1422.28</v>
      </c>
      <c r="E14" s="956">
        <v>383.41</v>
      </c>
      <c r="F14" s="956">
        <f t="shared" si="2"/>
        <v>1805.69</v>
      </c>
      <c r="G14" s="956">
        <f t="shared" si="0"/>
        <v>2111.2335499999999</v>
      </c>
      <c r="H14" s="956">
        <f t="shared" si="1"/>
        <v>2089.8455015</v>
      </c>
      <c r="I14" s="956">
        <f t="shared" si="3"/>
        <v>6.4611138144203689E-2</v>
      </c>
      <c r="J14" s="961">
        <v>32676</v>
      </c>
      <c r="K14" s="955">
        <v>2774</v>
      </c>
      <c r="L14" s="1044">
        <v>1.242</v>
      </c>
      <c r="M14" s="1044">
        <v>11.78</v>
      </c>
      <c r="V14" s="908"/>
      <c r="W14" s="908"/>
    </row>
    <row r="15" spans="1:23" ht="24.95" customHeight="1">
      <c r="A15" s="959" t="s">
        <v>170</v>
      </c>
      <c r="B15" s="959" t="s">
        <v>113</v>
      </c>
      <c r="C15" s="955">
        <v>200002989362</v>
      </c>
      <c r="D15" s="956">
        <v>2934.81</v>
      </c>
      <c r="E15" s="956">
        <v>383.41</v>
      </c>
      <c r="F15" s="956">
        <f t="shared" si="2"/>
        <v>3318.22</v>
      </c>
      <c r="G15" s="956">
        <f t="shared" si="0"/>
        <v>3926.26955</v>
      </c>
      <c r="H15" s="956">
        <f t="shared" si="1"/>
        <v>3883.7060815</v>
      </c>
      <c r="I15" s="956">
        <f t="shared" si="3"/>
        <v>5.7741805520831802E-2</v>
      </c>
      <c r="J15" s="961">
        <v>67997</v>
      </c>
      <c r="K15" s="955">
        <v>5764</v>
      </c>
      <c r="L15" s="1044">
        <v>1.244</v>
      </c>
      <c r="M15" s="1044">
        <v>11.797000000000001</v>
      </c>
      <c r="V15" s="908"/>
      <c r="W15" s="908"/>
    </row>
    <row r="16" spans="1:23" ht="24.95" customHeight="1">
      <c r="A16" s="959" t="s">
        <v>195</v>
      </c>
      <c r="B16" s="959" t="s">
        <v>115</v>
      </c>
      <c r="C16" s="955">
        <v>200003053226</v>
      </c>
      <c r="D16" s="956">
        <v>2822.94</v>
      </c>
      <c r="E16" s="956">
        <v>383.41</v>
      </c>
      <c r="F16" s="956">
        <f t="shared" si="2"/>
        <v>3206.35</v>
      </c>
      <c r="G16" s="956">
        <f t="shared" si="0"/>
        <v>3792.0255499999998</v>
      </c>
      <c r="H16" s="956">
        <f t="shared" si="1"/>
        <v>3751.0282614999996</v>
      </c>
      <c r="I16" s="956">
        <f t="shared" si="3"/>
        <v>5.5853790579155127E-2</v>
      </c>
      <c r="J16" s="961">
        <v>67892</v>
      </c>
      <c r="K16" s="955">
        <v>5794</v>
      </c>
      <c r="L16" s="1044">
        <v>1.2549999999999999</v>
      </c>
      <c r="M16" s="1044">
        <v>11.718</v>
      </c>
      <c r="V16" s="908"/>
      <c r="W16" s="908"/>
    </row>
    <row r="17" spans="1:23" ht="24.95" customHeight="1">
      <c r="A17" s="1521" t="s">
        <v>181</v>
      </c>
      <c r="B17" s="1522"/>
      <c r="C17" s="1523"/>
      <c r="D17" s="1023">
        <f>SUM(D5:D16)</f>
        <v>20903.509999999998</v>
      </c>
      <c r="E17" s="1023">
        <f>SUM(E5:E16)</f>
        <v>4338.8399999999992</v>
      </c>
      <c r="F17" s="1023">
        <f>SUM(F5:F16)</f>
        <v>25242.35</v>
      </c>
      <c r="G17" s="1023">
        <f>SUM(G5:G16)</f>
        <v>29661.688200000004</v>
      </c>
      <c r="H17" s="1023">
        <f>SUM(H5:H16)</f>
        <v>29352.334525999999</v>
      </c>
      <c r="I17" s="1053">
        <f t="shared" si="3"/>
        <v>5.4169277942342046E-2</v>
      </c>
      <c r="J17" s="1024">
        <f>SUM(J5:J16)</f>
        <v>547574</v>
      </c>
      <c r="K17" s="1025">
        <f>SUM(K5:K16)</f>
        <v>46608</v>
      </c>
      <c r="L17" s="1524"/>
      <c r="M17" s="1525"/>
      <c r="O17" s="1054"/>
      <c r="P17" s="1054"/>
      <c r="V17" s="908"/>
      <c r="W17" s="908"/>
    </row>
    <row r="18" spans="1:23" ht="24.95" customHeight="1">
      <c r="A18" s="901"/>
      <c r="B18" s="901"/>
      <c r="C18" s="1058"/>
      <c r="D18" s="908"/>
      <c r="E18" s="908" t="s">
        <v>20</v>
      </c>
      <c r="F18" s="908"/>
      <c r="G18" s="908"/>
      <c r="H18" s="908"/>
      <c r="I18" s="908"/>
      <c r="J18" s="908"/>
      <c r="K18" s="907"/>
      <c r="L18" s="910"/>
      <c r="N18" s="910"/>
      <c r="O18" s="910"/>
      <c r="P18" s="910"/>
    </row>
    <row r="19" spans="1:23" ht="24.95" customHeight="1">
      <c r="A19" s="977"/>
      <c r="B19" s="901"/>
      <c r="C19" s="1058"/>
      <c r="D19" s="908"/>
      <c r="E19" s="908"/>
      <c r="F19" s="908"/>
      <c r="G19" s="908"/>
      <c r="H19" s="908"/>
      <c r="I19" s="908"/>
      <c r="J19" s="908"/>
      <c r="K19" s="907"/>
      <c r="L19" s="910"/>
      <c r="N19" s="910"/>
      <c r="O19" s="910"/>
      <c r="P19" s="910"/>
    </row>
    <row r="20" spans="1:23" ht="24.95" customHeight="1">
      <c r="A20" s="977" t="s">
        <v>198</v>
      </c>
      <c r="B20" s="901"/>
      <c r="C20" s="1058"/>
      <c r="D20" s="908"/>
      <c r="E20" s="908"/>
      <c r="F20" s="908"/>
      <c r="G20" s="908"/>
      <c r="H20" s="908"/>
      <c r="I20" s="908"/>
      <c r="J20" s="908"/>
      <c r="K20" s="907"/>
      <c r="L20" s="910"/>
      <c r="N20" s="910"/>
      <c r="O20" s="910"/>
      <c r="P20" s="910"/>
    </row>
    <row r="21" spans="1:23" ht="24.95" customHeight="1">
      <c r="A21" s="943"/>
      <c r="B21" s="943"/>
      <c r="C21" s="1015"/>
      <c r="D21" s="946"/>
      <c r="E21" s="946"/>
      <c r="F21" s="946"/>
      <c r="G21" s="946"/>
      <c r="H21" s="946"/>
      <c r="I21" s="946"/>
      <c r="J21" s="946"/>
      <c r="K21" s="949"/>
      <c r="L21" s="948" t="s">
        <v>20</v>
      </c>
      <c r="N21" s="948"/>
      <c r="O21" s="948"/>
      <c r="P21" s="948"/>
    </row>
    <row r="22" spans="1:23" ht="50.1" customHeight="1">
      <c r="A22" s="1026" t="s">
        <v>201</v>
      </c>
      <c r="B22" s="1027" t="s">
        <v>96</v>
      </c>
      <c r="C22" s="1028" t="s">
        <v>173</v>
      </c>
      <c r="D22" s="1029" t="s">
        <v>174</v>
      </c>
      <c r="E22" s="1029" t="s">
        <v>182</v>
      </c>
      <c r="F22" s="1027" t="s">
        <v>175</v>
      </c>
      <c r="G22" s="1029" t="s">
        <v>176</v>
      </c>
      <c r="H22" s="1029" t="s">
        <v>217</v>
      </c>
      <c r="I22" s="1030" t="s">
        <v>37</v>
      </c>
      <c r="J22" s="1031" t="s">
        <v>202</v>
      </c>
      <c r="K22" s="1030" t="s">
        <v>189</v>
      </c>
      <c r="L22" s="1030" t="s">
        <v>190</v>
      </c>
      <c r="M22" s="1030" t="s">
        <v>191</v>
      </c>
    </row>
    <row r="23" spans="1:23" ht="24.95" customHeight="1">
      <c r="A23" s="959" t="s">
        <v>193</v>
      </c>
      <c r="B23" s="959" t="s">
        <v>210</v>
      </c>
      <c r="C23" s="955">
        <v>200002280782</v>
      </c>
      <c r="D23" s="956">
        <v>3667.88</v>
      </c>
      <c r="E23" s="956">
        <v>333.73</v>
      </c>
      <c r="F23" s="956">
        <f>D23+E23</f>
        <v>4001.61</v>
      </c>
      <c r="G23" s="956">
        <f>D23*1.2+E23*1.055</f>
        <v>4753.54115</v>
      </c>
      <c r="H23" s="956">
        <f>G23-(G23-F23)*0.07</f>
        <v>4700.9059694999996</v>
      </c>
      <c r="I23" s="956">
        <f t="shared" ref="I23:I35" si="4">G23/J23</f>
        <v>4.783919035877824E-2</v>
      </c>
      <c r="J23" s="961">
        <v>99365</v>
      </c>
      <c r="K23" s="955">
        <v>8530</v>
      </c>
      <c r="L23" s="1045">
        <v>1.258</v>
      </c>
      <c r="M23" s="1046">
        <v>11.648999999999999</v>
      </c>
    </row>
    <row r="24" spans="1:23" ht="24.95" customHeight="1">
      <c r="A24" s="959" t="s">
        <v>162</v>
      </c>
      <c r="B24" s="959" t="s">
        <v>103</v>
      </c>
      <c r="C24" s="955">
        <v>200002302290</v>
      </c>
      <c r="D24" s="956">
        <v>3885.82</v>
      </c>
      <c r="E24" s="956">
        <v>333.73</v>
      </c>
      <c r="F24" s="956">
        <f t="shared" ref="F24:F34" si="5">D24+E24</f>
        <v>4219.55</v>
      </c>
      <c r="G24" s="956">
        <f t="shared" ref="G24:G34" si="6">D24*1.2+E24*1.055</f>
        <v>5015.0691500000003</v>
      </c>
      <c r="H24" s="956">
        <f t="shared" ref="H24:H34" si="7">G24-(G24-F24)*0.07</f>
        <v>4959.3828094999999</v>
      </c>
      <c r="I24" s="956">
        <f t="shared" si="4"/>
        <v>4.6229504894821263E-2</v>
      </c>
      <c r="J24" s="961">
        <v>108482</v>
      </c>
      <c r="K24" s="955">
        <v>9231</v>
      </c>
      <c r="L24" s="1045">
        <v>1.2709999999999999</v>
      </c>
      <c r="M24" s="1046">
        <v>11.752000000000001</v>
      </c>
    </row>
    <row r="25" spans="1:23" ht="24.95" customHeight="1">
      <c r="A25" s="959" t="s">
        <v>163</v>
      </c>
      <c r="B25" s="959" t="s">
        <v>211</v>
      </c>
      <c r="C25" s="961">
        <v>200002367773</v>
      </c>
      <c r="D25" s="956">
        <v>3661.52</v>
      </c>
      <c r="E25" s="956">
        <v>333.73</v>
      </c>
      <c r="F25" s="956">
        <f t="shared" si="5"/>
        <v>3995.25</v>
      </c>
      <c r="G25" s="956">
        <f t="shared" si="6"/>
        <v>4745.9091499999995</v>
      </c>
      <c r="H25" s="956">
        <f t="shared" si="7"/>
        <v>4693.3630094999999</v>
      </c>
      <c r="I25" s="956">
        <f t="shared" si="4"/>
        <v>4.5705816383527866E-2</v>
      </c>
      <c r="J25" s="961">
        <v>103836</v>
      </c>
      <c r="K25" s="955">
        <v>8795</v>
      </c>
      <c r="L25" s="1045">
        <v>1.2589999999999999</v>
      </c>
      <c r="M25" s="1045">
        <v>11.805999999999999</v>
      </c>
    </row>
    <row r="26" spans="1:23" ht="24.95" customHeight="1">
      <c r="A26" s="959" t="s">
        <v>164</v>
      </c>
      <c r="B26" s="959" t="s">
        <v>124</v>
      </c>
      <c r="C26" s="955">
        <v>200002457171</v>
      </c>
      <c r="D26" s="956">
        <v>2493.46</v>
      </c>
      <c r="E26" s="956">
        <v>444.01</v>
      </c>
      <c r="F26" s="956">
        <f t="shared" si="5"/>
        <v>2937.4700000000003</v>
      </c>
      <c r="G26" s="956">
        <f t="shared" si="6"/>
        <v>3460.5825500000001</v>
      </c>
      <c r="H26" s="956">
        <f t="shared" si="7"/>
        <v>3423.9646714999999</v>
      </c>
      <c r="I26" s="956">
        <f t="shared" si="4"/>
        <v>4.9768923388894486E-2</v>
      </c>
      <c r="J26" s="961">
        <v>69533</v>
      </c>
      <c r="K26" s="955">
        <v>5905</v>
      </c>
      <c r="L26" s="1045">
        <v>1.256</v>
      </c>
      <c r="M26" s="1046">
        <v>11.775</v>
      </c>
    </row>
    <row r="27" spans="1:23" ht="24.95" customHeight="1">
      <c r="A27" s="959" t="s">
        <v>165</v>
      </c>
      <c r="B27" s="959" t="s">
        <v>106</v>
      </c>
      <c r="C27" s="955">
        <v>200002500616</v>
      </c>
      <c r="D27" s="956">
        <v>1683.07</v>
      </c>
      <c r="E27" s="956">
        <v>444.01</v>
      </c>
      <c r="F27" s="956">
        <f t="shared" si="5"/>
        <v>2127.08</v>
      </c>
      <c r="G27" s="956">
        <f t="shared" si="6"/>
        <v>2488.1145499999998</v>
      </c>
      <c r="H27" s="956">
        <f t="shared" si="7"/>
        <v>2462.8421314999996</v>
      </c>
      <c r="I27" s="956">
        <f t="shared" si="4"/>
        <v>5.4118859162588358E-2</v>
      </c>
      <c r="J27" s="961">
        <v>45975</v>
      </c>
      <c r="K27" s="955">
        <v>3879</v>
      </c>
      <c r="L27" s="1045">
        <v>1.2529999999999999</v>
      </c>
      <c r="M27" s="1046">
        <v>11.852</v>
      </c>
    </row>
    <row r="28" spans="1:23" ht="24.95" customHeight="1">
      <c r="A28" s="959" t="s">
        <v>166</v>
      </c>
      <c r="B28" s="959" t="s">
        <v>125</v>
      </c>
      <c r="C28" s="961">
        <v>200002569214</v>
      </c>
      <c r="D28" s="956">
        <v>1206.1199999999999</v>
      </c>
      <c r="E28" s="956">
        <v>525.37</v>
      </c>
      <c r="F28" s="956">
        <f t="shared" si="5"/>
        <v>1731.4899999999998</v>
      </c>
      <c r="G28" s="956">
        <f t="shared" si="6"/>
        <v>2001.6093499999997</v>
      </c>
      <c r="H28" s="956">
        <f t="shared" si="7"/>
        <v>1982.7009954999996</v>
      </c>
      <c r="I28" s="956">
        <f t="shared" si="4"/>
        <v>6.2722779832038097E-2</v>
      </c>
      <c r="J28" s="961">
        <v>31912</v>
      </c>
      <c r="K28" s="955">
        <v>2706</v>
      </c>
      <c r="L28" s="1045">
        <v>1.2390000000000001</v>
      </c>
      <c r="M28" s="1045">
        <v>11.792999999999999</v>
      </c>
    </row>
    <row r="29" spans="1:23" ht="24.95" customHeight="1">
      <c r="A29" s="959" t="s">
        <v>167</v>
      </c>
      <c r="B29" s="959" t="s">
        <v>108</v>
      </c>
      <c r="C29" s="955">
        <v>200002648466</v>
      </c>
      <c r="D29" s="956">
        <v>452.2</v>
      </c>
      <c r="E29" s="956">
        <v>445.52</v>
      </c>
      <c r="F29" s="956">
        <f t="shared" si="5"/>
        <v>897.72</v>
      </c>
      <c r="G29" s="956">
        <f t="shared" si="6"/>
        <v>1012.6635999999999</v>
      </c>
      <c r="H29" s="956">
        <f t="shared" si="7"/>
        <v>1004.6175479999998</v>
      </c>
      <c r="I29" s="956">
        <f t="shared" si="4"/>
        <v>8.5176516107326086E-2</v>
      </c>
      <c r="J29" s="961">
        <v>11889</v>
      </c>
      <c r="K29" s="955">
        <v>1034</v>
      </c>
      <c r="L29" s="1044">
        <v>1.228</v>
      </c>
      <c r="M29" s="1044">
        <v>11.497999999999999</v>
      </c>
    </row>
    <row r="30" spans="1:23" ht="24.95" customHeight="1">
      <c r="A30" s="959" t="s">
        <v>194</v>
      </c>
      <c r="B30" s="959" t="s">
        <v>110</v>
      </c>
      <c r="C30" s="955">
        <v>200002721086</v>
      </c>
      <c r="D30" s="956">
        <v>552.92999999999995</v>
      </c>
      <c r="E30" s="956">
        <v>445.52</v>
      </c>
      <c r="F30" s="956">
        <f t="shared" si="5"/>
        <v>998.44999999999993</v>
      </c>
      <c r="G30" s="956">
        <f t="shared" si="6"/>
        <v>1133.5395999999998</v>
      </c>
      <c r="H30" s="956">
        <f t="shared" si="7"/>
        <v>1124.0833279999999</v>
      </c>
      <c r="I30" s="956">
        <f t="shared" si="4"/>
        <v>8.7430744311608161E-2</v>
      </c>
      <c r="J30" s="961">
        <v>12965</v>
      </c>
      <c r="K30" s="955">
        <v>1105</v>
      </c>
      <c r="L30" s="1045">
        <v>1.224</v>
      </c>
      <c r="M30" s="1046">
        <v>11.733000000000001</v>
      </c>
    </row>
    <row r="31" spans="1:23" ht="24.95" customHeight="1">
      <c r="A31" s="959" t="s">
        <v>168</v>
      </c>
      <c r="B31" s="959" t="s">
        <v>111</v>
      </c>
      <c r="C31" s="955">
        <v>200002794510</v>
      </c>
      <c r="D31" s="956">
        <v>816.26</v>
      </c>
      <c r="E31" s="956">
        <v>445.52</v>
      </c>
      <c r="F31" s="956">
        <f t="shared" si="5"/>
        <v>1261.78</v>
      </c>
      <c r="G31" s="956">
        <f t="shared" si="6"/>
        <v>1449.5355999999999</v>
      </c>
      <c r="H31" s="956">
        <f t="shared" si="7"/>
        <v>1436.3927079999999</v>
      </c>
      <c r="I31" s="956">
        <f t="shared" si="4"/>
        <v>8.1640980005632219E-2</v>
      </c>
      <c r="J31" s="961">
        <v>17755</v>
      </c>
      <c r="K31" s="955">
        <v>1543</v>
      </c>
      <c r="L31" s="1045">
        <v>1.2310000000000001</v>
      </c>
      <c r="M31" s="1046">
        <v>11.507</v>
      </c>
    </row>
    <row r="32" spans="1:23" ht="24.95" customHeight="1">
      <c r="A32" s="959" t="s">
        <v>169</v>
      </c>
      <c r="B32" s="959" t="s">
        <v>127</v>
      </c>
      <c r="C32" s="955">
        <v>200002882547</v>
      </c>
      <c r="D32" s="956">
        <v>1844.8</v>
      </c>
      <c r="E32" s="956">
        <v>445.52</v>
      </c>
      <c r="F32" s="956">
        <f t="shared" si="5"/>
        <v>2290.3199999999997</v>
      </c>
      <c r="G32" s="956">
        <f t="shared" si="6"/>
        <v>2683.7835999999998</v>
      </c>
      <c r="H32" s="956">
        <f t="shared" si="7"/>
        <v>2656.2411479999996</v>
      </c>
      <c r="I32" s="956">
        <f t="shared" si="4"/>
        <v>6.3322171625415841E-2</v>
      </c>
      <c r="J32" s="961">
        <v>42383</v>
      </c>
      <c r="K32" s="955">
        <v>3598</v>
      </c>
      <c r="L32" s="1045">
        <v>1.242</v>
      </c>
      <c r="M32" s="1046">
        <v>11.78</v>
      </c>
    </row>
    <row r="33" spans="1:16" ht="24.95" customHeight="1">
      <c r="A33" s="959" t="s">
        <v>170</v>
      </c>
      <c r="B33" s="959" t="s">
        <v>113</v>
      </c>
      <c r="C33" s="955">
        <v>200002989363</v>
      </c>
      <c r="D33" s="956">
        <v>3660.24</v>
      </c>
      <c r="E33" s="956">
        <v>445.52</v>
      </c>
      <c r="F33" s="956">
        <f t="shared" si="5"/>
        <v>4105.76</v>
      </c>
      <c r="G33" s="956">
        <f t="shared" si="6"/>
        <v>4862.3115999999991</v>
      </c>
      <c r="H33" s="956">
        <f t="shared" si="7"/>
        <v>4809.3529879999987</v>
      </c>
      <c r="I33" s="956">
        <f t="shared" si="4"/>
        <v>5.800273890896944E-2</v>
      </c>
      <c r="J33" s="961">
        <v>83829</v>
      </c>
      <c r="K33" s="955">
        <v>7106</v>
      </c>
      <c r="L33" s="1045">
        <v>1.244</v>
      </c>
      <c r="M33" s="1046">
        <v>11.797000000000001</v>
      </c>
    </row>
    <row r="34" spans="1:16" ht="24.95" customHeight="1">
      <c r="A34" s="959" t="s">
        <v>195</v>
      </c>
      <c r="B34" s="959" t="s">
        <v>128</v>
      </c>
      <c r="C34" s="955">
        <v>200003053227</v>
      </c>
      <c r="D34" s="956">
        <v>3426.68</v>
      </c>
      <c r="E34" s="956">
        <v>445.52</v>
      </c>
      <c r="F34" s="956">
        <f t="shared" si="5"/>
        <v>3872.2</v>
      </c>
      <c r="G34" s="956">
        <f t="shared" si="6"/>
        <v>4582.0395999999992</v>
      </c>
      <c r="H34" s="956">
        <f t="shared" si="7"/>
        <v>4532.3508279999996</v>
      </c>
      <c r="I34" s="956">
        <f t="shared" si="4"/>
        <v>5.6296637220331479E-2</v>
      </c>
      <c r="J34" s="961">
        <v>81391</v>
      </c>
      <c r="K34" s="955">
        <v>6946</v>
      </c>
      <c r="L34" s="1045">
        <v>1.2549999999999999</v>
      </c>
      <c r="M34" s="1046">
        <v>11.718</v>
      </c>
    </row>
    <row r="35" spans="1:16" ht="24.95" customHeight="1">
      <c r="A35" s="1526" t="s">
        <v>181</v>
      </c>
      <c r="B35" s="1527"/>
      <c r="C35" s="1528"/>
      <c r="D35" s="1032">
        <f>SUM(D23:D34)</f>
        <v>27350.979999999996</v>
      </c>
      <c r="E35" s="1032">
        <f>SUM(E23:E34)</f>
        <v>5087.7000000000007</v>
      </c>
      <c r="F35" s="1032">
        <f>SUM(F23:F34)</f>
        <v>32438.679999999997</v>
      </c>
      <c r="G35" s="1032">
        <f>SUM(G23:G34)</f>
        <v>38188.699499999988</v>
      </c>
      <c r="H35" s="1032">
        <f>SUM(H23:H34)</f>
        <v>37786.198134999999</v>
      </c>
      <c r="I35" s="1056">
        <f t="shared" si="4"/>
        <v>5.3838843814102325E-2</v>
      </c>
      <c r="J35" s="1033">
        <f>SUM(J23:J34)</f>
        <v>709315</v>
      </c>
      <c r="K35" s="1034">
        <f>SUM(K23:K34)</f>
        <v>60378</v>
      </c>
      <c r="L35" s="1529"/>
      <c r="M35" s="1530"/>
      <c r="O35" s="1055"/>
      <c r="P35" s="1055"/>
    </row>
    <row r="36" spans="1:16" ht="24.95" customHeight="1">
      <c r="A36" s="1058"/>
      <c r="B36" s="1058"/>
      <c r="C36" s="1058"/>
      <c r="D36" s="908"/>
      <c r="E36" s="908"/>
      <c r="F36" s="908"/>
      <c r="G36" s="908"/>
      <c r="H36" s="908"/>
      <c r="I36" s="908"/>
      <c r="J36" s="908"/>
      <c r="K36" s="907"/>
      <c r="L36" s="910"/>
      <c r="N36" s="910"/>
      <c r="O36" s="910"/>
      <c r="P36" s="910"/>
    </row>
    <row r="37" spans="1:16" ht="24.95" customHeight="1">
      <c r="A37" s="977"/>
      <c r="B37" s="1058"/>
      <c r="C37" s="1058"/>
      <c r="D37" s="908"/>
      <c r="E37" s="908"/>
      <c r="F37" s="908"/>
      <c r="G37" s="908"/>
      <c r="H37" s="908"/>
      <c r="I37" s="908"/>
      <c r="J37" s="908"/>
      <c r="K37" s="907"/>
      <c r="L37" s="910"/>
      <c r="N37" s="910"/>
      <c r="O37" s="910"/>
      <c r="P37" s="910"/>
    </row>
    <row r="38" spans="1:16" ht="24.95" customHeight="1">
      <c r="A38" s="977" t="s">
        <v>199</v>
      </c>
      <c r="B38" s="901"/>
      <c r="C38" s="901"/>
      <c r="D38" s="908"/>
      <c r="E38" s="908"/>
      <c r="F38" s="908"/>
      <c r="G38" s="908"/>
      <c r="H38" s="908"/>
      <c r="I38" s="908"/>
      <c r="J38" s="908"/>
      <c r="K38" s="907"/>
      <c r="L38" s="948"/>
      <c r="N38" s="948"/>
      <c r="O38" s="948"/>
      <c r="P38" s="948"/>
    </row>
    <row r="39" spans="1:16" ht="24.95" customHeight="1">
      <c r="A39" s="943"/>
      <c r="B39" s="943"/>
      <c r="C39" s="1015"/>
      <c r="D39" s="946"/>
      <c r="E39" s="946"/>
      <c r="F39" s="946"/>
      <c r="G39" s="946"/>
      <c r="H39" s="946"/>
      <c r="I39" s="946"/>
      <c r="J39" s="946"/>
      <c r="K39" s="949"/>
      <c r="L39" s="948"/>
      <c r="N39" s="948"/>
      <c r="O39" s="948"/>
      <c r="P39" s="948"/>
    </row>
    <row r="40" spans="1:16" ht="50.1" customHeight="1">
      <c r="A40" s="1035" t="s">
        <v>200</v>
      </c>
      <c r="B40" s="1036" t="s">
        <v>96</v>
      </c>
      <c r="C40" s="1037" t="s">
        <v>173</v>
      </c>
      <c r="D40" s="1038" t="s">
        <v>174</v>
      </c>
      <c r="E40" s="1038" t="s">
        <v>182</v>
      </c>
      <c r="F40" s="1036" t="s">
        <v>175</v>
      </c>
      <c r="G40" s="1038" t="s">
        <v>176</v>
      </c>
      <c r="H40" s="1038" t="s">
        <v>217</v>
      </c>
      <c r="I40" s="1039" t="s">
        <v>37</v>
      </c>
      <c r="J40" s="1040" t="s">
        <v>202</v>
      </c>
      <c r="K40" s="1039" t="s">
        <v>189</v>
      </c>
      <c r="L40" s="1039" t="s">
        <v>190</v>
      </c>
      <c r="M40" s="1039" t="s">
        <v>191</v>
      </c>
    </row>
    <row r="41" spans="1:16" ht="24.95" customHeight="1">
      <c r="A41" s="959" t="s">
        <v>193</v>
      </c>
      <c r="B41" s="959" t="s">
        <v>102</v>
      </c>
      <c r="C41" s="961">
        <v>200002280783</v>
      </c>
      <c r="D41" s="956">
        <v>4475.91</v>
      </c>
      <c r="E41" s="956">
        <v>422.53</v>
      </c>
      <c r="F41" s="956">
        <f t="shared" ref="F41:F52" si="8">D41+E41</f>
        <v>4898.4399999999996</v>
      </c>
      <c r="G41" s="956">
        <f>D41*1.2+E41*1.055</f>
        <v>5816.8611499999997</v>
      </c>
      <c r="H41" s="956">
        <f>G41-(G41-F41)*0.07</f>
        <v>5752.5716695000001</v>
      </c>
      <c r="I41" s="956">
        <f t="shared" ref="I41:I53" si="9">G41/J41</f>
        <v>4.7945246573197167E-2</v>
      </c>
      <c r="J41" s="961">
        <v>121323</v>
      </c>
      <c r="K41" s="955">
        <v>10415</v>
      </c>
      <c r="L41" s="1045">
        <v>1.258</v>
      </c>
      <c r="M41" s="1045">
        <v>11.648999999999999</v>
      </c>
    </row>
    <row r="42" spans="1:16" ht="24.95" customHeight="1">
      <c r="A42" s="959" t="s">
        <v>162</v>
      </c>
      <c r="B42" s="959" t="s">
        <v>137</v>
      </c>
      <c r="C42" s="961">
        <v>200002302291</v>
      </c>
      <c r="D42" s="956">
        <v>4564.21</v>
      </c>
      <c r="E42" s="956">
        <v>422.53</v>
      </c>
      <c r="F42" s="956">
        <f t="shared" si="8"/>
        <v>4986.74</v>
      </c>
      <c r="G42" s="956">
        <f t="shared" ref="G42:G52" si="10">D42*1.2+E42*1.055</f>
        <v>5922.8211499999998</v>
      </c>
      <c r="H42" s="956">
        <f t="shared" ref="H42:H52" si="11">G42-(G42-F42)*0.07</f>
        <v>5857.2954694999999</v>
      </c>
      <c r="I42" s="956">
        <f t="shared" si="9"/>
        <v>4.6454956626090227E-2</v>
      </c>
      <c r="J42" s="961">
        <v>127496</v>
      </c>
      <c r="K42" s="955">
        <v>10849</v>
      </c>
      <c r="L42" s="1045">
        <v>1.2709999999999999</v>
      </c>
      <c r="M42" s="1045">
        <v>11.752000000000001</v>
      </c>
    </row>
    <row r="43" spans="1:16" ht="24.95" customHeight="1">
      <c r="A43" s="959" t="s">
        <v>163</v>
      </c>
      <c r="B43" s="959" t="s">
        <v>104</v>
      </c>
      <c r="C43" s="961">
        <v>200002367774</v>
      </c>
      <c r="D43" s="956">
        <v>4324.62</v>
      </c>
      <c r="E43" s="956">
        <v>422.53</v>
      </c>
      <c r="F43" s="956">
        <f t="shared" si="8"/>
        <v>4747.1499999999996</v>
      </c>
      <c r="G43" s="956">
        <f t="shared" si="10"/>
        <v>5635.31315</v>
      </c>
      <c r="H43" s="956">
        <f t="shared" si="11"/>
        <v>5573.1417295000001</v>
      </c>
      <c r="I43" s="956">
        <f t="shared" si="9"/>
        <v>4.5922332822660818E-2</v>
      </c>
      <c r="J43" s="961">
        <v>122714</v>
      </c>
      <c r="K43" s="955">
        <v>10394</v>
      </c>
      <c r="L43" s="1045">
        <v>1.2589999999999999</v>
      </c>
      <c r="M43" s="1045">
        <v>11.805999999999999</v>
      </c>
    </row>
    <row r="44" spans="1:16" ht="24.95" customHeight="1">
      <c r="A44" s="959" t="s">
        <v>164</v>
      </c>
      <c r="B44" s="959" t="s">
        <v>138</v>
      </c>
      <c r="C44" s="961">
        <v>200002457172</v>
      </c>
      <c r="D44" s="956">
        <v>3090.99</v>
      </c>
      <c r="E44" s="956">
        <v>525.37</v>
      </c>
      <c r="F44" s="956">
        <f t="shared" si="8"/>
        <v>3616.3599999999997</v>
      </c>
      <c r="G44" s="956">
        <f t="shared" si="10"/>
        <v>4263.4533499999998</v>
      </c>
      <c r="H44" s="956">
        <f t="shared" si="11"/>
        <v>4218.1568154999995</v>
      </c>
      <c r="I44" s="956">
        <f t="shared" si="9"/>
        <v>4.8573631412849053E-2</v>
      </c>
      <c r="J44" s="961">
        <v>87773</v>
      </c>
      <c r="K44" s="955">
        <v>7454</v>
      </c>
      <c r="L44" s="1045">
        <v>1.256</v>
      </c>
      <c r="M44" s="1045">
        <v>11.775</v>
      </c>
    </row>
    <row r="45" spans="1:16" ht="24.95" customHeight="1">
      <c r="A45" s="959" t="s">
        <v>165</v>
      </c>
      <c r="B45" s="959" t="s">
        <v>106</v>
      </c>
      <c r="C45" s="961">
        <v>200002500617</v>
      </c>
      <c r="D45" s="956">
        <v>2063.06</v>
      </c>
      <c r="E45" s="956">
        <v>525.37</v>
      </c>
      <c r="F45" s="956">
        <f t="shared" si="8"/>
        <v>2588.4299999999998</v>
      </c>
      <c r="G45" s="956">
        <f t="shared" si="10"/>
        <v>3029.9373500000002</v>
      </c>
      <c r="H45" s="956">
        <f t="shared" si="11"/>
        <v>2999.0318354999999</v>
      </c>
      <c r="I45" s="956">
        <f t="shared" si="9"/>
        <v>5.2450099536075337E-2</v>
      </c>
      <c r="J45" s="961">
        <v>57768</v>
      </c>
      <c r="K45" s="955">
        <v>4874</v>
      </c>
      <c r="L45" s="1045">
        <v>1.2529999999999999</v>
      </c>
      <c r="M45" s="1045">
        <v>11.852</v>
      </c>
    </row>
    <row r="46" spans="1:16" ht="24.95" customHeight="1">
      <c r="A46" s="959" t="s">
        <v>166</v>
      </c>
      <c r="B46" s="959" t="s">
        <v>125</v>
      </c>
      <c r="C46" s="961">
        <v>200002569213</v>
      </c>
      <c r="D46" s="956">
        <v>716.4</v>
      </c>
      <c r="E46" s="956">
        <v>444.01</v>
      </c>
      <c r="F46" s="956">
        <f t="shared" si="8"/>
        <v>1160.4099999999999</v>
      </c>
      <c r="G46" s="956">
        <f t="shared" si="10"/>
        <v>1328.1105499999999</v>
      </c>
      <c r="H46" s="956">
        <f t="shared" si="11"/>
        <v>1316.3715114999998</v>
      </c>
      <c r="I46" s="956">
        <f t="shared" si="9"/>
        <v>7.5127873628238487E-2</v>
      </c>
      <c r="J46" s="961">
        <v>17678</v>
      </c>
      <c r="K46" s="955">
        <v>1499</v>
      </c>
      <c r="L46" s="1045">
        <v>1.2390000000000001</v>
      </c>
      <c r="M46" s="1045">
        <v>11.792999999999999</v>
      </c>
    </row>
    <row r="47" spans="1:16" ht="24.95" customHeight="1">
      <c r="A47" s="959" t="s">
        <v>167</v>
      </c>
      <c r="B47" s="959" t="s">
        <v>108</v>
      </c>
      <c r="C47" s="961">
        <v>200002648468</v>
      </c>
      <c r="D47" s="956">
        <v>786.01</v>
      </c>
      <c r="E47" s="956">
        <v>526.88</v>
      </c>
      <c r="F47" s="956">
        <f t="shared" si="8"/>
        <v>1312.8899999999999</v>
      </c>
      <c r="G47" s="956">
        <f t="shared" si="10"/>
        <v>1499.0704000000001</v>
      </c>
      <c r="H47" s="956">
        <f t="shared" si="11"/>
        <v>1486.0377720000001</v>
      </c>
      <c r="I47" s="956">
        <f t="shared" si="9"/>
        <v>7.2713930927435E-2</v>
      </c>
      <c r="J47" s="961">
        <v>20616</v>
      </c>
      <c r="K47" s="955">
        <v>1793</v>
      </c>
      <c r="L47" s="1045">
        <v>1.228</v>
      </c>
      <c r="M47" s="1045">
        <v>11.497999999999999</v>
      </c>
    </row>
    <row r="48" spans="1:16" ht="24.95" customHeight="1">
      <c r="A48" s="959" t="s">
        <v>194</v>
      </c>
      <c r="B48" s="959" t="s">
        <v>110</v>
      </c>
      <c r="C48" s="961">
        <v>200002721087</v>
      </c>
      <c r="D48" s="956">
        <v>888.45</v>
      </c>
      <c r="E48" s="956">
        <v>526.88</v>
      </c>
      <c r="F48" s="956">
        <f t="shared" si="8"/>
        <v>1415.33</v>
      </c>
      <c r="G48" s="956">
        <f t="shared" si="10"/>
        <v>1621.9983999999999</v>
      </c>
      <c r="H48" s="956">
        <f t="shared" si="11"/>
        <v>1607.531612</v>
      </c>
      <c r="I48" s="956">
        <f t="shared" si="9"/>
        <v>7.1589283665092457E-2</v>
      </c>
      <c r="J48" s="961">
        <v>22657</v>
      </c>
      <c r="K48" s="955">
        <v>1931</v>
      </c>
      <c r="L48" s="1045">
        <v>1.224</v>
      </c>
      <c r="M48" s="1045">
        <v>11.733000000000001</v>
      </c>
    </row>
    <row r="49" spans="1:16" ht="24.95" customHeight="1">
      <c r="A49" s="959" t="s">
        <v>168</v>
      </c>
      <c r="B49" s="959" t="s">
        <v>139</v>
      </c>
      <c r="C49" s="961">
        <v>200002794511</v>
      </c>
      <c r="D49" s="956">
        <v>1134.6600000000001</v>
      </c>
      <c r="E49" s="956">
        <v>526.88</v>
      </c>
      <c r="F49" s="956">
        <f t="shared" si="8"/>
        <v>1661.54</v>
      </c>
      <c r="G49" s="956">
        <f t="shared" si="10"/>
        <v>1917.4504000000002</v>
      </c>
      <c r="H49" s="956">
        <f t="shared" si="11"/>
        <v>1899.5366720000002</v>
      </c>
      <c r="I49" s="956">
        <f t="shared" si="9"/>
        <v>6.9084863988470552E-2</v>
      </c>
      <c r="J49" s="961">
        <v>27755</v>
      </c>
      <c r="K49" s="955">
        <v>2412</v>
      </c>
      <c r="L49" s="1045">
        <v>1.2310000000000001</v>
      </c>
      <c r="M49" s="1045">
        <v>11.507</v>
      </c>
    </row>
    <row r="50" spans="1:16" ht="24.95" customHeight="1">
      <c r="A50" s="959" t="s">
        <v>169</v>
      </c>
      <c r="B50" s="959" t="s">
        <v>140</v>
      </c>
      <c r="C50" s="961">
        <v>200002882550</v>
      </c>
      <c r="D50" s="956">
        <v>2531.8200000000002</v>
      </c>
      <c r="E50" s="956">
        <v>526.88</v>
      </c>
      <c r="F50" s="956">
        <f t="shared" si="8"/>
        <v>3058.7000000000003</v>
      </c>
      <c r="G50" s="956">
        <f t="shared" si="10"/>
        <v>3594.0424000000003</v>
      </c>
      <c r="H50" s="956">
        <f t="shared" si="11"/>
        <v>3556.5684320000005</v>
      </c>
      <c r="I50" s="956">
        <f t="shared" si="9"/>
        <v>6.1788340467962936E-2</v>
      </c>
      <c r="J50" s="961">
        <v>58167</v>
      </c>
      <c r="K50" s="955">
        <v>4938</v>
      </c>
      <c r="L50" s="1045">
        <v>1.242</v>
      </c>
      <c r="M50" s="1045">
        <v>11.78</v>
      </c>
    </row>
    <row r="51" spans="1:16" ht="24.95" customHeight="1">
      <c r="A51" s="959" t="s">
        <v>170</v>
      </c>
      <c r="B51" s="959" t="s">
        <v>113</v>
      </c>
      <c r="C51" s="961">
        <v>200002989364</v>
      </c>
      <c r="D51" s="956">
        <v>4702.59</v>
      </c>
      <c r="E51" s="956">
        <v>526.88</v>
      </c>
      <c r="F51" s="956">
        <f t="shared" si="8"/>
        <v>5229.47</v>
      </c>
      <c r="G51" s="956">
        <f t="shared" si="10"/>
        <v>6198.9664000000002</v>
      </c>
      <c r="H51" s="956">
        <f t="shared" si="11"/>
        <v>6131.1016520000003</v>
      </c>
      <c r="I51" s="956">
        <f t="shared" si="9"/>
        <v>5.6869686155426917E-2</v>
      </c>
      <c r="J51" s="961">
        <v>109003</v>
      </c>
      <c r="K51" s="955">
        <v>9420</v>
      </c>
      <c r="L51" s="1045">
        <v>1.244</v>
      </c>
      <c r="M51" s="1045">
        <v>11.797000000000001</v>
      </c>
    </row>
    <row r="52" spans="1:16" ht="24.95" customHeight="1">
      <c r="A52" s="959" t="s">
        <v>195</v>
      </c>
      <c r="B52" s="959" t="s">
        <v>128</v>
      </c>
      <c r="C52" s="961">
        <v>200003051229</v>
      </c>
      <c r="D52" s="956">
        <v>4533.8900000000003</v>
      </c>
      <c r="E52" s="956">
        <v>526.88</v>
      </c>
      <c r="F52" s="956">
        <f t="shared" si="8"/>
        <v>5060.7700000000004</v>
      </c>
      <c r="G52" s="956">
        <f t="shared" si="10"/>
        <v>5996.5264000000006</v>
      </c>
      <c r="H52" s="956">
        <f t="shared" si="11"/>
        <v>5931.0234520000004</v>
      </c>
      <c r="I52" s="956">
        <f t="shared" si="9"/>
        <v>5.4967608990576768E-2</v>
      </c>
      <c r="J52" s="961">
        <v>109092</v>
      </c>
      <c r="K52" s="955">
        <v>9310</v>
      </c>
      <c r="L52" s="1045">
        <v>1.2549999999999999</v>
      </c>
      <c r="M52" s="1045">
        <v>11.718</v>
      </c>
    </row>
    <row r="53" spans="1:16" ht="24.95" customHeight="1">
      <c r="A53" s="1531" t="s">
        <v>181</v>
      </c>
      <c r="B53" s="1532"/>
      <c r="C53" s="1533"/>
      <c r="D53" s="1041">
        <f>SUM(D41:D52)</f>
        <v>33812.61</v>
      </c>
      <c r="E53" s="1041">
        <f>SUM(E41:E52)</f>
        <v>5923.6200000000008</v>
      </c>
      <c r="F53" s="1041">
        <f>SUM(F41:F52)</f>
        <v>39736.229999999996</v>
      </c>
      <c r="G53" s="1041">
        <f>SUM(G41:G52)</f>
        <v>46824.551100000004</v>
      </c>
      <c r="H53" s="1041">
        <f>SUM(H41:H52)</f>
        <v>46328.368622999995</v>
      </c>
      <c r="I53" s="1057">
        <f t="shared" si="9"/>
        <v>5.308653227397335E-2</v>
      </c>
      <c r="J53" s="1042">
        <f>SUM(J41:J52)</f>
        <v>882042</v>
      </c>
      <c r="K53" s="1043">
        <f>SUM(K41:K52)</f>
        <v>75289</v>
      </c>
      <c r="L53" s="1538"/>
      <c r="M53" s="1539"/>
      <c r="O53" s="1055"/>
      <c r="P53" s="1055"/>
    </row>
    <row r="54" spans="1:16">
      <c r="A54" s="1058"/>
      <c r="B54" s="1058"/>
      <c r="C54" s="1058"/>
      <c r="D54" s="908"/>
      <c r="E54" s="908"/>
      <c r="F54" s="908"/>
      <c r="G54" s="908"/>
      <c r="H54" s="908"/>
      <c r="I54" s="908"/>
      <c r="J54" s="908"/>
      <c r="K54" s="907"/>
      <c r="L54" s="910"/>
      <c r="M54" s="901"/>
      <c r="N54" s="1013"/>
      <c r="O54" s="1014"/>
      <c r="P54" s="1014"/>
    </row>
    <row r="55" spans="1:16">
      <c r="A55" s="1058"/>
      <c r="B55" s="1058"/>
      <c r="C55" s="1058"/>
      <c r="D55" s="908"/>
      <c r="E55" s="908"/>
      <c r="F55" s="908"/>
      <c r="G55" s="908"/>
      <c r="H55" s="908"/>
      <c r="I55" s="908"/>
      <c r="J55" s="908"/>
      <c r="K55" s="907"/>
      <c r="L55" s="910"/>
      <c r="M55" s="901"/>
      <c r="N55" s="1013"/>
      <c r="O55" s="1014"/>
      <c r="P55" s="1014"/>
    </row>
    <row r="56" spans="1:16">
      <c r="A56" s="1058"/>
      <c r="B56" s="1058"/>
      <c r="C56" s="1058" t="s">
        <v>20</v>
      </c>
      <c r="D56" s="908"/>
      <c r="E56" s="908"/>
      <c r="F56" s="908"/>
      <c r="G56" s="908"/>
      <c r="H56" s="908"/>
      <c r="I56" s="908"/>
      <c r="J56" s="908"/>
      <c r="K56" s="907"/>
      <c r="L56" s="910"/>
      <c r="M56" s="901"/>
      <c r="N56" s="1013"/>
      <c r="O56" s="1014"/>
      <c r="P56" s="1014"/>
    </row>
    <row r="57" spans="1:16" ht="21" customHeight="1">
      <c r="A57" s="1500"/>
      <c r="B57" s="1500"/>
      <c r="C57" s="1500"/>
      <c r="D57" s="908"/>
      <c r="E57" s="908"/>
      <c r="F57" s="908"/>
      <c r="G57" s="908"/>
      <c r="H57" s="908"/>
      <c r="I57" s="908"/>
      <c r="J57" s="908"/>
      <c r="K57" s="907"/>
      <c r="L57" s="910"/>
      <c r="M57" s="901"/>
      <c r="N57" s="910"/>
      <c r="O57" s="910"/>
      <c r="P57" s="910"/>
    </row>
    <row r="58" spans="1:16" ht="19.5" customHeight="1">
      <c r="A58" s="1058"/>
      <c r="B58" s="1058"/>
      <c r="C58" s="992"/>
      <c r="D58" s="908"/>
      <c r="E58" s="908"/>
      <c r="F58" s="908"/>
      <c r="G58" s="908"/>
      <c r="H58" s="908"/>
      <c r="I58" s="908"/>
      <c r="J58" s="908"/>
      <c r="K58" s="907"/>
      <c r="L58" s="910"/>
      <c r="M58" s="901"/>
      <c r="N58" s="910"/>
      <c r="O58" s="910"/>
      <c r="P58" s="910"/>
    </row>
    <row r="59" spans="1:16">
      <c r="A59" s="930"/>
      <c r="B59" s="930"/>
      <c r="C59" s="1015"/>
      <c r="D59" s="946" t="s">
        <v>20</v>
      </c>
      <c r="E59" s="946"/>
      <c r="F59" s="946"/>
      <c r="G59" s="946"/>
      <c r="H59" s="908"/>
      <c r="I59" s="908"/>
      <c r="J59" s="908"/>
      <c r="K59" s="907"/>
      <c r="L59" s="910"/>
      <c r="M59" s="901"/>
      <c r="N59" s="910"/>
      <c r="O59" s="910"/>
      <c r="P59" s="910"/>
    </row>
    <row r="60" spans="1:16" ht="20.25" customHeight="1">
      <c r="A60" s="901"/>
      <c r="B60" s="901"/>
      <c r="C60" s="992"/>
      <c r="D60" s="908"/>
      <c r="E60" s="908"/>
      <c r="F60" s="908"/>
      <c r="G60" s="908"/>
      <c r="H60" s="908" t="s">
        <v>20</v>
      </c>
      <c r="I60" s="908"/>
      <c r="J60" s="908"/>
      <c r="K60" s="908"/>
      <c r="L60" s="910"/>
      <c r="M60" s="901"/>
      <c r="N60" s="910"/>
      <c r="O60" s="910"/>
      <c r="P60" s="910"/>
    </row>
    <row r="61" spans="1:16" ht="27.75" customHeight="1">
      <c r="A61" s="901"/>
      <c r="B61" s="901"/>
      <c r="C61" s="989"/>
      <c r="D61" s="908"/>
      <c r="E61" s="908"/>
      <c r="F61" s="908"/>
      <c r="G61" s="908"/>
      <c r="H61" s="908"/>
      <c r="I61" s="908"/>
      <c r="J61" s="908"/>
      <c r="K61" s="907"/>
      <c r="L61" s="910"/>
      <c r="M61" s="901"/>
      <c r="N61" s="910"/>
      <c r="O61" s="910"/>
      <c r="P61" s="910"/>
    </row>
    <row r="62" spans="1:16" ht="27.75" customHeight="1">
      <c r="A62" s="901"/>
      <c r="B62" s="901"/>
      <c r="C62" s="989"/>
      <c r="D62" s="908"/>
      <c r="E62" s="908"/>
      <c r="F62" s="908"/>
      <c r="G62" s="908"/>
      <c r="H62" s="908"/>
      <c r="I62" s="908"/>
      <c r="J62" s="908"/>
      <c r="K62" s="907"/>
      <c r="L62" s="910"/>
      <c r="M62" s="901"/>
      <c r="N62" s="910"/>
      <c r="O62" s="910"/>
      <c r="P62" s="910"/>
    </row>
    <row r="63" spans="1:16" ht="2.25" customHeight="1">
      <c r="A63" s="901"/>
      <c r="B63" s="901"/>
      <c r="C63" s="901"/>
      <c r="D63" s="901"/>
      <c r="E63" s="901"/>
      <c r="F63" s="901"/>
      <c r="G63" s="901"/>
      <c r="H63" s="901"/>
      <c r="I63" s="901"/>
      <c r="J63" s="901"/>
      <c r="K63" s="901"/>
      <c r="L63" s="901"/>
      <c r="M63" s="901"/>
    </row>
    <row r="64" spans="1:16" ht="17.649999999999999" customHeight="1">
      <c r="H64" s="901"/>
      <c r="I64" s="901"/>
      <c r="J64" s="901"/>
    </row>
    <row r="65" spans="8:10">
      <c r="H65" s="901"/>
      <c r="I65" s="901"/>
      <c r="J65" s="901"/>
    </row>
    <row r="66" spans="8:10">
      <c r="H66" s="901"/>
      <c r="I66" s="901"/>
      <c r="J66" s="901"/>
    </row>
  </sheetData>
  <mergeCells count="7">
    <mergeCell ref="A57:C57"/>
    <mergeCell ref="A17:C17"/>
    <mergeCell ref="L17:M17"/>
    <mergeCell ref="A35:C35"/>
    <mergeCell ref="L35:M35"/>
    <mergeCell ref="A53:C53"/>
    <mergeCell ref="L53:M53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  <rowBreaks count="2" manualBreakCount="2">
    <brk id="18" max="16383" man="1"/>
    <brk id="36" max="16383" man="1"/>
  </row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85"/>
  <sheetViews>
    <sheetView zoomScale="90" zoomScaleNormal="90" workbookViewId="0">
      <selection activeCell="E12" sqref="E12"/>
    </sheetView>
  </sheetViews>
  <sheetFormatPr baseColWidth="10" defaultColWidth="20" defaultRowHeight="15.75"/>
  <cols>
    <col min="1" max="1" width="21.7109375" style="892" customWidth="1"/>
    <col min="2" max="2" width="18" style="890" customWidth="1"/>
    <col min="3" max="3" width="16.28515625" style="892" customWidth="1"/>
    <col min="4" max="4" width="16.42578125" style="891" customWidth="1"/>
    <col min="5" max="5" width="18" style="890" customWidth="1"/>
    <col min="6" max="6" width="15.85546875" style="890" customWidth="1"/>
    <col min="7" max="7" width="16.5703125" style="892" customWidth="1"/>
    <col min="8" max="8" width="15.42578125" style="892" customWidth="1"/>
    <col min="9" max="9" width="13" style="892" customWidth="1"/>
    <col min="10" max="10" width="14.42578125" style="892" bestFit="1" customWidth="1"/>
    <col min="11" max="11" width="15.28515625" style="890" customWidth="1"/>
    <col min="12" max="12" width="14" style="892" customWidth="1"/>
    <col min="13" max="13" width="16.140625" style="892" customWidth="1"/>
    <col min="14" max="14" width="14.140625" style="892" customWidth="1"/>
    <col min="15" max="15" width="14.7109375" style="892" customWidth="1"/>
    <col min="16" max="16" width="15.42578125" style="893" customWidth="1"/>
    <col min="17" max="17" width="20.5703125" style="893" customWidth="1"/>
    <col min="18" max="18" width="14.85546875" style="893" customWidth="1"/>
    <col min="19" max="19" width="15.140625" style="893" customWidth="1"/>
    <col min="20" max="20" width="21.140625" style="893" customWidth="1"/>
    <col min="21" max="21" width="19.42578125" style="893" customWidth="1"/>
    <col min="22" max="22" width="20.42578125" style="893" customWidth="1"/>
    <col min="23" max="23" width="14.85546875" style="893" customWidth="1"/>
    <col min="24" max="24" width="16.7109375" style="908" customWidth="1"/>
    <col min="25" max="25" width="16.28515625" style="913" customWidth="1"/>
    <col min="26" max="26" width="14.5703125" style="914" customWidth="1"/>
    <col min="27" max="27" width="12.85546875" style="893" customWidth="1"/>
    <col min="28" max="28" width="16.140625" style="893" customWidth="1"/>
    <col min="29" max="29" width="15.7109375" style="893" customWidth="1"/>
    <col min="30" max="30" width="17" style="893" customWidth="1"/>
    <col min="31" max="42" width="11.42578125" style="893" customWidth="1"/>
    <col min="43" max="246" width="11.42578125" style="892" customWidth="1"/>
    <col min="247" max="247" width="19.140625" style="892" customWidth="1"/>
    <col min="248" max="248" width="18" style="892" customWidth="1"/>
    <col min="249" max="250" width="18.42578125" style="892" customWidth="1"/>
    <col min="251" max="251" width="18" style="892" customWidth="1"/>
    <col min="252" max="253" width="17.7109375" style="892" customWidth="1"/>
    <col min="254" max="254" width="17" style="892" customWidth="1"/>
    <col min="255" max="255" width="28.140625" style="892" customWidth="1"/>
    <col min="256" max="16384" width="20" style="892"/>
  </cols>
  <sheetData>
    <row r="1" spans="1:42" s="895" customFormat="1" ht="24.95" customHeight="1">
      <c r="A1" s="977" t="s">
        <v>172</v>
      </c>
      <c r="B1" s="898"/>
      <c r="C1" s="974"/>
      <c r="D1" s="900"/>
      <c r="E1" s="975"/>
      <c r="F1" s="976"/>
      <c r="K1" s="898"/>
      <c r="M1" s="899"/>
      <c r="N1" s="898"/>
      <c r="O1" s="898"/>
      <c r="P1" s="893"/>
      <c r="Q1" s="893"/>
      <c r="R1" s="901"/>
      <c r="S1" s="893"/>
      <c r="T1" s="893"/>
      <c r="U1" s="893"/>
      <c r="V1" s="893"/>
      <c r="W1" s="901"/>
      <c r="X1" s="894"/>
      <c r="Y1" s="894"/>
      <c r="Z1" s="894"/>
      <c r="AA1" s="894"/>
      <c r="AB1" s="893"/>
      <c r="AC1" s="893"/>
      <c r="AD1" s="893"/>
      <c r="AE1" s="893"/>
      <c r="AF1" s="893"/>
      <c r="AG1" s="893"/>
      <c r="AH1" s="893"/>
      <c r="AI1" s="893"/>
      <c r="AJ1" s="893"/>
      <c r="AK1" s="893"/>
      <c r="AL1" s="893"/>
      <c r="AM1" s="893"/>
      <c r="AN1" s="893"/>
      <c r="AO1" s="893"/>
      <c r="AP1" s="893"/>
    </row>
    <row r="2" spans="1:42" s="895" customFormat="1" ht="24.95" customHeight="1">
      <c r="A2" s="977"/>
      <c r="B2" s="898"/>
      <c r="C2" s="974"/>
      <c r="D2" s="900"/>
      <c r="E2" s="975"/>
      <c r="F2" s="976"/>
      <c r="K2" s="898"/>
      <c r="M2" s="899"/>
      <c r="N2" s="898"/>
      <c r="O2" s="898"/>
      <c r="P2" s="893"/>
      <c r="Q2" s="893"/>
      <c r="R2" s="901"/>
      <c r="S2" s="893"/>
      <c r="T2" s="893"/>
      <c r="U2" s="893"/>
      <c r="V2" s="893"/>
      <c r="W2" s="901"/>
      <c r="X2" s="894"/>
      <c r="Y2" s="894"/>
      <c r="Z2" s="894"/>
      <c r="AA2" s="894"/>
      <c r="AB2" s="893"/>
      <c r="AC2" s="893"/>
      <c r="AD2" s="893"/>
      <c r="AE2" s="893"/>
      <c r="AF2" s="893"/>
      <c r="AG2" s="893"/>
      <c r="AH2" s="893"/>
      <c r="AI2" s="893"/>
      <c r="AJ2" s="893"/>
      <c r="AK2" s="893"/>
      <c r="AL2" s="893"/>
      <c r="AM2" s="893"/>
      <c r="AN2" s="893"/>
      <c r="AO2" s="893"/>
      <c r="AP2" s="893"/>
    </row>
    <row r="3" spans="1:42" ht="24.95" customHeight="1">
      <c r="A3" s="902"/>
      <c r="B3" s="903"/>
      <c r="E3" s="904"/>
      <c r="H3" s="898"/>
      <c r="I3" s="898"/>
      <c r="J3" s="898"/>
      <c r="M3" s="899"/>
      <c r="N3" s="898"/>
      <c r="O3" s="898"/>
      <c r="R3" s="905"/>
      <c r="S3" s="1001"/>
      <c r="U3" s="1003"/>
      <c r="V3" s="899"/>
      <c r="Z3" s="910"/>
    </row>
    <row r="4" spans="1:42" ht="50.1" customHeight="1">
      <c r="A4" s="965" t="s">
        <v>172</v>
      </c>
      <c r="B4" s="966" t="s">
        <v>173</v>
      </c>
      <c r="C4" s="967" t="s">
        <v>174</v>
      </c>
      <c r="D4" s="967" t="s">
        <v>182</v>
      </c>
      <c r="E4" s="968" t="s">
        <v>175</v>
      </c>
      <c r="F4" s="967" t="s">
        <v>176</v>
      </c>
      <c r="G4" s="967" t="s">
        <v>177</v>
      </c>
      <c r="H4" s="969" t="s">
        <v>178</v>
      </c>
      <c r="I4" s="970" t="s">
        <v>203</v>
      </c>
      <c r="J4" s="957" t="s">
        <v>209</v>
      </c>
      <c r="K4" s="957" t="s">
        <v>180</v>
      </c>
      <c r="L4" s="958" t="s">
        <v>179</v>
      </c>
      <c r="M4" s="899"/>
      <c r="N4" s="898"/>
      <c r="O4" s="898"/>
      <c r="S4" s="897"/>
      <c r="T4" s="928"/>
      <c r="Y4" s="907"/>
      <c r="Z4" s="910"/>
      <c r="AA4" s="1052"/>
      <c r="AB4" s="928"/>
      <c r="AC4" s="1052"/>
      <c r="AD4" s="1052"/>
    </row>
    <row r="5" spans="1:42" s="889" customFormat="1" ht="24.95" customHeight="1">
      <c r="A5" s="959" t="s">
        <v>161</v>
      </c>
      <c r="B5" s="955">
        <v>200001670144</v>
      </c>
      <c r="C5" s="956">
        <v>57383.93</v>
      </c>
      <c r="D5" s="956">
        <v>16266.33</v>
      </c>
      <c r="E5" s="956">
        <f>C5+D5</f>
        <v>73650.259999999995</v>
      </c>
      <c r="F5" s="956">
        <f>(C5*1.2)+(D5*1.055)</f>
        <v>86021.694149999996</v>
      </c>
      <c r="G5" s="956">
        <f>F5-(F5-E5)*0.05</f>
        <v>85403.122442499996</v>
      </c>
      <c r="H5" s="960">
        <v>19.760000000000002</v>
      </c>
      <c r="I5" s="961">
        <v>2168</v>
      </c>
      <c r="J5" s="962">
        <v>57567.237149999994</v>
      </c>
      <c r="K5" s="962">
        <v>63304.380850000001</v>
      </c>
      <c r="L5" s="978">
        <v>1702.395</v>
      </c>
      <c r="M5" s="899"/>
      <c r="N5" s="898"/>
      <c r="O5" s="898"/>
      <c r="P5" s="901"/>
      <c r="Q5" s="901"/>
      <c r="R5" s="901"/>
      <c r="S5" s="908"/>
      <c r="T5" s="908"/>
      <c r="U5" s="901"/>
      <c r="V5" s="901"/>
      <c r="W5" s="901"/>
      <c r="X5" s="908"/>
      <c r="Y5" s="907"/>
      <c r="Z5" s="908"/>
      <c r="AA5" s="992"/>
      <c r="AB5" s="908"/>
      <c r="AC5" s="907"/>
      <c r="AD5" s="993"/>
      <c r="AE5" s="901"/>
      <c r="AF5" s="901"/>
      <c r="AG5" s="901"/>
      <c r="AH5" s="901"/>
      <c r="AI5" s="901"/>
      <c r="AJ5" s="901"/>
      <c r="AK5" s="901"/>
      <c r="AL5" s="901"/>
      <c r="AM5" s="901"/>
      <c r="AN5" s="901"/>
      <c r="AO5" s="901"/>
      <c r="AP5" s="901"/>
    </row>
    <row r="6" spans="1:42" ht="24.95" customHeight="1">
      <c r="A6" s="959" t="s">
        <v>162</v>
      </c>
      <c r="B6" s="955">
        <v>200001670166</v>
      </c>
      <c r="C6" s="956">
        <v>48033.07</v>
      </c>
      <c r="D6" s="956">
        <v>16266.44</v>
      </c>
      <c r="E6" s="956">
        <f t="shared" ref="E6:E16" si="0">C6+D6</f>
        <v>64299.51</v>
      </c>
      <c r="F6" s="956">
        <f t="shared" ref="F6:F16" si="1">(C6*1.2)+(D6*1.055)</f>
        <v>74800.778200000001</v>
      </c>
      <c r="G6" s="956">
        <f t="shared" ref="G6:G16" si="2">F6-(F6-E6)*0.05</f>
        <v>74275.714789999998</v>
      </c>
      <c r="H6" s="960">
        <v>22.32</v>
      </c>
      <c r="I6" s="961">
        <v>1655</v>
      </c>
      <c r="J6" s="962">
        <v>52940.973149999991</v>
      </c>
      <c r="K6" s="962">
        <v>59382.636850000003</v>
      </c>
      <c r="L6" s="978">
        <v>1755.008</v>
      </c>
      <c r="M6" s="899"/>
      <c r="N6" s="898"/>
      <c r="O6" s="898"/>
      <c r="S6" s="908"/>
      <c r="T6" s="908"/>
      <c r="Z6" s="909"/>
      <c r="AA6" s="994"/>
      <c r="AB6" s="909"/>
      <c r="AC6" s="913"/>
      <c r="AD6" s="995"/>
    </row>
    <row r="7" spans="1:42" ht="24.95" customHeight="1">
      <c r="A7" s="959" t="s">
        <v>163</v>
      </c>
      <c r="B7" s="955">
        <v>200001714332</v>
      </c>
      <c r="C7" s="956">
        <v>41696.550000000003</v>
      </c>
      <c r="D7" s="956">
        <v>16266.33</v>
      </c>
      <c r="E7" s="956">
        <f t="shared" si="0"/>
        <v>57962.880000000005</v>
      </c>
      <c r="F7" s="956">
        <f t="shared" si="1"/>
        <v>67196.838149999996</v>
      </c>
      <c r="G7" s="956">
        <f t="shared" si="2"/>
        <v>66735.140242499998</v>
      </c>
      <c r="H7" s="960">
        <v>21.94</v>
      </c>
      <c r="I7" s="961">
        <v>1455</v>
      </c>
      <c r="J7" s="962">
        <v>52610.673149999995</v>
      </c>
      <c r="K7" s="962">
        <v>57534.504849999998</v>
      </c>
      <c r="L7" s="978">
        <v>1575.1420000000001</v>
      </c>
      <c r="M7" s="899"/>
      <c r="N7" s="898"/>
      <c r="O7" s="898"/>
      <c r="S7" s="908"/>
      <c r="T7" s="908"/>
      <c r="Z7" s="909"/>
      <c r="AA7" s="996"/>
      <c r="AB7" s="909"/>
      <c r="AC7" s="913"/>
      <c r="AD7" s="995"/>
    </row>
    <row r="8" spans="1:42" ht="24.95" customHeight="1">
      <c r="A8" s="959" t="s">
        <v>164</v>
      </c>
      <c r="B8" s="955">
        <v>200001895110</v>
      </c>
      <c r="C8" s="956">
        <v>30774.66</v>
      </c>
      <c r="D8" s="956">
        <v>13175.82</v>
      </c>
      <c r="E8" s="956">
        <f t="shared" si="0"/>
        <v>43950.479999999996</v>
      </c>
      <c r="F8" s="956">
        <f t="shared" si="1"/>
        <v>50830.0821</v>
      </c>
      <c r="G8" s="956">
        <f t="shared" si="2"/>
        <v>50486.101994999997</v>
      </c>
      <c r="H8" s="960">
        <v>18.100000000000001</v>
      </c>
      <c r="I8" s="961">
        <v>1241</v>
      </c>
      <c r="J8" s="962">
        <v>43723.048749999994</v>
      </c>
      <c r="K8" s="962">
        <v>43387.478749999995</v>
      </c>
      <c r="L8" s="978">
        <v>1033.7070000000001</v>
      </c>
      <c r="M8" s="899"/>
      <c r="N8" s="898"/>
      <c r="O8" s="898"/>
      <c r="S8" s="908"/>
      <c r="T8" s="908"/>
      <c r="Z8" s="909"/>
      <c r="AA8" s="996"/>
      <c r="AB8" s="909"/>
      <c r="AC8" s="913"/>
      <c r="AD8" s="995"/>
    </row>
    <row r="9" spans="1:42" ht="24.95" customHeight="1">
      <c r="A9" s="959" t="s">
        <v>165</v>
      </c>
      <c r="B9" s="955">
        <v>200001895302</v>
      </c>
      <c r="C9" s="956">
        <v>19602.560000000001</v>
      </c>
      <c r="D9" s="956">
        <v>13175.82</v>
      </c>
      <c r="E9" s="956">
        <f t="shared" si="0"/>
        <v>32778.380000000005</v>
      </c>
      <c r="F9" s="956">
        <f t="shared" si="1"/>
        <v>37423.562099999996</v>
      </c>
      <c r="G9" s="956">
        <f t="shared" si="2"/>
        <v>37191.302994999998</v>
      </c>
      <c r="H9" s="960">
        <v>17.86</v>
      </c>
      <c r="I9" s="961">
        <v>798</v>
      </c>
      <c r="J9" s="962">
        <v>28784.116749999997</v>
      </c>
      <c r="K9" s="962">
        <v>41089.766750000003</v>
      </c>
      <c r="L9" s="978">
        <v>979.78899999999999</v>
      </c>
      <c r="M9" s="899"/>
      <c r="N9" s="898"/>
      <c r="O9" s="898"/>
      <c r="S9" s="908"/>
      <c r="T9" s="908"/>
      <c r="Z9" s="909"/>
      <c r="AA9" s="994"/>
      <c r="AB9" s="909"/>
      <c r="AC9" s="913"/>
      <c r="AD9" s="995"/>
    </row>
    <row r="10" spans="1:42" ht="24.95" customHeight="1">
      <c r="A10" s="959" t="s">
        <v>166</v>
      </c>
      <c r="B10" s="955">
        <v>200001895405</v>
      </c>
      <c r="C10" s="956">
        <v>10372.86</v>
      </c>
      <c r="D10" s="956">
        <v>13175.82</v>
      </c>
      <c r="E10" s="956">
        <f t="shared" si="0"/>
        <v>23548.68</v>
      </c>
      <c r="F10" s="956">
        <f t="shared" si="1"/>
        <v>26347.9221</v>
      </c>
      <c r="G10" s="956">
        <f t="shared" si="2"/>
        <v>26207.959995000001</v>
      </c>
      <c r="H10" s="960">
        <v>17.52</v>
      </c>
      <c r="I10" s="961">
        <v>428</v>
      </c>
      <c r="J10" s="962">
        <v>19892.464749999999</v>
      </c>
      <c r="K10" s="962">
        <v>25977.266750000003</v>
      </c>
      <c r="L10" s="978">
        <v>548.58100000000002</v>
      </c>
      <c r="M10" s="899"/>
      <c r="N10" s="898"/>
      <c r="O10" s="898"/>
      <c r="S10" s="1004"/>
      <c r="T10" s="1004"/>
      <c r="Z10" s="909"/>
      <c r="AA10" s="994"/>
      <c r="AB10" s="909"/>
      <c r="AC10" s="913"/>
      <c r="AD10" s="995"/>
    </row>
    <row r="11" spans="1:42" ht="24.95" customHeight="1">
      <c r="A11" s="959" t="s">
        <v>167</v>
      </c>
      <c r="B11" s="955">
        <v>200001937043</v>
      </c>
      <c r="C11" s="956">
        <v>9554.16</v>
      </c>
      <c r="D11" s="956">
        <v>13098.66</v>
      </c>
      <c r="E11" s="956">
        <f t="shared" si="0"/>
        <v>22652.82</v>
      </c>
      <c r="F11" s="956">
        <f t="shared" si="1"/>
        <v>25284.078300000001</v>
      </c>
      <c r="G11" s="956">
        <f t="shared" si="2"/>
        <v>25152.515385000002</v>
      </c>
      <c r="H11" s="960">
        <v>16.850000000000001</v>
      </c>
      <c r="I11" s="961">
        <v>406</v>
      </c>
      <c r="J11" s="962">
        <v>16669.368699999999</v>
      </c>
      <c r="K11" s="962">
        <v>23235.80025</v>
      </c>
      <c r="L11" s="978">
        <v>462.62900000000002</v>
      </c>
      <c r="M11" s="899"/>
      <c r="N11" s="898"/>
      <c r="O11" s="898"/>
      <c r="S11" s="1005"/>
      <c r="T11" s="1005"/>
      <c r="Z11" s="909"/>
      <c r="AA11" s="996"/>
      <c r="AB11" s="909"/>
      <c r="AC11" s="913"/>
      <c r="AD11" s="995"/>
    </row>
    <row r="12" spans="1:42" ht="24.95" customHeight="1">
      <c r="A12" s="896" t="s">
        <v>109</v>
      </c>
      <c r="B12" s="955">
        <v>200001975231</v>
      </c>
      <c r="C12" s="956">
        <v>9000.43</v>
      </c>
      <c r="D12" s="956">
        <v>13098.66</v>
      </c>
      <c r="E12" s="956">
        <f t="shared" si="0"/>
        <v>22099.09</v>
      </c>
      <c r="F12" s="956">
        <f t="shared" si="1"/>
        <v>24619.602299999999</v>
      </c>
      <c r="G12" s="956">
        <f t="shared" si="2"/>
        <v>24493.576685</v>
      </c>
      <c r="H12" s="960">
        <v>16.64</v>
      </c>
      <c r="I12" s="961">
        <v>385</v>
      </c>
      <c r="J12" s="962">
        <v>17552.607199999999</v>
      </c>
      <c r="K12" s="962">
        <v>25182.35</v>
      </c>
      <c r="L12" s="978">
        <v>511.625</v>
      </c>
      <c r="M12" s="899"/>
      <c r="N12" s="898"/>
      <c r="O12" s="898"/>
      <c r="S12" s="1005"/>
      <c r="T12" s="1005"/>
      <c r="Z12" s="909"/>
      <c r="AA12" s="996"/>
      <c r="AB12" s="909"/>
      <c r="AC12" s="913"/>
      <c r="AD12" s="995"/>
    </row>
    <row r="13" spans="1:42" ht="24.95" customHeight="1">
      <c r="A13" s="959" t="s">
        <v>168</v>
      </c>
      <c r="B13" s="1050">
        <v>200002036814</v>
      </c>
      <c r="C13" s="956">
        <v>17468.14</v>
      </c>
      <c r="D13" s="956">
        <v>13098.51</v>
      </c>
      <c r="E13" s="956">
        <f t="shared" si="0"/>
        <v>30566.65</v>
      </c>
      <c r="F13" s="956">
        <f t="shared" si="1"/>
        <v>34780.696049999999</v>
      </c>
      <c r="G13" s="956">
        <f t="shared" si="2"/>
        <v>34569.993747499997</v>
      </c>
      <c r="H13" s="960">
        <v>11.734999999999999</v>
      </c>
      <c r="I13" s="961">
        <v>715</v>
      </c>
      <c r="J13" s="962">
        <v>20761.167199999996</v>
      </c>
      <c r="K13" s="962">
        <v>31156.880250000002</v>
      </c>
      <c r="L13" s="978">
        <v>736.08399999999995</v>
      </c>
      <c r="M13" s="899"/>
      <c r="N13" s="898"/>
      <c r="O13" s="898"/>
      <c r="S13" s="1005"/>
      <c r="T13" s="1005"/>
      <c r="Z13" s="909"/>
      <c r="AA13" s="996"/>
      <c r="AB13" s="909"/>
      <c r="AC13" s="913"/>
      <c r="AD13" s="995"/>
    </row>
    <row r="14" spans="1:42" ht="24.95" customHeight="1">
      <c r="A14" s="896" t="s">
        <v>169</v>
      </c>
      <c r="B14" s="955">
        <v>200002092143</v>
      </c>
      <c r="C14" s="956">
        <v>20269.48</v>
      </c>
      <c r="D14" s="956">
        <v>13098.66</v>
      </c>
      <c r="E14" s="956">
        <f t="shared" si="0"/>
        <v>33368.14</v>
      </c>
      <c r="F14" s="956">
        <f t="shared" si="1"/>
        <v>38142.462299999999</v>
      </c>
      <c r="G14" s="956">
        <f t="shared" si="2"/>
        <v>37903.746184999996</v>
      </c>
      <c r="H14" s="960">
        <v>11.865</v>
      </c>
      <c r="I14" s="961">
        <v>783</v>
      </c>
      <c r="J14" s="962">
        <v>44666.625050000002</v>
      </c>
      <c r="K14" s="962">
        <v>40778.468249999998</v>
      </c>
      <c r="L14" s="978">
        <v>1060.6189999999999</v>
      </c>
      <c r="M14" s="899"/>
      <c r="N14" s="898"/>
      <c r="O14" s="898"/>
      <c r="S14" s="1005"/>
      <c r="T14" s="1005"/>
      <c r="Z14" s="909"/>
      <c r="AA14" s="996"/>
      <c r="AB14" s="909"/>
      <c r="AC14" s="913"/>
      <c r="AD14" s="995"/>
    </row>
    <row r="15" spans="1:42" ht="24.95" customHeight="1">
      <c r="A15" s="959" t="s">
        <v>170</v>
      </c>
      <c r="B15" s="955">
        <v>200002119307</v>
      </c>
      <c r="C15" s="956">
        <v>39609.58</v>
      </c>
      <c r="D15" s="956">
        <v>13098.51</v>
      </c>
      <c r="E15" s="956">
        <f t="shared" si="0"/>
        <v>52708.090000000004</v>
      </c>
      <c r="F15" s="956">
        <f t="shared" si="1"/>
        <v>61350.424050000001</v>
      </c>
      <c r="G15" s="956">
        <f t="shared" si="2"/>
        <v>60918.307347499998</v>
      </c>
      <c r="H15" s="960">
        <v>11.606999999999999</v>
      </c>
      <c r="I15" s="961">
        <v>1462</v>
      </c>
      <c r="J15" s="962">
        <v>63997.989449999994</v>
      </c>
      <c r="K15" s="962">
        <v>40963.640249999997</v>
      </c>
      <c r="L15" s="978">
        <v>1094.9490000000001</v>
      </c>
      <c r="M15" s="899"/>
      <c r="N15" s="898"/>
      <c r="O15" s="898"/>
      <c r="S15" s="1005"/>
      <c r="T15" s="1005"/>
      <c r="Z15" s="909"/>
      <c r="AA15" s="996"/>
      <c r="AB15" s="909"/>
      <c r="AC15" s="913"/>
      <c r="AD15" s="995"/>
    </row>
    <row r="16" spans="1:42" s="890" customFormat="1" ht="24.95" customHeight="1">
      <c r="A16" s="896" t="s">
        <v>171</v>
      </c>
      <c r="B16" s="955">
        <v>200002184989</v>
      </c>
      <c r="C16" s="956">
        <v>51156.35</v>
      </c>
      <c r="D16" s="956">
        <v>13093.64</v>
      </c>
      <c r="E16" s="956">
        <f t="shared" si="0"/>
        <v>64249.99</v>
      </c>
      <c r="F16" s="956">
        <f t="shared" si="1"/>
        <v>75201.410199999998</v>
      </c>
      <c r="G16" s="956">
        <f t="shared" si="2"/>
        <v>74653.839189999999</v>
      </c>
      <c r="H16" s="960">
        <v>11.621</v>
      </c>
      <c r="I16" s="961">
        <v>1786</v>
      </c>
      <c r="J16" s="962">
        <v>70865.563750000001</v>
      </c>
      <c r="K16" s="962">
        <v>43723.076249999998</v>
      </c>
      <c r="L16" s="978">
        <v>1223.2370000000001</v>
      </c>
      <c r="M16" s="899"/>
      <c r="N16" s="898"/>
      <c r="O16" s="898"/>
      <c r="P16" s="899"/>
      <c r="Q16" s="899"/>
      <c r="R16" s="899"/>
      <c r="S16" s="1005"/>
      <c r="T16" s="1005"/>
      <c r="U16" s="899"/>
      <c r="V16" s="899"/>
      <c r="W16" s="899"/>
      <c r="X16" s="909"/>
      <c r="Y16" s="913"/>
      <c r="Z16" s="909"/>
      <c r="AA16" s="996"/>
      <c r="AB16" s="909"/>
      <c r="AC16" s="913"/>
      <c r="AD16" s="995"/>
      <c r="AE16" s="899"/>
      <c r="AF16" s="899"/>
      <c r="AG16" s="899"/>
      <c r="AH16" s="899"/>
      <c r="AI16" s="899"/>
      <c r="AJ16" s="899"/>
      <c r="AK16" s="899"/>
      <c r="AL16" s="899"/>
      <c r="AM16" s="899"/>
      <c r="AN16" s="899"/>
      <c r="AO16" s="899"/>
      <c r="AP16" s="899"/>
    </row>
    <row r="17" spans="1:256" s="890" customFormat="1" ht="24.95" customHeight="1">
      <c r="A17" s="1518" t="s">
        <v>181</v>
      </c>
      <c r="B17" s="1518"/>
      <c r="C17" s="971">
        <f>SUM(C5:C16)</f>
        <v>354921.76999999996</v>
      </c>
      <c r="D17" s="971">
        <f>SUM(D5:D16)</f>
        <v>166913.20000000001</v>
      </c>
      <c r="E17" s="971">
        <f>SUM(E5:E16)</f>
        <v>521834.97000000009</v>
      </c>
      <c r="F17" s="971">
        <f>SUM(F5:F16)</f>
        <v>601999.55000000016</v>
      </c>
      <c r="G17" s="971">
        <f>SUM(G5:G16)</f>
        <v>597991.32099999988</v>
      </c>
      <c r="H17" s="972">
        <f>F17/I17</f>
        <v>45.324465441951524</v>
      </c>
      <c r="I17" s="973">
        <f>SUM(I5:I16)</f>
        <v>13282</v>
      </c>
      <c r="J17" s="962">
        <f>SUM(J5:J16)</f>
        <v>490031.83504999999</v>
      </c>
      <c r="K17" s="962">
        <f>SUM(K5:K16)</f>
        <v>495716.25004999992</v>
      </c>
      <c r="L17" s="978">
        <f>SUM(L5:L16)</f>
        <v>12683.765000000003</v>
      </c>
      <c r="M17" s="899"/>
      <c r="N17" s="898"/>
      <c r="O17" s="898"/>
      <c r="P17" s="899"/>
      <c r="Q17" s="899"/>
      <c r="R17" s="899"/>
      <c r="S17" s="909"/>
      <c r="T17" s="908"/>
      <c r="U17" s="899"/>
      <c r="V17" s="899"/>
      <c r="W17" s="899"/>
      <c r="X17" s="908"/>
      <c r="Y17" s="913"/>
      <c r="Z17" s="909"/>
      <c r="AA17" s="899"/>
      <c r="AB17" s="899"/>
      <c r="AC17" s="899"/>
      <c r="AD17" s="899"/>
      <c r="AE17" s="899"/>
      <c r="AF17" s="899"/>
      <c r="AG17" s="899"/>
      <c r="AH17" s="899"/>
      <c r="AI17" s="899"/>
      <c r="AJ17" s="899"/>
      <c r="AK17" s="899"/>
      <c r="AL17" s="899"/>
      <c r="AM17" s="899"/>
      <c r="AN17" s="899"/>
      <c r="AO17" s="899"/>
      <c r="AP17" s="899"/>
    </row>
    <row r="18" spans="1:256" ht="24.95" customHeight="1">
      <c r="A18" s="1519"/>
      <c r="B18" s="1500"/>
      <c r="C18" s="908"/>
      <c r="F18" s="916"/>
      <c r="G18" s="917"/>
      <c r="H18" s="918"/>
      <c r="I18" s="919"/>
      <c r="J18" s="919"/>
      <c r="K18" s="920"/>
      <c r="L18" s="915"/>
      <c r="M18" s="899"/>
      <c r="N18" s="898"/>
      <c r="O18" s="898"/>
      <c r="P18" s="915"/>
      <c r="Q18" s="915"/>
      <c r="X18" s="985"/>
      <c r="Y18" s="954"/>
      <c r="Z18" s="915"/>
      <c r="AB18" s="908"/>
      <c r="AC18" s="907"/>
      <c r="AD18" s="993"/>
    </row>
    <row r="19" spans="1:256" ht="24.95" customHeight="1">
      <c r="A19" s="977" t="s">
        <v>187</v>
      </c>
      <c r="B19" s="889"/>
      <c r="C19" s="921"/>
      <c r="D19" s="888"/>
      <c r="E19" s="922"/>
      <c r="F19" s="923"/>
      <c r="G19" s="924"/>
      <c r="H19" s="921"/>
      <c r="I19" s="921"/>
      <c r="J19" s="921"/>
      <c r="K19" s="925"/>
      <c r="L19" s="926"/>
      <c r="M19" s="899"/>
      <c r="N19" s="898"/>
      <c r="O19" s="898"/>
      <c r="P19" s="915"/>
      <c r="Q19" s="915"/>
      <c r="R19" s="905"/>
      <c r="S19" s="991"/>
      <c r="T19" s="905"/>
      <c r="U19" s="886"/>
      <c r="V19" s="916"/>
      <c r="W19" s="915"/>
      <c r="X19" s="986"/>
      <c r="Y19" s="954"/>
      <c r="Z19" s="915"/>
      <c r="AA19" s="987"/>
      <c r="AB19" s="988"/>
    </row>
    <row r="20" spans="1:256" ht="24.95" customHeight="1">
      <c r="A20" s="977"/>
      <c r="B20" s="927"/>
      <c r="C20" s="921"/>
      <c r="D20" s="888"/>
      <c r="E20" s="922" t="s">
        <v>20</v>
      </c>
      <c r="F20" s="923"/>
      <c r="G20" s="924"/>
      <c r="H20" s="921"/>
      <c r="I20" s="928"/>
      <c r="J20" s="928"/>
      <c r="K20" s="929"/>
      <c r="L20" s="926"/>
      <c r="M20" s="899"/>
      <c r="N20" s="898"/>
      <c r="O20" s="898"/>
      <c r="P20" s="915"/>
      <c r="Q20" s="915"/>
      <c r="R20" s="1540"/>
      <c r="S20" s="1541"/>
      <c r="T20" s="986"/>
      <c r="U20" s="886"/>
      <c r="V20" s="1002"/>
      <c r="W20" s="915"/>
      <c r="X20" s="986"/>
      <c r="Y20" s="954"/>
      <c r="Z20" s="915"/>
      <c r="AA20" s="987"/>
      <c r="AB20" s="988"/>
    </row>
    <row r="21" spans="1:256" ht="24.95" customHeight="1">
      <c r="A21" s="930"/>
      <c r="B21" s="931"/>
      <c r="C21" s="906" t="s">
        <v>20</v>
      </c>
      <c r="D21" s="932"/>
      <c r="E21" s="933"/>
      <c r="F21" s="934"/>
      <c r="G21" s="935"/>
      <c r="H21" s="946"/>
      <c r="I21" s="946"/>
      <c r="J21" s="946"/>
      <c r="K21" s="936"/>
      <c r="L21" s="926"/>
      <c r="M21" s="899"/>
      <c r="N21" s="898"/>
      <c r="O21" s="898"/>
      <c r="P21" s="915"/>
      <c r="Q21" s="915"/>
      <c r="R21" s="998"/>
      <c r="S21" s="997"/>
      <c r="T21" s="908"/>
      <c r="U21" s="886"/>
      <c r="V21" s="909"/>
      <c r="Y21" s="907"/>
    </row>
    <row r="22" spans="1:256" ht="50.1" customHeight="1">
      <c r="A22" s="981" t="s">
        <v>184</v>
      </c>
      <c r="B22" s="979" t="s">
        <v>173</v>
      </c>
      <c r="C22" s="980" t="s">
        <v>174</v>
      </c>
      <c r="D22" s="980" t="s">
        <v>182</v>
      </c>
      <c r="E22" s="981" t="s">
        <v>175</v>
      </c>
      <c r="F22" s="980" t="s">
        <v>176</v>
      </c>
      <c r="G22" s="980" t="s">
        <v>177</v>
      </c>
      <c r="H22" s="982" t="s">
        <v>178</v>
      </c>
      <c r="I22" s="983" t="s">
        <v>203</v>
      </c>
      <c r="J22" s="957" t="s">
        <v>209</v>
      </c>
      <c r="K22" s="957" t="s">
        <v>180</v>
      </c>
      <c r="L22" s="958" t="s">
        <v>179</v>
      </c>
      <c r="M22" s="899"/>
      <c r="N22" s="898"/>
      <c r="O22" s="898"/>
      <c r="P22" s="915"/>
      <c r="Q22" s="915"/>
      <c r="Y22" s="907"/>
      <c r="Z22" s="910"/>
      <c r="AA22" s="1052"/>
      <c r="AB22" s="928"/>
      <c r="AC22" s="1052"/>
      <c r="AD22" s="1052"/>
    </row>
    <row r="23" spans="1:256" ht="50.1" customHeight="1">
      <c r="A23" s="937" t="s">
        <v>192</v>
      </c>
      <c r="B23" s="911">
        <v>40011364863</v>
      </c>
      <c r="C23" s="956">
        <v>1136.96</v>
      </c>
      <c r="D23" s="956">
        <v>304.60000000000002</v>
      </c>
      <c r="E23" s="956">
        <f>C23+D23</f>
        <v>1441.56</v>
      </c>
      <c r="F23" s="956">
        <f>C23*1.2+D23*1.055</f>
        <v>1685.7050000000002</v>
      </c>
      <c r="G23" s="956">
        <f>F23-(F23-E23)*0.05</f>
        <v>1673.4977500000002</v>
      </c>
      <c r="H23" s="1008"/>
      <c r="I23" s="912">
        <v>30760</v>
      </c>
      <c r="J23" s="956">
        <f>G23*1.2+H23*1.055</f>
        <v>2008.1973000000003</v>
      </c>
      <c r="K23" s="1011"/>
      <c r="L23" s="1012"/>
      <c r="M23" s="899"/>
      <c r="N23" s="898"/>
      <c r="O23" s="898"/>
      <c r="P23" s="915"/>
      <c r="Q23" s="915"/>
      <c r="AA23" s="994"/>
      <c r="AB23" s="894"/>
      <c r="AC23" s="894"/>
      <c r="AD23" s="915"/>
    </row>
    <row r="24" spans="1:256" ht="50.1" customHeight="1">
      <c r="A24" s="937" t="s">
        <v>212</v>
      </c>
      <c r="B24" s="1047">
        <v>320003252889</v>
      </c>
      <c r="C24" s="956">
        <v>60.39</v>
      </c>
      <c r="D24" s="956">
        <v>300.75</v>
      </c>
      <c r="E24" s="956">
        <f>C24+D24</f>
        <v>361.14</v>
      </c>
      <c r="F24" s="956">
        <f>C24*1.2+D24*1.055</f>
        <v>389.75925000000001</v>
      </c>
      <c r="G24" s="956">
        <f>F24-(F24-E24)*0.05</f>
        <v>388.32828749999999</v>
      </c>
      <c r="H24" s="1048"/>
      <c r="I24" s="912">
        <v>0</v>
      </c>
      <c r="J24" s="956">
        <f>G24*1.2+H24*1.055</f>
        <v>465.99394499999994</v>
      </c>
      <c r="K24" s="1011"/>
      <c r="L24" s="1012"/>
      <c r="M24" s="899"/>
      <c r="N24" s="898"/>
      <c r="O24" s="898"/>
      <c r="P24" s="915"/>
      <c r="Q24" s="915"/>
      <c r="R24" s="999"/>
      <c r="S24" s="992"/>
      <c r="T24" s="1006"/>
      <c r="U24" s="917"/>
      <c r="V24" s="897"/>
      <c r="W24" s="913"/>
      <c r="AA24" s="894"/>
      <c r="AB24" s="894"/>
      <c r="AC24" s="894"/>
      <c r="AD24" s="915"/>
    </row>
    <row r="25" spans="1:256" ht="24.95" customHeight="1">
      <c r="A25" s="1542" t="s">
        <v>181</v>
      </c>
      <c r="B25" s="1542"/>
      <c r="C25" s="1007">
        <f>SUM(C23:C24)</f>
        <v>1197.3500000000001</v>
      </c>
      <c r="D25" s="1007">
        <f>SUM(D23:D24)</f>
        <v>605.35</v>
      </c>
      <c r="E25" s="1007">
        <f>SUM(E23:E24)</f>
        <v>1802.6999999999998</v>
      </c>
      <c r="F25" s="1007">
        <f>SUM(F23:F24)</f>
        <v>2075.46425</v>
      </c>
      <c r="G25" s="1007">
        <f>SUM(G23:G24)</f>
        <v>2061.8260375</v>
      </c>
      <c r="H25" s="1009"/>
      <c r="I25" s="1049">
        <f>SUM(I23:I24)</f>
        <v>30760</v>
      </c>
      <c r="J25" s="1007">
        <f>SUM(J23:J24)</f>
        <v>2474.191245</v>
      </c>
      <c r="K25" s="1011"/>
      <c r="L25" s="1012"/>
      <c r="M25" s="899"/>
      <c r="N25" s="898"/>
      <c r="O25" s="898"/>
      <c r="P25" s="915"/>
      <c r="Q25" s="915"/>
      <c r="R25" s="999"/>
      <c r="S25" s="992"/>
      <c r="T25" s="1006"/>
      <c r="U25" s="886"/>
      <c r="V25" s="909"/>
      <c r="W25" s="913"/>
      <c r="AA25" s="1000"/>
      <c r="AB25" s="1052"/>
      <c r="AC25" s="1052"/>
      <c r="AD25" s="942"/>
    </row>
    <row r="26" spans="1:256" ht="24.95" customHeight="1">
      <c r="A26" s="890"/>
      <c r="B26" s="938"/>
      <c r="C26" s="939"/>
      <c r="D26" s="888"/>
      <c r="E26" s="940"/>
      <c r="F26" s="940"/>
      <c r="G26" s="939"/>
      <c r="H26" s="939"/>
      <c r="I26" s="939"/>
      <c r="J26" s="939"/>
      <c r="K26" s="941"/>
      <c r="L26" s="926"/>
      <c r="M26" s="899"/>
      <c r="N26" s="898"/>
      <c r="O26" s="898"/>
      <c r="P26" s="915"/>
      <c r="Q26" s="915"/>
      <c r="R26" s="1052"/>
      <c r="S26" s="951"/>
      <c r="T26" s="1006"/>
      <c r="U26" s="886"/>
      <c r="V26" s="909"/>
      <c r="W26" s="913"/>
      <c r="X26" s="985"/>
      <c r="Y26" s="954"/>
      <c r="Z26" s="942"/>
    </row>
    <row r="27" spans="1:256" ht="24.95" customHeight="1">
      <c r="A27" s="890"/>
      <c r="B27" s="938"/>
      <c r="C27" s="939"/>
      <c r="D27" s="888"/>
      <c r="E27" s="940"/>
      <c r="F27" s="940"/>
      <c r="G27" s="939"/>
      <c r="H27" s="939"/>
      <c r="I27" s="939"/>
      <c r="J27" s="939"/>
      <c r="K27" s="941"/>
      <c r="L27" s="926"/>
      <c r="M27" s="899"/>
      <c r="N27" s="898"/>
      <c r="O27" s="898"/>
      <c r="P27" s="915"/>
      <c r="Q27" s="915"/>
      <c r="R27" s="1052"/>
      <c r="S27" s="951"/>
      <c r="T27" s="1006"/>
      <c r="U27" s="886"/>
      <c r="V27" s="909"/>
      <c r="W27" s="913"/>
      <c r="X27" s="985"/>
      <c r="Y27" s="954"/>
      <c r="Z27" s="942"/>
    </row>
    <row r="28" spans="1:256" s="895" customFormat="1" ht="24.95" customHeight="1">
      <c r="A28" s="1010" t="s">
        <v>73</v>
      </c>
      <c r="B28" s="931"/>
      <c r="D28" s="944"/>
      <c r="E28" s="945"/>
      <c r="F28" s="945"/>
      <c r="G28" s="946"/>
      <c r="H28" s="946"/>
      <c r="I28" s="946"/>
      <c r="J28" s="946"/>
      <c r="K28" s="947"/>
      <c r="L28" s="926"/>
      <c r="M28" s="899"/>
      <c r="N28" s="898"/>
      <c r="O28" s="898"/>
      <c r="P28" s="915"/>
      <c r="Q28" s="915"/>
      <c r="R28" s="1052"/>
      <c r="S28" s="951"/>
      <c r="T28" s="887"/>
      <c r="U28" s="886"/>
      <c r="V28" s="909"/>
      <c r="W28" s="913"/>
      <c r="X28" s="908"/>
      <c r="Y28" s="907"/>
      <c r="Z28" s="910"/>
      <c r="AA28" s="893"/>
      <c r="AB28" s="893"/>
      <c r="AC28" s="893"/>
      <c r="AD28" s="893"/>
      <c r="AE28" s="893"/>
      <c r="AF28" s="893"/>
      <c r="AG28" s="893"/>
      <c r="AH28" s="893"/>
      <c r="AI28" s="893"/>
      <c r="AJ28" s="893"/>
      <c r="AK28" s="893"/>
      <c r="AL28" s="893"/>
      <c r="AM28" s="893"/>
      <c r="AN28" s="893"/>
      <c r="AO28" s="893"/>
      <c r="AP28" s="893"/>
    </row>
    <row r="29" spans="1:256" s="895" customFormat="1" ht="24.95" customHeight="1">
      <c r="A29" s="931" t="s">
        <v>160</v>
      </c>
      <c r="C29" s="943"/>
      <c r="D29" s="944"/>
      <c r="E29" s="945"/>
      <c r="F29" s="945"/>
      <c r="G29" s="946"/>
      <c r="H29" s="946"/>
      <c r="I29" s="946"/>
      <c r="J29" s="946"/>
      <c r="K29" s="947"/>
      <c r="L29" s="926"/>
      <c r="M29" s="899"/>
      <c r="N29" s="898"/>
      <c r="O29" s="898"/>
      <c r="P29" s="915"/>
      <c r="Q29" s="915"/>
      <c r="R29" s="1052"/>
      <c r="S29" s="951"/>
      <c r="T29" s="887"/>
      <c r="U29" s="886"/>
      <c r="V29" s="909"/>
      <c r="W29" s="913"/>
      <c r="X29" s="908"/>
      <c r="Y29" s="907"/>
      <c r="Z29" s="910"/>
      <c r="AA29" s="893"/>
      <c r="AB29" s="893"/>
      <c r="AC29" s="893"/>
      <c r="AD29" s="893"/>
      <c r="AE29" s="893"/>
      <c r="AF29" s="893"/>
      <c r="AG29" s="893"/>
      <c r="AH29" s="893"/>
      <c r="AI29" s="893"/>
      <c r="AJ29" s="893"/>
      <c r="AK29" s="893"/>
      <c r="AL29" s="893"/>
      <c r="AM29" s="893"/>
      <c r="AN29" s="893"/>
      <c r="AO29" s="893"/>
      <c r="AP29" s="893"/>
    </row>
    <row r="30" spans="1:256" ht="24.95" customHeight="1">
      <c r="B30" s="892"/>
      <c r="L30" s="926"/>
      <c r="M30" s="899"/>
      <c r="N30" s="898"/>
      <c r="O30" s="898"/>
      <c r="W30" s="913"/>
    </row>
    <row r="31" spans="1:256" ht="24.95" customHeight="1">
      <c r="A31" s="952" t="s">
        <v>77</v>
      </c>
      <c r="B31" s="952"/>
      <c r="L31" s="926"/>
      <c r="M31" s="899"/>
      <c r="N31" s="898"/>
      <c r="O31" s="898"/>
      <c r="W31" s="913"/>
    </row>
    <row r="32" spans="1:256" s="893" customFormat="1" ht="24.95" customHeight="1">
      <c r="A32" s="892"/>
      <c r="B32" s="892"/>
      <c r="C32" s="892"/>
      <c r="D32" s="891"/>
      <c r="E32" s="890"/>
      <c r="F32" s="890"/>
      <c r="G32" s="892"/>
      <c r="H32" s="892"/>
      <c r="I32" s="892"/>
      <c r="J32" s="892"/>
      <c r="K32" s="890"/>
      <c r="L32" s="926"/>
      <c r="M32" s="899"/>
      <c r="N32" s="898"/>
      <c r="O32" s="898"/>
      <c r="W32" s="913"/>
      <c r="X32" s="908"/>
      <c r="Y32" s="913"/>
      <c r="Z32" s="914"/>
      <c r="AQ32" s="892"/>
      <c r="AR32" s="892"/>
      <c r="AS32" s="892"/>
      <c r="AT32" s="892"/>
      <c r="AU32" s="892"/>
      <c r="AV32" s="892"/>
      <c r="AW32" s="892"/>
      <c r="AX32" s="892"/>
      <c r="AY32" s="892"/>
      <c r="AZ32" s="892"/>
      <c r="BA32" s="892"/>
      <c r="BB32" s="892"/>
      <c r="BC32" s="892"/>
      <c r="BD32" s="892"/>
      <c r="BE32" s="892"/>
      <c r="BF32" s="892"/>
      <c r="BG32" s="892"/>
      <c r="BH32" s="892"/>
      <c r="BI32" s="892"/>
      <c r="BJ32" s="892"/>
      <c r="BK32" s="892"/>
      <c r="BL32" s="892"/>
      <c r="BM32" s="892"/>
      <c r="BN32" s="892"/>
      <c r="BO32" s="892"/>
      <c r="BP32" s="892"/>
      <c r="BQ32" s="892"/>
      <c r="BR32" s="892"/>
      <c r="BS32" s="892"/>
      <c r="BT32" s="892"/>
      <c r="BU32" s="892"/>
      <c r="BV32" s="892"/>
      <c r="BW32" s="892"/>
      <c r="BX32" s="892"/>
      <c r="BY32" s="892"/>
      <c r="BZ32" s="892"/>
      <c r="CA32" s="892"/>
      <c r="CB32" s="892"/>
      <c r="CC32" s="892"/>
      <c r="CD32" s="892"/>
      <c r="CE32" s="892"/>
      <c r="CF32" s="892"/>
      <c r="CG32" s="892"/>
      <c r="CH32" s="892"/>
      <c r="CI32" s="892"/>
      <c r="CJ32" s="892"/>
      <c r="CK32" s="892"/>
      <c r="CL32" s="892"/>
      <c r="CM32" s="892"/>
      <c r="CN32" s="892"/>
      <c r="CO32" s="892"/>
      <c r="CP32" s="892"/>
      <c r="CQ32" s="892"/>
      <c r="CR32" s="892"/>
      <c r="CS32" s="892"/>
      <c r="CT32" s="892"/>
      <c r="CU32" s="892"/>
      <c r="CV32" s="892"/>
      <c r="CW32" s="892"/>
      <c r="CX32" s="892"/>
      <c r="CY32" s="892"/>
      <c r="CZ32" s="892"/>
      <c r="DA32" s="892"/>
      <c r="DB32" s="892"/>
      <c r="DC32" s="892"/>
      <c r="DD32" s="892"/>
      <c r="DE32" s="892"/>
      <c r="DF32" s="892"/>
      <c r="DG32" s="892"/>
      <c r="DH32" s="892"/>
      <c r="DI32" s="892"/>
      <c r="DJ32" s="892"/>
      <c r="DK32" s="892"/>
      <c r="DL32" s="892"/>
      <c r="DM32" s="892"/>
      <c r="DN32" s="892"/>
      <c r="DO32" s="892"/>
      <c r="DP32" s="892"/>
      <c r="DQ32" s="892"/>
      <c r="DR32" s="892"/>
      <c r="DS32" s="892"/>
      <c r="DT32" s="892"/>
      <c r="DU32" s="892"/>
      <c r="DV32" s="892"/>
      <c r="DW32" s="892"/>
      <c r="DX32" s="892"/>
      <c r="DY32" s="892"/>
      <c r="DZ32" s="892"/>
      <c r="EA32" s="892"/>
      <c r="EB32" s="892"/>
      <c r="EC32" s="892"/>
      <c r="ED32" s="892"/>
      <c r="EE32" s="892"/>
      <c r="EF32" s="892"/>
      <c r="EG32" s="892"/>
      <c r="EH32" s="892"/>
      <c r="EI32" s="892"/>
      <c r="EJ32" s="892"/>
      <c r="EK32" s="892"/>
      <c r="EL32" s="892"/>
      <c r="EM32" s="892"/>
      <c r="EN32" s="892"/>
      <c r="EO32" s="892"/>
      <c r="EP32" s="892"/>
      <c r="EQ32" s="892"/>
      <c r="ER32" s="892"/>
      <c r="ES32" s="892"/>
      <c r="ET32" s="892"/>
      <c r="EU32" s="892"/>
      <c r="EV32" s="892"/>
      <c r="EW32" s="892"/>
      <c r="EX32" s="892"/>
      <c r="EY32" s="892"/>
      <c r="EZ32" s="892"/>
      <c r="FA32" s="892"/>
      <c r="FB32" s="892"/>
      <c r="FC32" s="892"/>
      <c r="FD32" s="892"/>
      <c r="FE32" s="892"/>
      <c r="FF32" s="892"/>
      <c r="FG32" s="892"/>
      <c r="FH32" s="892"/>
      <c r="FI32" s="892"/>
      <c r="FJ32" s="892"/>
      <c r="FK32" s="892"/>
      <c r="FL32" s="892"/>
      <c r="FM32" s="892"/>
      <c r="FN32" s="892"/>
      <c r="FO32" s="892"/>
      <c r="FP32" s="892"/>
      <c r="FQ32" s="892"/>
      <c r="FR32" s="892"/>
      <c r="FS32" s="892"/>
      <c r="FT32" s="892"/>
      <c r="FU32" s="892"/>
      <c r="FV32" s="892"/>
      <c r="FW32" s="892"/>
      <c r="FX32" s="892"/>
      <c r="FY32" s="892"/>
      <c r="FZ32" s="892"/>
      <c r="GA32" s="892"/>
      <c r="GB32" s="892"/>
      <c r="GC32" s="892"/>
      <c r="GD32" s="892"/>
      <c r="GE32" s="892"/>
      <c r="GF32" s="892"/>
      <c r="GG32" s="892"/>
      <c r="GH32" s="892"/>
      <c r="GI32" s="892"/>
      <c r="GJ32" s="892"/>
      <c r="GK32" s="892"/>
      <c r="GL32" s="892"/>
      <c r="GM32" s="892"/>
      <c r="GN32" s="892"/>
      <c r="GO32" s="892"/>
      <c r="GP32" s="892"/>
      <c r="GQ32" s="892"/>
      <c r="GR32" s="892"/>
      <c r="GS32" s="892"/>
      <c r="GT32" s="892"/>
      <c r="GU32" s="892"/>
      <c r="GV32" s="892"/>
      <c r="GW32" s="892"/>
      <c r="GX32" s="892"/>
      <c r="GY32" s="892"/>
      <c r="GZ32" s="892"/>
      <c r="HA32" s="892"/>
      <c r="HB32" s="892"/>
      <c r="HC32" s="892"/>
      <c r="HD32" s="892"/>
      <c r="HE32" s="892"/>
      <c r="HF32" s="892"/>
      <c r="HG32" s="892"/>
      <c r="HH32" s="892"/>
      <c r="HI32" s="892"/>
      <c r="HJ32" s="892"/>
      <c r="HK32" s="892"/>
      <c r="HL32" s="892"/>
      <c r="HM32" s="892"/>
      <c r="HN32" s="892"/>
      <c r="HO32" s="892"/>
      <c r="HP32" s="892"/>
      <c r="HQ32" s="892"/>
      <c r="HR32" s="892"/>
      <c r="HS32" s="892"/>
      <c r="HT32" s="892"/>
      <c r="HU32" s="892"/>
      <c r="HV32" s="892"/>
      <c r="HW32" s="892"/>
      <c r="HX32" s="892"/>
      <c r="HY32" s="892"/>
      <c r="HZ32" s="892"/>
      <c r="IA32" s="892"/>
      <c r="IB32" s="892"/>
      <c r="IC32" s="892"/>
      <c r="ID32" s="892"/>
      <c r="IE32" s="892"/>
      <c r="IF32" s="892"/>
      <c r="IG32" s="892"/>
      <c r="IH32" s="892"/>
      <c r="II32" s="892"/>
      <c r="IJ32" s="892"/>
      <c r="IK32" s="892"/>
      <c r="IL32" s="892"/>
      <c r="IM32" s="892"/>
      <c r="IN32" s="892"/>
      <c r="IO32" s="892"/>
      <c r="IP32" s="892"/>
      <c r="IQ32" s="892"/>
      <c r="IR32" s="892"/>
      <c r="IS32" s="892"/>
      <c r="IT32" s="892"/>
      <c r="IU32" s="892"/>
      <c r="IV32" s="892"/>
    </row>
    <row r="33" spans="1:256" s="893" customFormat="1" ht="24.95" customHeight="1">
      <c r="A33" s="399" t="s">
        <v>186</v>
      </c>
      <c r="B33" s="892"/>
      <c r="C33" s="892"/>
      <c r="D33" s="891"/>
      <c r="E33" s="890"/>
      <c r="F33" s="890"/>
      <c r="G33" s="892"/>
      <c r="H33" s="892"/>
      <c r="I33" s="892"/>
      <c r="J33" s="892"/>
      <c r="K33" s="890"/>
      <c r="L33" s="926"/>
      <c r="M33" s="899"/>
      <c r="N33" s="898"/>
      <c r="O33" s="898"/>
      <c r="W33" s="913"/>
      <c r="X33" s="908"/>
      <c r="Y33" s="913"/>
      <c r="Z33" s="914"/>
      <c r="AQ33" s="892"/>
      <c r="AR33" s="892"/>
      <c r="AS33" s="892"/>
      <c r="AT33" s="892"/>
      <c r="AU33" s="892"/>
      <c r="AV33" s="892"/>
      <c r="AW33" s="892"/>
      <c r="AX33" s="892"/>
      <c r="AY33" s="892"/>
      <c r="AZ33" s="892"/>
      <c r="BA33" s="892"/>
      <c r="BB33" s="892"/>
      <c r="BC33" s="892"/>
      <c r="BD33" s="892"/>
      <c r="BE33" s="892"/>
      <c r="BF33" s="892"/>
      <c r="BG33" s="892"/>
      <c r="BH33" s="892"/>
      <c r="BI33" s="892"/>
      <c r="BJ33" s="892"/>
      <c r="BK33" s="892"/>
      <c r="BL33" s="892"/>
      <c r="BM33" s="892"/>
      <c r="BN33" s="892"/>
      <c r="BO33" s="892"/>
      <c r="BP33" s="892"/>
      <c r="BQ33" s="892"/>
      <c r="BR33" s="892"/>
      <c r="BS33" s="892"/>
      <c r="BT33" s="892"/>
      <c r="BU33" s="892"/>
      <c r="BV33" s="892"/>
      <c r="BW33" s="892"/>
      <c r="BX33" s="892"/>
      <c r="BY33" s="892"/>
      <c r="BZ33" s="892"/>
      <c r="CA33" s="892"/>
      <c r="CB33" s="892"/>
      <c r="CC33" s="892"/>
      <c r="CD33" s="892"/>
      <c r="CE33" s="892"/>
      <c r="CF33" s="892"/>
      <c r="CG33" s="892"/>
      <c r="CH33" s="892"/>
      <c r="CI33" s="892"/>
      <c r="CJ33" s="892"/>
      <c r="CK33" s="892"/>
      <c r="CL33" s="892"/>
      <c r="CM33" s="892"/>
      <c r="CN33" s="892"/>
      <c r="CO33" s="892"/>
      <c r="CP33" s="892"/>
      <c r="CQ33" s="892"/>
      <c r="CR33" s="892"/>
      <c r="CS33" s="892"/>
      <c r="CT33" s="892"/>
      <c r="CU33" s="892"/>
      <c r="CV33" s="892"/>
      <c r="CW33" s="892"/>
      <c r="CX33" s="892"/>
      <c r="CY33" s="892"/>
      <c r="CZ33" s="892"/>
      <c r="DA33" s="892"/>
      <c r="DB33" s="892"/>
      <c r="DC33" s="892"/>
      <c r="DD33" s="892"/>
      <c r="DE33" s="892"/>
      <c r="DF33" s="892"/>
      <c r="DG33" s="892"/>
      <c r="DH33" s="892"/>
      <c r="DI33" s="892"/>
      <c r="DJ33" s="892"/>
      <c r="DK33" s="892"/>
      <c r="DL33" s="892"/>
      <c r="DM33" s="892"/>
      <c r="DN33" s="892"/>
      <c r="DO33" s="892"/>
      <c r="DP33" s="892"/>
      <c r="DQ33" s="892"/>
      <c r="DR33" s="892"/>
      <c r="DS33" s="892"/>
      <c r="DT33" s="892"/>
      <c r="DU33" s="892"/>
      <c r="DV33" s="892"/>
      <c r="DW33" s="892"/>
      <c r="DX33" s="892"/>
      <c r="DY33" s="892"/>
      <c r="DZ33" s="892"/>
      <c r="EA33" s="892"/>
      <c r="EB33" s="892"/>
      <c r="EC33" s="892"/>
      <c r="ED33" s="892"/>
      <c r="EE33" s="892"/>
      <c r="EF33" s="892"/>
      <c r="EG33" s="892"/>
      <c r="EH33" s="892"/>
      <c r="EI33" s="892"/>
      <c r="EJ33" s="892"/>
      <c r="EK33" s="892"/>
      <c r="EL33" s="892"/>
      <c r="EM33" s="892"/>
      <c r="EN33" s="892"/>
      <c r="EO33" s="892"/>
      <c r="EP33" s="892"/>
      <c r="EQ33" s="892"/>
      <c r="ER33" s="892"/>
      <c r="ES33" s="892"/>
      <c r="ET33" s="892"/>
      <c r="EU33" s="892"/>
      <c r="EV33" s="892"/>
      <c r="EW33" s="892"/>
      <c r="EX33" s="892"/>
      <c r="EY33" s="892"/>
      <c r="EZ33" s="892"/>
      <c r="FA33" s="892"/>
      <c r="FB33" s="892"/>
      <c r="FC33" s="892"/>
      <c r="FD33" s="892"/>
      <c r="FE33" s="892"/>
      <c r="FF33" s="892"/>
      <c r="FG33" s="892"/>
      <c r="FH33" s="892"/>
      <c r="FI33" s="892"/>
      <c r="FJ33" s="892"/>
      <c r="FK33" s="892"/>
      <c r="FL33" s="892"/>
      <c r="FM33" s="892"/>
      <c r="FN33" s="892"/>
      <c r="FO33" s="892"/>
      <c r="FP33" s="892"/>
      <c r="FQ33" s="892"/>
      <c r="FR33" s="892"/>
      <c r="FS33" s="892"/>
      <c r="FT33" s="892"/>
      <c r="FU33" s="892"/>
      <c r="FV33" s="892"/>
      <c r="FW33" s="892"/>
      <c r="FX33" s="892"/>
      <c r="FY33" s="892"/>
      <c r="FZ33" s="892"/>
      <c r="GA33" s="892"/>
      <c r="GB33" s="892"/>
      <c r="GC33" s="892"/>
      <c r="GD33" s="892"/>
      <c r="GE33" s="892"/>
      <c r="GF33" s="892"/>
      <c r="GG33" s="892"/>
      <c r="GH33" s="892"/>
      <c r="GI33" s="892"/>
      <c r="GJ33" s="892"/>
      <c r="GK33" s="892"/>
      <c r="GL33" s="892"/>
      <c r="GM33" s="892"/>
      <c r="GN33" s="892"/>
      <c r="GO33" s="892"/>
      <c r="GP33" s="892"/>
      <c r="GQ33" s="892"/>
      <c r="GR33" s="892"/>
      <c r="GS33" s="892"/>
      <c r="GT33" s="892"/>
      <c r="GU33" s="892"/>
      <c r="GV33" s="892"/>
      <c r="GW33" s="892"/>
      <c r="GX33" s="892"/>
      <c r="GY33" s="892"/>
      <c r="GZ33" s="892"/>
      <c r="HA33" s="892"/>
      <c r="HB33" s="892"/>
      <c r="HC33" s="892"/>
      <c r="HD33" s="892"/>
      <c r="HE33" s="892"/>
      <c r="HF33" s="892"/>
      <c r="HG33" s="892"/>
      <c r="HH33" s="892"/>
      <c r="HI33" s="892"/>
      <c r="HJ33" s="892"/>
      <c r="HK33" s="892"/>
      <c r="HL33" s="892"/>
      <c r="HM33" s="892"/>
      <c r="HN33" s="892"/>
      <c r="HO33" s="892"/>
      <c r="HP33" s="892"/>
      <c r="HQ33" s="892"/>
      <c r="HR33" s="892"/>
      <c r="HS33" s="892"/>
      <c r="HT33" s="892"/>
      <c r="HU33" s="892"/>
      <c r="HV33" s="892"/>
      <c r="HW33" s="892"/>
      <c r="HX33" s="892"/>
      <c r="HY33" s="892"/>
      <c r="HZ33" s="892"/>
      <c r="IA33" s="892"/>
      <c r="IB33" s="892"/>
      <c r="IC33" s="892"/>
      <c r="ID33" s="892"/>
      <c r="IE33" s="892"/>
      <c r="IF33" s="892"/>
      <c r="IG33" s="892"/>
      <c r="IH33" s="892"/>
      <c r="II33" s="892"/>
      <c r="IJ33" s="892"/>
      <c r="IK33" s="892"/>
      <c r="IL33" s="892"/>
      <c r="IM33" s="892"/>
      <c r="IN33" s="892"/>
      <c r="IO33" s="892"/>
      <c r="IP33" s="892"/>
      <c r="IQ33" s="892"/>
      <c r="IR33" s="892"/>
      <c r="IS33" s="892"/>
      <c r="IT33" s="892"/>
      <c r="IU33" s="892"/>
      <c r="IV33" s="892"/>
    </row>
    <row r="34" spans="1:256" s="893" customFormat="1" ht="24.95" customHeight="1">
      <c r="A34" s="892" t="s">
        <v>185</v>
      </c>
      <c r="B34" s="892"/>
      <c r="C34" s="892"/>
      <c r="D34" s="891"/>
      <c r="E34" s="890"/>
      <c r="F34" s="890"/>
      <c r="G34" s="892"/>
      <c r="H34" s="892"/>
      <c r="I34" s="892"/>
      <c r="J34" s="892"/>
      <c r="K34" s="890"/>
      <c r="L34" s="926"/>
      <c r="M34" s="899"/>
      <c r="N34" s="898"/>
      <c r="O34" s="898"/>
      <c r="W34" s="913"/>
      <c r="X34" s="908"/>
      <c r="Y34" s="913"/>
      <c r="Z34" s="914"/>
      <c r="AQ34" s="892"/>
      <c r="AR34" s="892"/>
      <c r="AS34" s="892"/>
      <c r="AT34" s="892"/>
      <c r="AU34" s="892"/>
      <c r="AV34" s="892"/>
      <c r="AW34" s="892"/>
      <c r="AX34" s="892"/>
      <c r="AY34" s="892"/>
      <c r="AZ34" s="892"/>
      <c r="BA34" s="892"/>
      <c r="BB34" s="892"/>
      <c r="BC34" s="892"/>
      <c r="BD34" s="892"/>
      <c r="BE34" s="892"/>
      <c r="BF34" s="892"/>
      <c r="BG34" s="892"/>
      <c r="BH34" s="892"/>
      <c r="BI34" s="892"/>
      <c r="BJ34" s="892"/>
      <c r="BK34" s="892"/>
      <c r="BL34" s="892"/>
      <c r="BM34" s="892"/>
      <c r="BN34" s="892"/>
      <c r="BO34" s="892"/>
      <c r="BP34" s="892"/>
      <c r="BQ34" s="892"/>
      <c r="BR34" s="892"/>
      <c r="BS34" s="892"/>
      <c r="BT34" s="892"/>
      <c r="BU34" s="892"/>
      <c r="BV34" s="892"/>
      <c r="BW34" s="892"/>
      <c r="BX34" s="892"/>
      <c r="BY34" s="892"/>
      <c r="BZ34" s="892"/>
      <c r="CA34" s="892"/>
      <c r="CB34" s="892"/>
      <c r="CC34" s="892"/>
      <c r="CD34" s="892"/>
      <c r="CE34" s="892"/>
      <c r="CF34" s="892"/>
      <c r="CG34" s="892"/>
      <c r="CH34" s="892"/>
      <c r="CI34" s="892"/>
      <c r="CJ34" s="892"/>
      <c r="CK34" s="892"/>
      <c r="CL34" s="892"/>
      <c r="CM34" s="892"/>
      <c r="CN34" s="892"/>
      <c r="CO34" s="892"/>
      <c r="CP34" s="892"/>
      <c r="CQ34" s="892"/>
      <c r="CR34" s="892"/>
      <c r="CS34" s="892"/>
      <c r="CT34" s="892"/>
      <c r="CU34" s="892"/>
      <c r="CV34" s="892"/>
      <c r="CW34" s="892"/>
      <c r="CX34" s="892"/>
      <c r="CY34" s="892"/>
      <c r="CZ34" s="892"/>
      <c r="DA34" s="892"/>
      <c r="DB34" s="892"/>
      <c r="DC34" s="892"/>
      <c r="DD34" s="892"/>
      <c r="DE34" s="892"/>
      <c r="DF34" s="892"/>
      <c r="DG34" s="892"/>
      <c r="DH34" s="892"/>
      <c r="DI34" s="892"/>
      <c r="DJ34" s="892"/>
      <c r="DK34" s="892"/>
      <c r="DL34" s="892"/>
      <c r="DM34" s="892"/>
      <c r="DN34" s="892"/>
      <c r="DO34" s="892"/>
      <c r="DP34" s="892"/>
      <c r="DQ34" s="892"/>
      <c r="DR34" s="892"/>
      <c r="DS34" s="892"/>
      <c r="DT34" s="892"/>
      <c r="DU34" s="892"/>
      <c r="DV34" s="892"/>
      <c r="DW34" s="892"/>
      <c r="DX34" s="892"/>
      <c r="DY34" s="892"/>
      <c r="DZ34" s="892"/>
      <c r="EA34" s="892"/>
      <c r="EB34" s="892"/>
      <c r="EC34" s="892"/>
      <c r="ED34" s="892"/>
      <c r="EE34" s="892"/>
      <c r="EF34" s="892"/>
      <c r="EG34" s="892"/>
      <c r="EH34" s="892"/>
      <c r="EI34" s="892"/>
      <c r="EJ34" s="892"/>
      <c r="EK34" s="892"/>
      <c r="EL34" s="892"/>
      <c r="EM34" s="892"/>
      <c r="EN34" s="892"/>
      <c r="EO34" s="892"/>
      <c r="EP34" s="892"/>
      <c r="EQ34" s="892"/>
      <c r="ER34" s="892"/>
      <c r="ES34" s="892"/>
      <c r="ET34" s="892"/>
      <c r="EU34" s="892"/>
      <c r="EV34" s="892"/>
      <c r="EW34" s="892"/>
      <c r="EX34" s="892"/>
      <c r="EY34" s="892"/>
      <c r="EZ34" s="892"/>
      <c r="FA34" s="892"/>
      <c r="FB34" s="892"/>
      <c r="FC34" s="892"/>
      <c r="FD34" s="892"/>
      <c r="FE34" s="892"/>
      <c r="FF34" s="892"/>
      <c r="FG34" s="892"/>
      <c r="FH34" s="892"/>
      <c r="FI34" s="892"/>
      <c r="FJ34" s="892"/>
      <c r="FK34" s="892"/>
      <c r="FL34" s="892"/>
      <c r="FM34" s="892"/>
      <c r="FN34" s="892"/>
      <c r="FO34" s="892"/>
      <c r="FP34" s="892"/>
      <c r="FQ34" s="892"/>
      <c r="FR34" s="892"/>
      <c r="FS34" s="892"/>
      <c r="FT34" s="892"/>
      <c r="FU34" s="892"/>
      <c r="FV34" s="892"/>
      <c r="FW34" s="892"/>
      <c r="FX34" s="892"/>
      <c r="FY34" s="892"/>
      <c r="FZ34" s="892"/>
      <c r="GA34" s="892"/>
      <c r="GB34" s="892"/>
      <c r="GC34" s="892"/>
      <c r="GD34" s="892"/>
      <c r="GE34" s="892"/>
      <c r="GF34" s="892"/>
      <c r="GG34" s="892"/>
      <c r="GH34" s="892"/>
      <c r="GI34" s="892"/>
      <c r="GJ34" s="892"/>
      <c r="GK34" s="892"/>
      <c r="GL34" s="892"/>
      <c r="GM34" s="892"/>
      <c r="GN34" s="892"/>
      <c r="GO34" s="892"/>
      <c r="GP34" s="892"/>
      <c r="GQ34" s="892"/>
      <c r="GR34" s="892"/>
      <c r="GS34" s="892"/>
      <c r="GT34" s="892"/>
      <c r="GU34" s="892"/>
      <c r="GV34" s="892"/>
      <c r="GW34" s="892"/>
      <c r="GX34" s="892"/>
      <c r="GY34" s="892"/>
      <c r="GZ34" s="892"/>
      <c r="HA34" s="892"/>
      <c r="HB34" s="892"/>
      <c r="HC34" s="892"/>
      <c r="HD34" s="892"/>
      <c r="HE34" s="892"/>
      <c r="HF34" s="892"/>
      <c r="HG34" s="892"/>
      <c r="HH34" s="892"/>
      <c r="HI34" s="892"/>
      <c r="HJ34" s="892"/>
      <c r="HK34" s="892"/>
      <c r="HL34" s="892"/>
      <c r="HM34" s="892"/>
      <c r="HN34" s="892"/>
      <c r="HO34" s="892"/>
      <c r="HP34" s="892"/>
      <c r="HQ34" s="892"/>
      <c r="HR34" s="892"/>
      <c r="HS34" s="892"/>
      <c r="HT34" s="892"/>
      <c r="HU34" s="892"/>
      <c r="HV34" s="892"/>
      <c r="HW34" s="892"/>
      <c r="HX34" s="892"/>
      <c r="HY34" s="892"/>
      <c r="HZ34" s="892"/>
      <c r="IA34" s="892"/>
      <c r="IB34" s="892"/>
      <c r="IC34" s="892"/>
      <c r="ID34" s="892"/>
      <c r="IE34" s="892"/>
      <c r="IF34" s="892"/>
      <c r="IG34" s="892"/>
      <c r="IH34" s="892"/>
      <c r="II34" s="892"/>
      <c r="IJ34" s="892"/>
      <c r="IK34" s="892"/>
      <c r="IL34" s="892"/>
      <c r="IM34" s="892"/>
      <c r="IN34" s="892"/>
      <c r="IO34" s="892"/>
      <c r="IP34" s="892"/>
      <c r="IQ34" s="892"/>
      <c r="IR34" s="892"/>
      <c r="IS34" s="892"/>
      <c r="IT34" s="892"/>
      <c r="IU34" s="892"/>
      <c r="IV34" s="892"/>
    </row>
    <row r="35" spans="1:256" s="893" customFormat="1">
      <c r="A35" s="892"/>
      <c r="B35" s="892"/>
      <c r="C35" s="892"/>
      <c r="D35" s="891"/>
      <c r="E35" s="890"/>
      <c r="F35" s="890"/>
      <c r="G35" s="892"/>
      <c r="H35" s="892"/>
      <c r="I35" s="892"/>
      <c r="J35" s="892"/>
      <c r="K35" s="890"/>
      <c r="L35" s="926"/>
      <c r="M35" s="899"/>
      <c r="N35" s="898"/>
      <c r="O35" s="898"/>
      <c r="W35" s="913"/>
      <c r="X35" s="908"/>
      <c r="Y35" s="913"/>
      <c r="Z35" s="914"/>
      <c r="AQ35" s="892"/>
      <c r="AR35" s="892"/>
      <c r="AS35" s="892"/>
      <c r="AT35" s="892"/>
      <c r="AU35" s="892"/>
      <c r="AV35" s="892"/>
      <c r="AW35" s="892"/>
      <c r="AX35" s="892"/>
      <c r="AY35" s="892"/>
      <c r="AZ35" s="892"/>
      <c r="BA35" s="892"/>
      <c r="BB35" s="892"/>
      <c r="BC35" s="892"/>
      <c r="BD35" s="892"/>
      <c r="BE35" s="892"/>
      <c r="BF35" s="892"/>
      <c r="BG35" s="892"/>
      <c r="BH35" s="892"/>
      <c r="BI35" s="892"/>
      <c r="BJ35" s="892"/>
      <c r="BK35" s="892"/>
      <c r="BL35" s="892"/>
      <c r="BM35" s="892"/>
      <c r="BN35" s="892"/>
      <c r="BO35" s="892"/>
      <c r="BP35" s="892"/>
      <c r="BQ35" s="892"/>
      <c r="BR35" s="892"/>
      <c r="BS35" s="892"/>
      <c r="BT35" s="892"/>
      <c r="BU35" s="892"/>
      <c r="BV35" s="892"/>
      <c r="BW35" s="892"/>
      <c r="BX35" s="892"/>
      <c r="BY35" s="892"/>
      <c r="BZ35" s="892"/>
      <c r="CA35" s="892"/>
      <c r="CB35" s="892"/>
      <c r="CC35" s="892"/>
      <c r="CD35" s="892"/>
      <c r="CE35" s="892"/>
      <c r="CF35" s="892"/>
      <c r="CG35" s="892"/>
      <c r="CH35" s="892"/>
      <c r="CI35" s="892"/>
      <c r="CJ35" s="892"/>
      <c r="CK35" s="892"/>
      <c r="CL35" s="892"/>
      <c r="CM35" s="892"/>
      <c r="CN35" s="892"/>
      <c r="CO35" s="892"/>
      <c r="CP35" s="892"/>
      <c r="CQ35" s="892"/>
      <c r="CR35" s="892"/>
      <c r="CS35" s="892"/>
      <c r="CT35" s="892"/>
      <c r="CU35" s="892"/>
      <c r="CV35" s="892"/>
      <c r="CW35" s="892"/>
      <c r="CX35" s="892"/>
      <c r="CY35" s="892"/>
      <c r="CZ35" s="892"/>
      <c r="DA35" s="892"/>
      <c r="DB35" s="892"/>
      <c r="DC35" s="892"/>
      <c r="DD35" s="892"/>
      <c r="DE35" s="892"/>
      <c r="DF35" s="892"/>
      <c r="DG35" s="892"/>
      <c r="DH35" s="892"/>
      <c r="DI35" s="892"/>
      <c r="DJ35" s="892"/>
      <c r="DK35" s="892"/>
      <c r="DL35" s="892"/>
      <c r="DM35" s="892"/>
      <c r="DN35" s="892"/>
      <c r="DO35" s="892"/>
      <c r="DP35" s="892"/>
      <c r="DQ35" s="892"/>
      <c r="DR35" s="892"/>
      <c r="DS35" s="892"/>
      <c r="DT35" s="892"/>
      <c r="DU35" s="892"/>
      <c r="DV35" s="892"/>
      <c r="DW35" s="892"/>
      <c r="DX35" s="892"/>
      <c r="DY35" s="892"/>
      <c r="DZ35" s="892"/>
      <c r="EA35" s="892"/>
      <c r="EB35" s="892"/>
      <c r="EC35" s="892"/>
      <c r="ED35" s="892"/>
      <c r="EE35" s="892"/>
      <c r="EF35" s="892"/>
      <c r="EG35" s="892"/>
      <c r="EH35" s="892"/>
      <c r="EI35" s="892"/>
      <c r="EJ35" s="892"/>
      <c r="EK35" s="892"/>
      <c r="EL35" s="892"/>
      <c r="EM35" s="892"/>
      <c r="EN35" s="892"/>
      <c r="EO35" s="892"/>
      <c r="EP35" s="892"/>
      <c r="EQ35" s="892"/>
      <c r="ER35" s="892"/>
      <c r="ES35" s="892"/>
      <c r="ET35" s="892"/>
      <c r="EU35" s="892"/>
      <c r="EV35" s="892"/>
      <c r="EW35" s="892"/>
      <c r="EX35" s="892"/>
      <c r="EY35" s="892"/>
      <c r="EZ35" s="892"/>
      <c r="FA35" s="892"/>
      <c r="FB35" s="892"/>
      <c r="FC35" s="892"/>
      <c r="FD35" s="892"/>
      <c r="FE35" s="892"/>
      <c r="FF35" s="892"/>
      <c r="FG35" s="892"/>
      <c r="FH35" s="892"/>
      <c r="FI35" s="892"/>
      <c r="FJ35" s="892"/>
      <c r="FK35" s="892"/>
      <c r="FL35" s="892"/>
      <c r="FM35" s="892"/>
      <c r="FN35" s="892"/>
      <c r="FO35" s="892"/>
      <c r="FP35" s="892"/>
      <c r="FQ35" s="892"/>
      <c r="FR35" s="892"/>
      <c r="FS35" s="892"/>
      <c r="FT35" s="892"/>
      <c r="FU35" s="892"/>
      <c r="FV35" s="892"/>
      <c r="FW35" s="892"/>
      <c r="FX35" s="892"/>
      <c r="FY35" s="892"/>
      <c r="FZ35" s="892"/>
      <c r="GA35" s="892"/>
      <c r="GB35" s="892"/>
      <c r="GC35" s="892"/>
      <c r="GD35" s="892"/>
      <c r="GE35" s="892"/>
      <c r="GF35" s="892"/>
      <c r="GG35" s="892"/>
      <c r="GH35" s="892"/>
      <c r="GI35" s="892"/>
      <c r="GJ35" s="892"/>
      <c r="GK35" s="892"/>
      <c r="GL35" s="892"/>
      <c r="GM35" s="892"/>
      <c r="GN35" s="892"/>
      <c r="GO35" s="892"/>
      <c r="GP35" s="892"/>
      <c r="GQ35" s="892"/>
      <c r="GR35" s="892"/>
      <c r="GS35" s="892"/>
      <c r="GT35" s="892"/>
      <c r="GU35" s="892"/>
      <c r="GV35" s="892"/>
      <c r="GW35" s="892"/>
      <c r="GX35" s="892"/>
      <c r="GY35" s="892"/>
      <c r="GZ35" s="892"/>
      <c r="HA35" s="892"/>
      <c r="HB35" s="892"/>
      <c r="HC35" s="892"/>
      <c r="HD35" s="892"/>
      <c r="HE35" s="892"/>
      <c r="HF35" s="892"/>
      <c r="HG35" s="892"/>
      <c r="HH35" s="892"/>
      <c r="HI35" s="892"/>
      <c r="HJ35" s="892"/>
      <c r="HK35" s="892"/>
      <c r="HL35" s="892"/>
      <c r="HM35" s="892"/>
      <c r="HN35" s="892"/>
      <c r="HO35" s="892"/>
      <c r="HP35" s="892"/>
      <c r="HQ35" s="892"/>
      <c r="HR35" s="892"/>
      <c r="HS35" s="892"/>
      <c r="HT35" s="892"/>
      <c r="HU35" s="892"/>
      <c r="HV35" s="892"/>
      <c r="HW35" s="892"/>
      <c r="HX35" s="892"/>
      <c r="HY35" s="892"/>
      <c r="HZ35" s="892"/>
      <c r="IA35" s="892"/>
      <c r="IB35" s="892"/>
      <c r="IC35" s="892"/>
      <c r="ID35" s="892"/>
      <c r="IE35" s="892"/>
      <c r="IF35" s="892"/>
      <c r="IG35" s="892"/>
      <c r="IH35" s="892"/>
      <c r="II35" s="892"/>
      <c r="IJ35" s="892"/>
      <c r="IK35" s="892"/>
      <c r="IL35" s="892"/>
      <c r="IM35" s="892"/>
      <c r="IN35" s="892"/>
      <c r="IO35" s="892"/>
      <c r="IP35" s="892"/>
      <c r="IQ35" s="892"/>
      <c r="IR35" s="892"/>
      <c r="IS35" s="892"/>
      <c r="IT35" s="892"/>
      <c r="IU35" s="892"/>
      <c r="IV35" s="892"/>
    </row>
    <row r="36" spans="1:256" s="893" customFormat="1">
      <c r="A36" s="892"/>
      <c r="B36" s="892"/>
      <c r="C36" s="892"/>
      <c r="D36" s="891"/>
      <c r="E36" s="890"/>
      <c r="F36" s="890"/>
      <c r="G36" s="892"/>
      <c r="H36" s="892"/>
      <c r="I36" s="892"/>
      <c r="J36" s="892"/>
      <c r="K36" s="890"/>
      <c r="L36" s="926"/>
      <c r="M36" s="899"/>
      <c r="N36" s="898"/>
      <c r="O36" s="898"/>
      <c r="W36" s="913"/>
      <c r="X36" s="908"/>
      <c r="Y36" s="913"/>
      <c r="Z36" s="914"/>
      <c r="AQ36" s="892"/>
      <c r="AR36" s="892"/>
      <c r="AS36" s="892"/>
      <c r="AT36" s="892"/>
      <c r="AU36" s="892"/>
      <c r="AV36" s="892"/>
      <c r="AW36" s="892"/>
      <c r="AX36" s="892"/>
      <c r="AY36" s="892"/>
      <c r="AZ36" s="892"/>
      <c r="BA36" s="892"/>
      <c r="BB36" s="892"/>
      <c r="BC36" s="892"/>
      <c r="BD36" s="892"/>
      <c r="BE36" s="892"/>
      <c r="BF36" s="892"/>
      <c r="BG36" s="892"/>
      <c r="BH36" s="892"/>
      <c r="BI36" s="892"/>
      <c r="BJ36" s="892"/>
      <c r="BK36" s="892"/>
      <c r="BL36" s="892"/>
      <c r="BM36" s="892"/>
      <c r="BN36" s="892"/>
      <c r="BO36" s="892"/>
      <c r="BP36" s="892"/>
      <c r="BQ36" s="892"/>
      <c r="BR36" s="892"/>
      <c r="BS36" s="892"/>
      <c r="BT36" s="892"/>
      <c r="BU36" s="892"/>
      <c r="BV36" s="892"/>
      <c r="BW36" s="892"/>
      <c r="BX36" s="892"/>
      <c r="BY36" s="892"/>
      <c r="BZ36" s="892"/>
      <c r="CA36" s="892"/>
      <c r="CB36" s="892"/>
      <c r="CC36" s="892"/>
      <c r="CD36" s="892"/>
      <c r="CE36" s="892"/>
      <c r="CF36" s="892"/>
      <c r="CG36" s="892"/>
      <c r="CH36" s="892"/>
      <c r="CI36" s="892"/>
      <c r="CJ36" s="892"/>
      <c r="CK36" s="892"/>
      <c r="CL36" s="892"/>
      <c r="CM36" s="892"/>
      <c r="CN36" s="892"/>
      <c r="CO36" s="892"/>
      <c r="CP36" s="892"/>
      <c r="CQ36" s="892"/>
      <c r="CR36" s="892"/>
      <c r="CS36" s="892"/>
      <c r="CT36" s="892"/>
      <c r="CU36" s="892"/>
      <c r="CV36" s="892"/>
      <c r="CW36" s="892"/>
      <c r="CX36" s="892"/>
      <c r="CY36" s="892"/>
      <c r="CZ36" s="892"/>
      <c r="DA36" s="892"/>
      <c r="DB36" s="892"/>
      <c r="DC36" s="892"/>
      <c r="DD36" s="892"/>
      <c r="DE36" s="892"/>
      <c r="DF36" s="892"/>
      <c r="DG36" s="892"/>
      <c r="DH36" s="892"/>
      <c r="DI36" s="892"/>
      <c r="DJ36" s="892"/>
      <c r="DK36" s="892"/>
      <c r="DL36" s="892"/>
      <c r="DM36" s="892"/>
      <c r="DN36" s="892"/>
      <c r="DO36" s="892"/>
      <c r="DP36" s="892"/>
      <c r="DQ36" s="892"/>
      <c r="DR36" s="892"/>
      <c r="DS36" s="892"/>
      <c r="DT36" s="892"/>
      <c r="DU36" s="892"/>
      <c r="DV36" s="892"/>
      <c r="DW36" s="892"/>
      <c r="DX36" s="892"/>
      <c r="DY36" s="892"/>
      <c r="DZ36" s="892"/>
      <c r="EA36" s="892"/>
      <c r="EB36" s="892"/>
      <c r="EC36" s="892"/>
      <c r="ED36" s="892"/>
      <c r="EE36" s="892"/>
      <c r="EF36" s="892"/>
      <c r="EG36" s="892"/>
      <c r="EH36" s="892"/>
      <c r="EI36" s="892"/>
      <c r="EJ36" s="892"/>
      <c r="EK36" s="892"/>
      <c r="EL36" s="892"/>
      <c r="EM36" s="892"/>
      <c r="EN36" s="892"/>
      <c r="EO36" s="892"/>
      <c r="EP36" s="892"/>
      <c r="EQ36" s="892"/>
      <c r="ER36" s="892"/>
      <c r="ES36" s="892"/>
      <c r="ET36" s="892"/>
      <c r="EU36" s="892"/>
      <c r="EV36" s="892"/>
      <c r="EW36" s="892"/>
      <c r="EX36" s="892"/>
      <c r="EY36" s="892"/>
      <c r="EZ36" s="892"/>
      <c r="FA36" s="892"/>
      <c r="FB36" s="892"/>
      <c r="FC36" s="892"/>
      <c r="FD36" s="892"/>
      <c r="FE36" s="892"/>
      <c r="FF36" s="892"/>
      <c r="FG36" s="892"/>
      <c r="FH36" s="892"/>
      <c r="FI36" s="892"/>
      <c r="FJ36" s="892"/>
      <c r="FK36" s="892"/>
      <c r="FL36" s="892"/>
      <c r="FM36" s="892"/>
      <c r="FN36" s="892"/>
      <c r="FO36" s="892"/>
      <c r="FP36" s="892"/>
      <c r="FQ36" s="892"/>
      <c r="FR36" s="892"/>
      <c r="FS36" s="892"/>
      <c r="FT36" s="892"/>
      <c r="FU36" s="892"/>
      <c r="FV36" s="892"/>
      <c r="FW36" s="892"/>
      <c r="FX36" s="892"/>
      <c r="FY36" s="892"/>
      <c r="FZ36" s="892"/>
      <c r="GA36" s="892"/>
      <c r="GB36" s="892"/>
      <c r="GC36" s="892"/>
      <c r="GD36" s="892"/>
      <c r="GE36" s="892"/>
      <c r="GF36" s="892"/>
      <c r="GG36" s="892"/>
      <c r="GH36" s="892"/>
      <c r="GI36" s="892"/>
      <c r="GJ36" s="892"/>
      <c r="GK36" s="892"/>
      <c r="GL36" s="892"/>
      <c r="GM36" s="892"/>
      <c r="GN36" s="892"/>
      <c r="GO36" s="892"/>
      <c r="GP36" s="892"/>
      <c r="GQ36" s="892"/>
      <c r="GR36" s="892"/>
      <c r="GS36" s="892"/>
      <c r="GT36" s="892"/>
      <c r="GU36" s="892"/>
      <c r="GV36" s="892"/>
      <c r="GW36" s="892"/>
      <c r="GX36" s="892"/>
      <c r="GY36" s="892"/>
      <c r="GZ36" s="892"/>
      <c r="HA36" s="892"/>
      <c r="HB36" s="892"/>
      <c r="HC36" s="892"/>
      <c r="HD36" s="892"/>
      <c r="HE36" s="892"/>
      <c r="HF36" s="892"/>
      <c r="HG36" s="892"/>
      <c r="HH36" s="892"/>
      <c r="HI36" s="892"/>
      <c r="HJ36" s="892"/>
      <c r="HK36" s="892"/>
      <c r="HL36" s="892"/>
      <c r="HM36" s="892"/>
      <c r="HN36" s="892"/>
      <c r="HO36" s="892"/>
      <c r="HP36" s="892"/>
      <c r="HQ36" s="892"/>
      <c r="HR36" s="892"/>
      <c r="HS36" s="892"/>
      <c r="HT36" s="892"/>
      <c r="HU36" s="892"/>
      <c r="HV36" s="892"/>
      <c r="HW36" s="892"/>
      <c r="HX36" s="892"/>
      <c r="HY36" s="892"/>
      <c r="HZ36" s="892"/>
      <c r="IA36" s="892"/>
      <c r="IB36" s="892"/>
      <c r="IC36" s="892"/>
      <c r="ID36" s="892"/>
      <c r="IE36" s="892"/>
      <c r="IF36" s="892"/>
      <c r="IG36" s="892"/>
      <c r="IH36" s="892"/>
      <c r="II36" s="892"/>
      <c r="IJ36" s="892"/>
      <c r="IK36" s="892"/>
      <c r="IL36" s="892"/>
      <c r="IM36" s="892"/>
      <c r="IN36" s="892"/>
      <c r="IO36" s="892"/>
      <c r="IP36" s="892"/>
      <c r="IQ36" s="892"/>
      <c r="IR36" s="892"/>
      <c r="IS36" s="892"/>
      <c r="IT36" s="892"/>
      <c r="IU36" s="892"/>
      <c r="IV36" s="892"/>
    </row>
    <row r="37" spans="1:256" s="893" customFormat="1">
      <c r="A37" s="892"/>
      <c r="B37" s="892"/>
      <c r="C37" s="892"/>
      <c r="D37" s="891"/>
      <c r="E37" s="890"/>
      <c r="F37" s="890"/>
      <c r="G37" s="892"/>
      <c r="H37" s="892"/>
      <c r="I37" s="892"/>
      <c r="J37" s="892"/>
      <c r="K37" s="890"/>
      <c r="L37" s="926"/>
      <c r="M37" s="899"/>
      <c r="N37" s="898"/>
      <c r="O37" s="898"/>
      <c r="W37" s="913"/>
      <c r="X37" s="908"/>
      <c r="Y37" s="913"/>
      <c r="Z37" s="914"/>
      <c r="AQ37" s="892"/>
      <c r="AR37" s="892"/>
      <c r="AS37" s="892"/>
      <c r="AT37" s="892"/>
      <c r="AU37" s="892"/>
      <c r="AV37" s="892"/>
      <c r="AW37" s="892"/>
      <c r="AX37" s="892"/>
      <c r="AY37" s="892"/>
      <c r="AZ37" s="892"/>
      <c r="BA37" s="892"/>
      <c r="BB37" s="892"/>
      <c r="BC37" s="892"/>
      <c r="BD37" s="892"/>
      <c r="BE37" s="892"/>
      <c r="BF37" s="892"/>
      <c r="BG37" s="892"/>
      <c r="BH37" s="892"/>
      <c r="BI37" s="892"/>
      <c r="BJ37" s="892"/>
      <c r="BK37" s="892"/>
      <c r="BL37" s="892"/>
      <c r="BM37" s="892"/>
      <c r="BN37" s="892"/>
      <c r="BO37" s="892"/>
      <c r="BP37" s="892"/>
      <c r="BQ37" s="892"/>
      <c r="BR37" s="892"/>
      <c r="BS37" s="892"/>
      <c r="BT37" s="892"/>
      <c r="BU37" s="892"/>
      <c r="BV37" s="892"/>
      <c r="BW37" s="892"/>
      <c r="BX37" s="892"/>
      <c r="BY37" s="892"/>
      <c r="BZ37" s="892"/>
      <c r="CA37" s="892"/>
      <c r="CB37" s="892"/>
      <c r="CC37" s="892"/>
      <c r="CD37" s="892"/>
      <c r="CE37" s="892"/>
      <c r="CF37" s="892"/>
      <c r="CG37" s="892"/>
      <c r="CH37" s="892"/>
      <c r="CI37" s="892"/>
      <c r="CJ37" s="892"/>
      <c r="CK37" s="892"/>
      <c r="CL37" s="892"/>
      <c r="CM37" s="892"/>
      <c r="CN37" s="892"/>
      <c r="CO37" s="892"/>
      <c r="CP37" s="892"/>
      <c r="CQ37" s="892"/>
      <c r="CR37" s="892"/>
      <c r="CS37" s="892"/>
      <c r="CT37" s="892"/>
      <c r="CU37" s="892"/>
      <c r="CV37" s="892"/>
      <c r="CW37" s="892"/>
      <c r="CX37" s="892"/>
      <c r="CY37" s="892"/>
      <c r="CZ37" s="892"/>
      <c r="DA37" s="892"/>
      <c r="DB37" s="892"/>
      <c r="DC37" s="892"/>
      <c r="DD37" s="892"/>
      <c r="DE37" s="892"/>
      <c r="DF37" s="892"/>
      <c r="DG37" s="892"/>
      <c r="DH37" s="892"/>
      <c r="DI37" s="892"/>
      <c r="DJ37" s="892"/>
      <c r="DK37" s="892"/>
      <c r="DL37" s="892"/>
      <c r="DM37" s="892"/>
      <c r="DN37" s="892"/>
      <c r="DO37" s="892"/>
      <c r="DP37" s="892"/>
      <c r="DQ37" s="892"/>
      <c r="DR37" s="892"/>
      <c r="DS37" s="892"/>
      <c r="DT37" s="892"/>
      <c r="DU37" s="892"/>
      <c r="DV37" s="892"/>
      <c r="DW37" s="892"/>
      <c r="DX37" s="892"/>
      <c r="DY37" s="892"/>
      <c r="DZ37" s="892"/>
      <c r="EA37" s="892"/>
      <c r="EB37" s="892"/>
      <c r="EC37" s="892"/>
      <c r="ED37" s="892"/>
      <c r="EE37" s="892"/>
      <c r="EF37" s="892"/>
      <c r="EG37" s="892"/>
      <c r="EH37" s="892"/>
      <c r="EI37" s="892"/>
      <c r="EJ37" s="892"/>
      <c r="EK37" s="892"/>
      <c r="EL37" s="892"/>
      <c r="EM37" s="892"/>
      <c r="EN37" s="892"/>
      <c r="EO37" s="892"/>
      <c r="EP37" s="892"/>
      <c r="EQ37" s="892"/>
      <c r="ER37" s="892"/>
      <c r="ES37" s="892"/>
      <c r="ET37" s="892"/>
      <c r="EU37" s="892"/>
      <c r="EV37" s="892"/>
      <c r="EW37" s="892"/>
      <c r="EX37" s="892"/>
      <c r="EY37" s="892"/>
      <c r="EZ37" s="892"/>
      <c r="FA37" s="892"/>
      <c r="FB37" s="892"/>
      <c r="FC37" s="892"/>
      <c r="FD37" s="892"/>
      <c r="FE37" s="892"/>
      <c r="FF37" s="892"/>
      <c r="FG37" s="892"/>
      <c r="FH37" s="892"/>
      <c r="FI37" s="892"/>
      <c r="FJ37" s="892"/>
      <c r="FK37" s="892"/>
      <c r="FL37" s="892"/>
      <c r="FM37" s="892"/>
      <c r="FN37" s="892"/>
      <c r="FO37" s="892"/>
      <c r="FP37" s="892"/>
      <c r="FQ37" s="892"/>
      <c r="FR37" s="892"/>
      <c r="FS37" s="892"/>
      <c r="FT37" s="892"/>
      <c r="FU37" s="892"/>
      <c r="FV37" s="892"/>
      <c r="FW37" s="892"/>
      <c r="FX37" s="892"/>
      <c r="FY37" s="892"/>
      <c r="FZ37" s="892"/>
      <c r="GA37" s="892"/>
      <c r="GB37" s="892"/>
      <c r="GC37" s="892"/>
      <c r="GD37" s="892"/>
      <c r="GE37" s="892"/>
      <c r="GF37" s="892"/>
      <c r="GG37" s="892"/>
      <c r="GH37" s="892"/>
      <c r="GI37" s="892"/>
      <c r="GJ37" s="892"/>
      <c r="GK37" s="892"/>
      <c r="GL37" s="892"/>
      <c r="GM37" s="892"/>
      <c r="GN37" s="892"/>
      <c r="GO37" s="892"/>
      <c r="GP37" s="892"/>
      <c r="GQ37" s="892"/>
      <c r="GR37" s="892"/>
      <c r="GS37" s="892"/>
      <c r="GT37" s="892"/>
      <c r="GU37" s="892"/>
      <c r="GV37" s="892"/>
      <c r="GW37" s="892"/>
      <c r="GX37" s="892"/>
      <c r="GY37" s="892"/>
      <c r="GZ37" s="892"/>
      <c r="HA37" s="892"/>
      <c r="HB37" s="892"/>
      <c r="HC37" s="892"/>
      <c r="HD37" s="892"/>
      <c r="HE37" s="892"/>
      <c r="HF37" s="892"/>
      <c r="HG37" s="892"/>
      <c r="HH37" s="892"/>
      <c r="HI37" s="892"/>
      <c r="HJ37" s="892"/>
      <c r="HK37" s="892"/>
      <c r="HL37" s="892"/>
      <c r="HM37" s="892"/>
      <c r="HN37" s="892"/>
      <c r="HO37" s="892"/>
      <c r="HP37" s="892"/>
      <c r="HQ37" s="892"/>
      <c r="HR37" s="892"/>
      <c r="HS37" s="892"/>
      <c r="HT37" s="892"/>
      <c r="HU37" s="892"/>
      <c r="HV37" s="892"/>
      <c r="HW37" s="892"/>
      <c r="HX37" s="892"/>
      <c r="HY37" s="892"/>
      <c r="HZ37" s="892"/>
      <c r="IA37" s="892"/>
      <c r="IB37" s="892"/>
      <c r="IC37" s="892"/>
      <c r="ID37" s="892"/>
      <c r="IE37" s="892"/>
      <c r="IF37" s="892"/>
      <c r="IG37" s="892"/>
      <c r="IH37" s="892"/>
      <c r="II37" s="892"/>
      <c r="IJ37" s="892"/>
      <c r="IK37" s="892"/>
      <c r="IL37" s="892"/>
      <c r="IM37" s="892"/>
      <c r="IN37" s="892"/>
      <c r="IO37" s="892"/>
      <c r="IP37" s="892"/>
      <c r="IQ37" s="892"/>
      <c r="IR37" s="892"/>
      <c r="IS37" s="892"/>
      <c r="IT37" s="892"/>
      <c r="IU37" s="892"/>
      <c r="IV37" s="892"/>
    </row>
    <row r="38" spans="1:256" s="893" customFormat="1">
      <c r="A38" s="892"/>
      <c r="B38" s="892"/>
      <c r="C38" s="892"/>
      <c r="D38" s="891"/>
      <c r="E38" s="890"/>
      <c r="F38" s="890"/>
      <c r="G38" s="892"/>
      <c r="H38" s="892"/>
      <c r="I38" s="892"/>
      <c r="J38" s="892"/>
      <c r="K38" s="890"/>
      <c r="L38" s="926"/>
      <c r="M38" s="899"/>
      <c r="N38" s="898"/>
      <c r="O38" s="898"/>
      <c r="W38" s="913"/>
      <c r="X38" s="908"/>
      <c r="Y38" s="913"/>
      <c r="Z38" s="914"/>
      <c r="AQ38" s="892"/>
      <c r="AR38" s="892"/>
      <c r="AS38" s="892"/>
      <c r="AT38" s="892"/>
      <c r="AU38" s="892"/>
      <c r="AV38" s="892"/>
      <c r="AW38" s="892"/>
      <c r="AX38" s="892"/>
      <c r="AY38" s="892"/>
      <c r="AZ38" s="892"/>
      <c r="BA38" s="892"/>
      <c r="BB38" s="892"/>
      <c r="BC38" s="892"/>
      <c r="BD38" s="892"/>
      <c r="BE38" s="892"/>
      <c r="BF38" s="892"/>
      <c r="BG38" s="892"/>
      <c r="BH38" s="892"/>
      <c r="BI38" s="892"/>
      <c r="BJ38" s="892"/>
      <c r="BK38" s="892"/>
      <c r="BL38" s="892"/>
      <c r="BM38" s="892"/>
      <c r="BN38" s="892"/>
      <c r="BO38" s="892"/>
      <c r="BP38" s="892"/>
      <c r="BQ38" s="892"/>
      <c r="BR38" s="892"/>
      <c r="BS38" s="892"/>
      <c r="BT38" s="892"/>
      <c r="BU38" s="892"/>
      <c r="BV38" s="892"/>
      <c r="BW38" s="892"/>
      <c r="BX38" s="892"/>
      <c r="BY38" s="892"/>
      <c r="BZ38" s="892"/>
      <c r="CA38" s="892"/>
      <c r="CB38" s="892"/>
      <c r="CC38" s="892"/>
      <c r="CD38" s="892"/>
      <c r="CE38" s="892"/>
      <c r="CF38" s="892"/>
      <c r="CG38" s="892"/>
      <c r="CH38" s="892"/>
      <c r="CI38" s="892"/>
      <c r="CJ38" s="892"/>
      <c r="CK38" s="892"/>
      <c r="CL38" s="892"/>
      <c r="CM38" s="892"/>
      <c r="CN38" s="892"/>
      <c r="CO38" s="892"/>
      <c r="CP38" s="892"/>
      <c r="CQ38" s="892"/>
      <c r="CR38" s="892"/>
      <c r="CS38" s="892"/>
      <c r="CT38" s="892"/>
      <c r="CU38" s="892"/>
      <c r="CV38" s="892"/>
      <c r="CW38" s="892"/>
      <c r="CX38" s="892"/>
      <c r="CY38" s="892"/>
      <c r="CZ38" s="892"/>
      <c r="DA38" s="892"/>
      <c r="DB38" s="892"/>
      <c r="DC38" s="892"/>
      <c r="DD38" s="892"/>
      <c r="DE38" s="892"/>
      <c r="DF38" s="892"/>
      <c r="DG38" s="892"/>
      <c r="DH38" s="892"/>
      <c r="DI38" s="892"/>
      <c r="DJ38" s="892"/>
      <c r="DK38" s="892"/>
      <c r="DL38" s="892"/>
      <c r="DM38" s="892"/>
      <c r="DN38" s="892"/>
      <c r="DO38" s="892"/>
      <c r="DP38" s="892"/>
      <c r="DQ38" s="892"/>
      <c r="DR38" s="892"/>
      <c r="DS38" s="892"/>
      <c r="DT38" s="892"/>
      <c r="DU38" s="892"/>
      <c r="DV38" s="892"/>
      <c r="DW38" s="892"/>
      <c r="DX38" s="892"/>
      <c r="DY38" s="892"/>
      <c r="DZ38" s="892"/>
      <c r="EA38" s="892"/>
      <c r="EB38" s="892"/>
      <c r="EC38" s="892"/>
      <c r="ED38" s="892"/>
      <c r="EE38" s="892"/>
      <c r="EF38" s="892"/>
      <c r="EG38" s="892"/>
      <c r="EH38" s="892"/>
      <c r="EI38" s="892"/>
      <c r="EJ38" s="892"/>
      <c r="EK38" s="892"/>
      <c r="EL38" s="892"/>
      <c r="EM38" s="892"/>
      <c r="EN38" s="892"/>
      <c r="EO38" s="892"/>
      <c r="EP38" s="892"/>
      <c r="EQ38" s="892"/>
      <c r="ER38" s="892"/>
      <c r="ES38" s="892"/>
      <c r="ET38" s="892"/>
      <c r="EU38" s="892"/>
      <c r="EV38" s="892"/>
      <c r="EW38" s="892"/>
      <c r="EX38" s="892"/>
      <c r="EY38" s="892"/>
      <c r="EZ38" s="892"/>
      <c r="FA38" s="892"/>
      <c r="FB38" s="892"/>
      <c r="FC38" s="892"/>
      <c r="FD38" s="892"/>
      <c r="FE38" s="892"/>
      <c r="FF38" s="892"/>
      <c r="FG38" s="892"/>
      <c r="FH38" s="892"/>
      <c r="FI38" s="892"/>
      <c r="FJ38" s="892"/>
      <c r="FK38" s="892"/>
      <c r="FL38" s="892"/>
      <c r="FM38" s="892"/>
      <c r="FN38" s="892"/>
      <c r="FO38" s="892"/>
      <c r="FP38" s="892"/>
      <c r="FQ38" s="892"/>
      <c r="FR38" s="892"/>
      <c r="FS38" s="892"/>
      <c r="FT38" s="892"/>
      <c r="FU38" s="892"/>
      <c r="FV38" s="892"/>
      <c r="FW38" s="892"/>
      <c r="FX38" s="892"/>
      <c r="FY38" s="892"/>
      <c r="FZ38" s="892"/>
      <c r="GA38" s="892"/>
      <c r="GB38" s="892"/>
      <c r="GC38" s="892"/>
      <c r="GD38" s="892"/>
      <c r="GE38" s="892"/>
      <c r="GF38" s="892"/>
      <c r="GG38" s="892"/>
      <c r="GH38" s="892"/>
      <c r="GI38" s="892"/>
      <c r="GJ38" s="892"/>
      <c r="GK38" s="892"/>
      <c r="GL38" s="892"/>
      <c r="GM38" s="892"/>
      <c r="GN38" s="892"/>
      <c r="GO38" s="892"/>
      <c r="GP38" s="892"/>
      <c r="GQ38" s="892"/>
      <c r="GR38" s="892"/>
      <c r="GS38" s="892"/>
      <c r="GT38" s="892"/>
      <c r="GU38" s="892"/>
      <c r="GV38" s="892"/>
      <c r="GW38" s="892"/>
      <c r="GX38" s="892"/>
      <c r="GY38" s="892"/>
      <c r="GZ38" s="892"/>
      <c r="HA38" s="892"/>
      <c r="HB38" s="892"/>
      <c r="HC38" s="892"/>
      <c r="HD38" s="892"/>
      <c r="HE38" s="892"/>
      <c r="HF38" s="892"/>
      <c r="HG38" s="892"/>
      <c r="HH38" s="892"/>
      <c r="HI38" s="892"/>
      <c r="HJ38" s="892"/>
      <c r="HK38" s="892"/>
      <c r="HL38" s="892"/>
      <c r="HM38" s="892"/>
      <c r="HN38" s="892"/>
      <c r="HO38" s="892"/>
      <c r="HP38" s="892"/>
      <c r="HQ38" s="892"/>
      <c r="HR38" s="892"/>
      <c r="HS38" s="892"/>
      <c r="HT38" s="892"/>
      <c r="HU38" s="892"/>
      <c r="HV38" s="892"/>
      <c r="HW38" s="892"/>
      <c r="HX38" s="892"/>
      <c r="HY38" s="892"/>
      <c r="HZ38" s="892"/>
      <c r="IA38" s="892"/>
      <c r="IB38" s="892"/>
      <c r="IC38" s="892"/>
      <c r="ID38" s="892"/>
      <c r="IE38" s="892"/>
      <c r="IF38" s="892"/>
      <c r="IG38" s="892"/>
      <c r="IH38" s="892"/>
      <c r="II38" s="892"/>
      <c r="IJ38" s="892"/>
      <c r="IK38" s="892"/>
      <c r="IL38" s="892"/>
      <c r="IM38" s="892"/>
      <c r="IN38" s="892"/>
      <c r="IO38" s="892"/>
      <c r="IP38" s="892"/>
      <c r="IQ38" s="892"/>
      <c r="IR38" s="892"/>
      <c r="IS38" s="892"/>
      <c r="IT38" s="892"/>
      <c r="IU38" s="892"/>
      <c r="IV38" s="892"/>
    </row>
    <row r="39" spans="1:256" s="893" customFormat="1">
      <c r="A39" s="892"/>
      <c r="B39" s="892"/>
      <c r="C39" s="892"/>
      <c r="D39" s="891"/>
      <c r="E39" s="890"/>
      <c r="F39" s="890"/>
      <c r="G39" s="892"/>
      <c r="H39" s="892"/>
      <c r="I39" s="892"/>
      <c r="J39" s="892"/>
      <c r="K39" s="890"/>
      <c r="L39" s="926"/>
      <c r="M39" s="899"/>
      <c r="N39" s="898"/>
      <c r="O39" s="898"/>
      <c r="W39" s="954"/>
      <c r="AQ39" s="892"/>
      <c r="AR39" s="892"/>
      <c r="AS39" s="892"/>
      <c r="AT39" s="892"/>
      <c r="AU39" s="892"/>
      <c r="AV39" s="892"/>
      <c r="AW39" s="892"/>
      <c r="AX39" s="892"/>
      <c r="AY39" s="892"/>
      <c r="AZ39" s="892"/>
      <c r="BA39" s="892"/>
      <c r="BB39" s="892"/>
      <c r="BC39" s="892"/>
      <c r="BD39" s="892"/>
      <c r="BE39" s="892"/>
      <c r="BF39" s="892"/>
      <c r="BG39" s="892"/>
      <c r="BH39" s="892"/>
      <c r="BI39" s="892"/>
      <c r="BJ39" s="892"/>
      <c r="BK39" s="892"/>
      <c r="BL39" s="892"/>
      <c r="BM39" s="892"/>
      <c r="BN39" s="892"/>
      <c r="BO39" s="892"/>
      <c r="BP39" s="892"/>
      <c r="BQ39" s="892"/>
      <c r="BR39" s="892"/>
      <c r="BS39" s="892"/>
      <c r="BT39" s="892"/>
      <c r="BU39" s="892"/>
      <c r="BV39" s="892"/>
      <c r="BW39" s="892"/>
      <c r="BX39" s="892"/>
      <c r="BY39" s="892"/>
      <c r="BZ39" s="892"/>
      <c r="CA39" s="892"/>
      <c r="CB39" s="892"/>
      <c r="CC39" s="892"/>
      <c r="CD39" s="892"/>
      <c r="CE39" s="892"/>
      <c r="CF39" s="892"/>
      <c r="CG39" s="892"/>
      <c r="CH39" s="892"/>
      <c r="CI39" s="892"/>
      <c r="CJ39" s="892"/>
      <c r="CK39" s="892"/>
      <c r="CL39" s="892"/>
      <c r="CM39" s="892"/>
      <c r="CN39" s="892"/>
      <c r="CO39" s="892"/>
      <c r="CP39" s="892"/>
      <c r="CQ39" s="892"/>
      <c r="CR39" s="892"/>
      <c r="CS39" s="892"/>
      <c r="CT39" s="892"/>
      <c r="CU39" s="892"/>
      <c r="CV39" s="892"/>
      <c r="CW39" s="892"/>
      <c r="CX39" s="892"/>
      <c r="CY39" s="892"/>
      <c r="CZ39" s="892"/>
      <c r="DA39" s="892"/>
      <c r="DB39" s="892"/>
      <c r="DC39" s="892"/>
      <c r="DD39" s="892"/>
      <c r="DE39" s="892"/>
      <c r="DF39" s="892"/>
      <c r="DG39" s="892"/>
      <c r="DH39" s="892"/>
      <c r="DI39" s="892"/>
      <c r="DJ39" s="892"/>
      <c r="DK39" s="892"/>
      <c r="DL39" s="892"/>
      <c r="DM39" s="892"/>
      <c r="DN39" s="892"/>
      <c r="DO39" s="892"/>
      <c r="DP39" s="892"/>
      <c r="DQ39" s="892"/>
      <c r="DR39" s="892"/>
      <c r="DS39" s="892"/>
      <c r="DT39" s="892"/>
      <c r="DU39" s="892"/>
      <c r="DV39" s="892"/>
      <c r="DW39" s="892"/>
      <c r="DX39" s="892"/>
      <c r="DY39" s="892"/>
      <c r="DZ39" s="892"/>
      <c r="EA39" s="892"/>
      <c r="EB39" s="892"/>
      <c r="EC39" s="892"/>
      <c r="ED39" s="892"/>
      <c r="EE39" s="892"/>
      <c r="EF39" s="892"/>
      <c r="EG39" s="892"/>
      <c r="EH39" s="892"/>
      <c r="EI39" s="892"/>
      <c r="EJ39" s="892"/>
      <c r="EK39" s="892"/>
      <c r="EL39" s="892"/>
      <c r="EM39" s="892"/>
      <c r="EN39" s="892"/>
      <c r="EO39" s="892"/>
      <c r="EP39" s="892"/>
      <c r="EQ39" s="892"/>
      <c r="ER39" s="892"/>
      <c r="ES39" s="892"/>
      <c r="ET39" s="892"/>
      <c r="EU39" s="892"/>
      <c r="EV39" s="892"/>
      <c r="EW39" s="892"/>
      <c r="EX39" s="892"/>
      <c r="EY39" s="892"/>
      <c r="EZ39" s="892"/>
      <c r="FA39" s="892"/>
      <c r="FB39" s="892"/>
      <c r="FC39" s="892"/>
      <c r="FD39" s="892"/>
      <c r="FE39" s="892"/>
      <c r="FF39" s="892"/>
      <c r="FG39" s="892"/>
      <c r="FH39" s="892"/>
      <c r="FI39" s="892"/>
      <c r="FJ39" s="892"/>
      <c r="FK39" s="892"/>
      <c r="FL39" s="892"/>
      <c r="FM39" s="892"/>
      <c r="FN39" s="892"/>
      <c r="FO39" s="892"/>
      <c r="FP39" s="892"/>
      <c r="FQ39" s="892"/>
      <c r="FR39" s="892"/>
      <c r="FS39" s="892"/>
      <c r="FT39" s="892"/>
      <c r="FU39" s="892"/>
      <c r="FV39" s="892"/>
      <c r="FW39" s="892"/>
      <c r="FX39" s="892"/>
      <c r="FY39" s="892"/>
      <c r="FZ39" s="892"/>
      <c r="GA39" s="892"/>
      <c r="GB39" s="892"/>
      <c r="GC39" s="892"/>
      <c r="GD39" s="892"/>
      <c r="GE39" s="892"/>
      <c r="GF39" s="892"/>
      <c r="GG39" s="892"/>
      <c r="GH39" s="892"/>
      <c r="GI39" s="892"/>
      <c r="GJ39" s="892"/>
      <c r="GK39" s="892"/>
      <c r="GL39" s="892"/>
      <c r="GM39" s="892"/>
      <c r="GN39" s="892"/>
      <c r="GO39" s="892"/>
      <c r="GP39" s="892"/>
      <c r="GQ39" s="892"/>
      <c r="GR39" s="892"/>
      <c r="GS39" s="892"/>
      <c r="GT39" s="892"/>
      <c r="GU39" s="892"/>
      <c r="GV39" s="892"/>
      <c r="GW39" s="892"/>
      <c r="GX39" s="892"/>
      <c r="GY39" s="892"/>
      <c r="GZ39" s="892"/>
      <c r="HA39" s="892"/>
      <c r="HB39" s="892"/>
      <c r="HC39" s="892"/>
      <c r="HD39" s="892"/>
      <c r="HE39" s="892"/>
      <c r="HF39" s="892"/>
      <c r="HG39" s="892"/>
      <c r="HH39" s="892"/>
      <c r="HI39" s="892"/>
      <c r="HJ39" s="892"/>
      <c r="HK39" s="892"/>
      <c r="HL39" s="892"/>
      <c r="HM39" s="892"/>
      <c r="HN39" s="892"/>
      <c r="HO39" s="892"/>
      <c r="HP39" s="892"/>
      <c r="HQ39" s="892"/>
      <c r="HR39" s="892"/>
      <c r="HS39" s="892"/>
      <c r="HT39" s="892"/>
      <c r="HU39" s="892"/>
      <c r="HV39" s="892"/>
      <c r="HW39" s="892"/>
      <c r="HX39" s="892"/>
      <c r="HY39" s="892"/>
      <c r="HZ39" s="892"/>
      <c r="IA39" s="892"/>
      <c r="IB39" s="892"/>
      <c r="IC39" s="892"/>
      <c r="ID39" s="892"/>
      <c r="IE39" s="892"/>
      <c r="IF39" s="892"/>
      <c r="IG39" s="892"/>
      <c r="IH39" s="892"/>
      <c r="II39" s="892"/>
      <c r="IJ39" s="892"/>
      <c r="IK39" s="892"/>
      <c r="IL39" s="892"/>
      <c r="IM39" s="892"/>
      <c r="IN39" s="892"/>
      <c r="IO39" s="892"/>
      <c r="IP39" s="892"/>
      <c r="IQ39" s="892"/>
      <c r="IR39" s="892"/>
      <c r="IS39" s="892"/>
      <c r="IT39" s="892"/>
      <c r="IU39" s="892"/>
      <c r="IV39" s="892"/>
    </row>
    <row r="40" spans="1:256" s="893" customFormat="1">
      <c r="A40" s="892"/>
      <c r="B40" s="952"/>
      <c r="C40" s="892"/>
      <c r="D40" s="891"/>
      <c r="E40" s="890"/>
      <c r="F40" s="890"/>
      <c r="G40" s="892"/>
      <c r="H40" s="892"/>
      <c r="I40" s="892"/>
      <c r="J40" s="892"/>
      <c r="K40" s="890"/>
      <c r="L40" s="926"/>
      <c r="M40" s="899"/>
      <c r="N40" s="898"/>
      <c r="O40" s="898"/>
      <c r="W40" s="1051"/>
      <c r="AQ40" s="892"/>
      <c r="AR40" s="892"/>
      <c r="AS40" s="892"/>
      <c r="AT40" s="892"/>
      <c r="AU40" s="892"/>
      <c r="AV40" s="892"/>
      <c r="AW40" s="892"/>
      <c r="AX40" s="892"/>
      <c r="AY40" s="892"/>
      <c r="AZ40" s="892"/>
      <c r="BA40" s="892"/>
      <c r="BB40" s="892"/>
      <c r="BC40" s="892"/>
      <c r="BD40" s="892"/>
      <c r="BE40" s="892"/>
      <c r="BF40" s="892"/>
      <c r="BG40" s="892"/>
      <c r="BH40" s="892"/>
      <c r="BI40" s="892"/>
      <c r="BJ40" s="892"/>
      <c r="BK40" s="892"/>
      <c r="BL40" s="892"/>
      <c r="BM40" s="892"/>
      <c r="BN40" s="892"/>
      <c r="BO40" s="892"/>
      <c r="BP40" s="892"/>
      <c r="BQ40" s="892"/>
      <c r="BR40" s="892"/>
      <c r="BS40" s="892"/>
      <c r="BT40" s="892"/>
      <c r="BU40" s="892"/>
      <c r="BV40" s="892"/>
      <c r="BW40" s="892"/>
      <c r="BX40" s="892"/>
      <c r="BY40" s="892"/>
      <c r="BZ40" s="892"/>
      <c r="CA40" s="892"/>
      <c r="CB40" s="892"/>
      <c r="CC40" s="892"/>
      <c r="CD40" s="892"/>
      <c r="CE40" s="892"/>
      <c r="CF40" s="892"/>
      <c r="CG40" s="892"/>
      <c r="CH40" s="892"/>
      <c r="CI40" s="892"/>
      <c r="CJ40" s="892"/>
      <c r="CK40" s="892"/>
      <c r="CL40" s="892"/>
      <c r="CM40" s="892"/>
      <c r="CN40" s="892"/>
      <c r="CO40" s="892"/>
      <c r="CP40" s="892"/>
      <c r="CQ40" s="892"/>
      <c r="CR40" s="892"/>
      <c r="CS40" s="892"/>
      <c r="CT40" s="892"/>
      <c r="CU40" s="892"/>
      <c r="CV40" s="892"/>
      <c r="CW40" s="892"/>
      <c r="CX40" s="892"/>
      <c r="CY40" s="892"/>
      <c r="CZ40" s="892"/>
      <c r="DA40" s="892"/>
      <c r="DB40" s="892"/>
      <c r="DC40" s="892"/>
      <c r="DD40" s="892"/>
      <c r="DE40" s="892"/>
      <c r="DF40" s="892"/>
      <c r="DG40" s="892"/>
      <c r="DH40" s="892"/>
      <c r="DI40" s="892"/>
      <c r="DJ40" s="892"/>
      <c r="DK40" s="892"/>
      <c r="DL40" s="892"/>
      <c r="DM40" s="892"/>
      <c r="DN40" s="892"/>
      <c r="DO40" s="892"/>
      <c r="DP40" s="892"/>
      <c r="DQ40" s="892"/>
      <c r="DR40" s="892"/>
      <c r="DS40" s="892"/>
      <c r="DT40" s="892"/>
      <c r="DU40" s="892"/>
      <c r="DV40" s="892"/>
      <c r="DW40" s="892"/>
      <c r="DX40" s="892"/>
      <c r="DY40" s="892"/>
      <c r="DZ40" s="892"/>
      <c r="EA40" s="892"/>
      <c r="EB40" s="892"/>
      <c r="EC40" s="892"/>
      <c r="ED40" s="892"/>
      <c r="EE40" s="892"/>
      <c r="EF40" s="892"/>
      <c r="EG40" s="892"/>
      <c r="EH40" s="892"/>
      <c r="EI40" s="892"/>
      <c r="EJ40" s="892"/>
      <c r="EK40" s="892"/>
      <c r="EL40" s="892"/>
      <c r="EM40" s="892"/>
      <c r="EN40" s="892"/>
      <c r="EO40" s="892"/>
      <c r="EP40" s="892"/>
      <c r="EQ40" s="892"/>
      <c r="ER40" s="892"/>
      <c r="ES40" s="892"/>
      <c r="ET40" s="892"/>
      <c r="EU40" s="892"/>
      <c r="EV40" s="892"/>
      <c r="EW40" s="892"/>
      <c r="EX40" s="892"/>
      <c r="EY40" s="892"/>
      <c r="EZ40" s="892"/>
      <c r="FA40" s="892"/>
      <c r="FB40" s="892"/>
      <c r="FC40" s="892"/>
      <c r="FD40" s="892"/>
      <c r="FE40" s="892"/>
      <c r="FF40" s="892"/>
      <c r="FG40" s="892"/>
      <c r="FH40" s="892"/>
      <c r="FI40" s="892"/>
      <c r="FJ40" s="892"/>
      <c r="FK40" s="892"/>
      <c r="FL40" s="892"/>
      <c r="FM40" s="892"/>
      <c r="FN40" s="892"/>
      <c r="FO40" s="892"/>
      <c r="FP40" s="892"/>
      <c r="FQ40" s="892"/>
      <c r="FR40" s="892"/>
      <c r="FS40" s="892"/>
      <c r="FT40" s="892"/>
      <c r="FU40" s="892"/>
      <c r="FV40" s="892"/>
      <c r="FW40" s="892"/>
      <c r="FX40" s="892"/>
      <c r="FY40" s="892"/>
      <c r="FZ40" s="892"/>
      <c r="GA40" s="892"/>
      <c r="GB40" s="892"/>
      <c r="GC40" s="892"/>
      <c r="GD40" s="892"/>
      <c r="GE40" s="892"/>
      <c r="GF40" s="892"/>
      <c r="GG40" s="892"/>
      <c r="GH40" s="892"/>
      <c r="GI40" s="892"/>
      <c r="GJ40" s="892"/>
      <c r="GK40" s="892"/>
      <c r="GL40" s="892"/>
      <c r="GM40" s="892"/>
      <c r="GN40" s="892"/>
      <c r="GO40" s="892"/>
      <c r="GP40" s="892"/>
      <c r="GQ40" s="892"/>
      <c r="GR40" s="892"/>
      <c r="GS40" s="892"/>
      <c r="GT40" s="892"/>
      <c r="GU40" s="892"/>
      <c r="GV40" s="892"/>
      <c r="GW40" s="892"/>
      <c r="GX40" s="892"/>
      <c r="GY40" s="892"/>
      <c r="GZ40" s="892"/>
      <c r="HA40" s="892"/>
      <c r="HB40" s="892"/>
      <c r="HC40" s="892"/>
      <c r="HD40" s="892"/>
      <c r="HE40" s="892"/>
      <c r="HF40" s="892"/>
      <c r="HG40" s="892"/>
      <c r="HH40" s="892"/>
      <c r="HI40" s="892"/>
      <c r="HJ40" s="892"/>
      <c r="HK40" s="892"/>
      <c r="HL40" s="892"/>
      <c r="HM40" s="892"/>
      <c r="HN40" s="892"/>
      <c r="HO40" s="892"/>
      <c r="HP40" s="892"/>
      <c r="HQ40" s="892"/>
      <c r="HR40" s="892"/>
      <c r="HS40" s="892"/>
      <c r="HT40" s="892"/>
      <c r="HU40" s="892"/>
      <c r="HV40" s="892"/>
      <c r="HW40" s="892"/>
      <c r="HX40" s="892"/>
      <c r="HY40" s="892"/>
      <c r="HZ40" s="892"/>
      <c r="IA40" s="892"/>
      <c r="IB40" s="892"/>
      <c r="IC40" s="892"/>
      <c r="ID40" s="892"/>
      <c r="IE40" s="892"/>
      <c r="IF40" s="892"/>
      <c r="IG40" s="892"/>
      <c r="IH40" s="892"/>
      <c r="II40" s="892"/>
      <c r="IJ40" s="892"/>
      <c r="IK40" s="892"/>
      <c r="IL40" s="892"/>
      <c r="IM40" s="892"/>
      <c r="IN40" s="892"/>
      <c r="IO40" s="892"/>
      <c r="IP40" s="892"/>
      <c r="IQ40" s="892"/>
      <c r="IR40" s="892"/>
      <c r="IS40" s="892"/>
      <c r="IT40" s="892"/>
      <c r="IU40" s="892"/>
      <c r="IV40" s="892"/>
    </row>
    <row r="41" spans="1:256" s="893" customFormat="1">
      <c r="A41" s="892"/>
      <c r="B41" s="892"/>
      <c r="C41" s="892"/>
      <c r="D41" s="891"/>
      <c r="E41" s="890"/>
      <c r="F41" s="890"/>
      <c r="G41" s="892"/>
      <c r="H41" s="892"/>
      <c r="I41" s="892"/>
      <c r="J41" s="892"/>
      <c r="K41" s="890"/>
      <c r="L41" s="892"/>
      <c r="M41" s="892"/>
      <c r="N41" s="892"/>
      <c r="O41" s="898"/>
      <c r="W41" s="913"/>
      <c r="AQ41" s="892"/>
      <c r="AR41" s="892"/>
      <c r="AS41" s="892"/>
      <c r="AT41" s="892"/>
      <c r="AU41" s="892"/>
      <c r="AV41" s="892"/>
      <c r="AW41" s="892"/>
      <c r="AX41" s="892"/>
      <c r="AY41" s="892"/>
      <c r="AZ41" s="892"/>
      <c r="BA41" s="892"/>
      <c r="BB41" s="892"/>
      <c r="BC41" s="892"/>
      <c r="BD41" s="892"/>
      <c r="BE41" s="892"/>
      <c r="BF41" s="892"/>
      <c r="BG41" s="892"/>
      <c r="BH41" s="892"/>
      <c r="BI41" s="892"/>
      <c r="BJ41" s="892"/>
      <c r="BK41" s="892"/>
      <c r="BL41" s="892"/>
      <c r="BM41" s="892"/>
      <c r="BN41" s="892"/>
      <c r="BO41" s="892"/>
      <c r="BP41" s="892"/>
      <c r="BQ41" s="892"/>
      <c r="BR41" s="892"/>
      <c r="BS41" s="892"/>
      <c r="BT41" s="892"/>
      <c r="BU41" s="892"/>
      <c r="BV41" s="892"/>
      <c r="BW41" s="892"/>
      <c r="BX41" s="892"/>
      <c r="BY41" s="892"/>
      <c r="BZ41" s="892"/>
      <c r="CA41" s="892"/>
      <c r="CB41" s="892"/>
      <c r="CC41" s="892"/>
      <c r="CD41" s="892"/>
      <c r="CE41" s="892"/>
      <c r="CF41" s="892"/>
      <c r="CG41" s="892"/>
      <c r="CH41" s="892"/>
      <c r="CI41" s="892"/>
      <c r="CJ41" s="892"/>
      <c r="CK41" s="892"/>
      <c r="CL41" s="892"/>
      <c r="CM41" s="892"/>
      <c r="CN41" s="892"/>
      <c r="CO41" s="892"/>
      <c r="CP41" s="892"/>
      <c r="CQ41" s="892"/>
      <c r="CR41" s="892"/>
      <c r="CS41" s="892"/>
      <c r="CT41" s="892"/>
      <c r="CU41" s="892"/>
      <c r="CV41" s="892"/>
      <c r="CW41" s="892"/>
      <c r="CX41" s="892"/>
      <c r="CY41" s="892"/>
      <c r="CZ41" s="892"/>
      <c r="DA41" s="892"/>
      <c r="DB41" s="892"/>
      <c r="DC41" s="892"/>
      <c r="DD41" s="892"/>
      <c r="DE41" s="892"/>
      <c r="DF41" s="892"/>
      <c r="DG41" s="892"/>
      <c r="DH41" s="892"/>
      <c r="DI41" s="892"/>
      <c r="DJ41" s="892"/>
      <c r="DK41" s="892"/>
      <c r="DL41" s="892"/>
      <c r="DM41" s="892"/>
      <c r="DN41" s="892"/>
      <c r="DO41" s="892"/>
      <c r="DP41" s="892"/>
      <c r="DQ41" s="892"/>
      <c r="DR41" s="892"/>
      <c r="DS41" s="892"/>
      <c r="DT41" s="892"/>
      <c r="DU41" s="892"/>
      <c r="DV41" s="892"/>
      <c r="DW41" s="892"/>
      <c r="DX41" s="892"/>
      <c r="DY41" s="892"/>
      <c r="DZ41" s="892"/>
      <c r="EA41" s="892"/>
      <c r="EB41" s="892"/>
      <c r="EC41" s="892"/>
      <c r="ED41" s="892"/>
      <c r="EE41" s="892"/>
      <c r="EF41" s="892"/>
      <c r="EG41" s="892"/>
      <c r="EH41" s="892"/>
      <c r="EI41" s="892"/>
      <c r="EJ41" s="892"/>
      <c r="EK41" s="892"/>
      <c r="EL41" s="892"/>
      <c r="EM41" s="892"/>
      <c r="EN41" s="892"/>
      <c r="EO41" s="892"/>
      <c r="EP41" s="892"/>
      <c r="EQ41" s="892"/>
      <c r="ER41" s="892"/>
      <c r="ES41" s="892"/>
      <c r="ET41" s="892"/>
      <c r="EU41" s="892"/>
      <c r="EV41" s="892"/>
      <c r="EW41" s="892"/>
      <c r="EX41" s="892"/>
      <c r="EY41" s="892"/>
      <c r="EZ41" s="892"/>
      <c r="FA41" s="892"/>
      <c r="FB41" s="892"/>
      <c r="FC41" s="892"/>
      <c r="FD41" s="892"/>
      <c r="FE41" s="892"/>
      <c r="FF41" s="892"/>
      <c r="FG41" s="892"/>
      <c r="FH41" s="892"/>
      <c r="FI41" s="892"/>
      <c r="FJ41" s="892"/>
      <c r="FK41" s="892"/>
      <c r="FL41" s="892"/>
      <c r="FM41" s="892"/>
      <c r="FN41" s="892"/>
      <c r="FO41" s="892"/>
      <c r="FP41" s="892"/>
      <c r="FQ41" s="892"/>
      <c r="FR41" s="892"/>
      <c r="FS41" s="892"/>
      <c r="FT41" s="892"/>
      <c r="FU41" s="892"/>
      <c r="FV41" s="892"/>
      <c r="FW41" s="892"/>
      <c r="FX41" s="892"/>
      <c r="FY41" s="892"/>
      <c r="FZ41" s="892"/>
      <c r="GA41" s="892"/>
      <c r="GB41" s="892"/>
      <c r="GC41" s="892"/>
      <c r="GD41" s="892"/>
      <c r="GE41" s="892"/>
      <c r="GF41" s="892"/>
      <c r="GG41" s="892"/>
      <c r="GH41" s="892"/>
      <c r="GI41" s="892"/>
      <c r="GJ41" s="892"/>
      <c r="GK41" s="892"/>
      <c r="GL41" s="892"/>
      <c r="GM41" s="892"/>
      <c r="GN41" s="892"/>
      <c r="GO41" s="892"/>
      <c r="GP41" s="892"/>
      <c r="GQ41" s="892"/>
      <c r="GR41" s="892"/>
      <c r="GS41" s="892"/>
      <c r="GT41" s="892"/>
      <c r="GU41" s="892"/>
      <c r="GV41" s="892"/>
      <c r="GW41" s="892"/>
      <c r="GX41" s="892"/>
      <c r="GY41" s="892"/>
      <c r="GZ41" s="892"/>
      <c r="HA41" s="892"/>
      <c r="HB41" s="892"/>
      <c r="HC41" s="892"/>
      <c r="HD41" s="892"/>
      <c r="HE41" s="892"/>
      <c r="HF41" s="892"/>
      <c r="HG41" s="892"/>
      <c r="HH41" s="892"/>
      <c r="HI41" s="892"/>
      <c r="HJ41" s="892"/>
      <c r="HK41" s="892"/>
      <c r="HL41" s="892"/>
      <c r="HM41" s="892"/>
      <c r="HN41" s="892"/>
      <c r="HO41" s="892"/>
      <c r="HP41" s="892"/>
      <c r="HQ41" s="892"/>
      <c r="HR41" s="892"/>
      <c r="HS41" s="892"/>
      <c r="HT41" s="892"/>
      <c r="HU41" s="892"/>
      <c r="HV41" s="892"/>
      <c r="HW41" s="892"/>
      <c r="HX41" s="892"/>
      <c r="HY41" s="892"/>
      <c r="HZ41" s="892"/>
      <c r="IA41" s="892"/>
      <c r="IB41" s="892"/>
      <c r="IC41" s="892"/>
      <c r="ID41" s="892"/>
      <c r="IE41" s="892"/>
      <c r="IF41" s="892"/>
      <c r="IG41" s="892"/>
      <c r="IH41" s="892"/>
      <c r="II41" s="892"/>
      <c r="IJ41" s="892"/>
      <c r="IK41" s="892"/>
      <c r="IL41" s="892"/>
      <c r="IM41" s="892"/>
      <c r="IN41" s="892"/>
      <c r="IO41" s="892"/>
      <c r="IP41" s="892"/>
      <c r="IQ41" s="892"/>
      <c r="IR41" s="892"/>
      <c r="IS41" s="892"/>
      <c r="IT41" s="892"/>
      <c r="IU41" s="892"/>
      <c r="IV41" s="892"/>
    </row>
    <row r="42" spans="1:256" s="893" customFormat="1">
      <c r="A42" s="892"/>
      <c r="B42" s="953"/>
      <c r="C42" s="892"/>
      <c r="D42" s="891"/>
      <c r="E42" s="890"/>
      <c r="F42" s="890"/>
      <c r="G42" s="892"/>
      <c r="H42" s="892"/>
      <c r="I42" s="892"/>
      <c r="J42" s="892"/>
      <c r="K42" s="890"/>
      <c r="L42" s="892"/>
      <c r="M42" s="892"/>
      <c r="N42" s="892"/>
      <c r="O42" s="898"/>
      <c r="W42" s="907"/>
      <c r="AQ42" s="892"/>
      <c r="AR42" s="892"/>
      <c r="AS42" s="892"/>
      <c r="AT42" s="892"/>
      <c r="AU42" s="892"/>
      <c r="AV42" s="892"/>
      <c r="AW42" s="892"/>
      <c r="AX42" s="892"/>
      <c r="AY42" s="892"/>
      <c r="AZ42" s="892"/>
      <c r="BA42" s="892"/>
      <c r="BB42" s="892"/>
      <c r="BC42" s="892"/>
      <c r="BD42" s="892"/>
      <c r="BE42" s="892"/>
      <c r="BF42" s="892"/>
      <c r="BG42" s="892"/>
      <c r="BH42" s="892"/>
      <c r="BI42" s="892"/>
      <c r="BJ42" s="892"/>
      <c r="BK42" s="892"/>
      <c r="BL42" s="892"/>
      <c r="BM42" s="892"/>
      <c r="BN42" s="892"/>
      <c r="BO42" s="892"/>
      <c r="BP42" s="892"/>
      <c r="BQ42" s="892"/>
      <c r="BR42" s="892"/>
      <c r="BS42" s="892"/>
      <c r="BT42" s="892"/>
      <c r="BU42" s="892"/>
      <c r="BV42" s="892"/>
      <c r="BW42" s="892"/>
      <c r="BX42" s="892"/>
      <c r="BY42" s="892"/>
      <c r="BZ42" s="892"/>
      <c r="CA42" s="892"/>
      <c r="CB42" s="892"/>
      <c r="CC42" s="892"/>
      <c r="CD42" s="892"/>
      <c r="CE42" s="892"/>
      <c r="CF42" s="892"/>
      <c r="CG42" s="892"/>
      <c r="CH42" s="892"/>
      <c r="CI42" s="892"/>
      <c r="CJ42" s="892"/>
      <c r="CK42" s="892"/>
      <c r="CL42" s="892"/>
      <c r="CM42" s="892"/>
      <c r="CN42" s="892"/>
      <c r="CO42" s="892"/>
      <c r="CP42" s="892"/>
      <c r="CQ42" s="892"/>
      <c r="CR42" s="892"/>
      <c r="CS42" s="892"/>
      <c r="CT42" s="892"/>
      <c r="CU42" s="892"/>
      <c r="CV42" s="892"/>
      <c r="CW42" s="892"/>
      <c r="CX42" s="892"/>
      <c r="CY42" s="892"/>
      <c r="CZ42" s="892"/>
      <c r="DA42" s="892"/>
      <c r="DB42" s="892"/>
      <c r="DC42" s="892"/>
      <c r="DD42" s="892"/>
      <c r="DE42" s="892"/>
      <c r="DF42" s="892"/>
      <c r="DG42" s="892"/>
      <c r="DH42" s="892"/>
      <c r="DI42" s="892"/>
      <c r="DJ42" s="892"/>
      <c r="DK42" s="892"/>
      <c r="DL42" s="892"/>
      <c r="DM42" s="892"/>
      <c r="DN42" s="892"/>
      <c r="DO42" s="892"/>
      <c r="DP42" s="892"/>
      <c r="DQ42" s="892"/>
      <c r="DR42" s="892"/>
      <c r="DS42" s="892"/>
      <c r="DT42" s="892"/>
      <c r="DU42" s="892"/>
      <c r="DV42" s="892"/>
      <c r="DW42" s="892"/>
      <c r="DX42" s="892"/>
      <c r="DY42" s="892"/>
      <c r="DZ42" s="892"/>
      <c r="EA42" s="892"/>
      <c r="EB42" s="892"/>
      <c r="EC42" s="892"/>
      <c r="ED42" s="892"/>
      <c r="EE42" s="892"/>
      <c r="EF42" s="892"/>
      <c r="EG42" s="892"/>
      <c r="EH42" s="892"/>
      <c r="EI42" s="892"/>
      <c r="EJ42" s="892"/>
      <c r="EK42" s="892"/>
      <c r="EL42" s="892"/>
      <c r="EM42" s="892"/>
      <c r="EN42" s="892"/>
      <c r="EO42" s="892"/>
      <c r="EP42" s="892"/>
      <c r="EQ42" s="892"/>
      <c r="ER42" s="892"/>
      <c r="ES42" s="892"/>
      <c r="ET42" s="892"/>
      <c r="EU42" s="892"/>
      <c r="EV42" s="892"/>
      <c r="EW42" s="892"/>
      <c r="EX42" s="892"/>
      <c r="EY42" s="892"/>
      <c r="EZ42" s="892"/>
      <c r="FA42" s="892"/>
      <c r="FB42" s="892"/>
      <c r="FC42" s="892"/>
      <c r="FD42" s="892"/>
      <c r="FE42" s="892"/>
      <c r="FF42" s="892"/>
      <c r="FG42" s="892"/>
      <c r="FH42" s="892"/>
      <c r="FI42" s="892"/>
      <c r="FJ42" s="892"/>
      <c r="FK42" s="892"/>
      <c r="FL42" s="892"/>
      <c r="FM42" s="892"/>
      <c r="FN42" s="892"/>
      <c r="FO42" s="892"/>
      <c r="FP42" s="892"/>
      <c r="FQ42" s="892"/>
      <c r="FR42" s="892"/>
      <c r="FS42" s="892"/>
      <c r="FT42" s="892"/>
      <c r="FU42" s="892"/>
      <c r="FV42" s="892"/>
      <c r="FW42" s="892"/>
      <c r="FX42" s="892"/>
      <c r="FY42" s="892"/>
      <c r="FZ42" s="892"/>
      <c r="GA42" s="892"/>
      <c r="GB42" s="892"/>
      <c r="GC42" s="892"/>
      <c r="GD42" s="892"/>
      <c r="GE42" s="892"/>
      <c r="GF42" s="892"/>
      <c r="GG42" s="892"/>
      <c r="GH42" s="892"/>
      <c r="GI42" s="892"/>
      <c r="GJ42" s="892"/>
      <c r="GK42" s="892"/>
      <c r="GL42" s="892"/>
      <c r="GM42" s="892"/>
      <c r="GN42" s="892"/>
      <c r="GO42" s="892"/>
      <c r="GP42" s="892"/>
      <c r="GQ42" s="892"/>
      <c r="GR42" s="892"/>
      <c r="GS42" s="892"/>
      <c r="GT42" s="892"/>
      <c r="GU42" s="892"/>
      <c r="GV42" s="892"/>
      <c r="GW42" s="892"/>
      <c r="GX42" s="892"/>
      <c r="GY42" s="892"/>
      <c r="GZ42" s="892"/>
      <c r="HA42" s="892"/>
      <c r="HB42" s="892"/>
      <c r="HC42" s="892"/>
      <c r="HD42" s="892"/>
      <c r="HE42" s="892"/>
      <c r="HF42" s="892"/>
      <c r="HG42" s="892"/>
      <c r="HH42" s="892"/>
      <c r="HI42" s="892"/>
      <c r="HJ42" s="892"/>
      <c r="HK42" s="892"/>
      <c r="HL42" s="892"/>
      <c r="HM42" s="892"/>
      <c r="HN42" s="892"/>
      <c r="HO42" s="892"/>
      <c r="HP42" s="892"/>
      <c r="HQ42" s="892"/>
      <c r="HR42" s="892"/>
      <c r="HS42" s="892"/>
      <c r="HT42" s="892"/>
      <c r="HU42" s="892"/>
      <c r="HV42" s="892"/>
      <c r="HW42" s="892"/>
      <c r="HX42" s="892"/>
      <c r="HY42" s="892"/>
      <c r="HZ42" s="892"/>
      <c r="IA42" s="892"/>
      <c r="IB42" s="892"/>
      <c r="IC42" s="892"/>
      <c r="ID42" s="892"/>
      <c r="IE42" s="892"/>
      <c r="IF42" s="892"/>
      <c r="IG42" s="892"/>
      <c r="IH42" s="892"/>
      <c r="II42" s="892"/>
      <c r="IJ42" s="892"/>
      <c r="IK42" s="892"/>
      <c r="IL42" s="892"/>
      <c r="IM42" s="892"/>
      <c r="IN42" s="892"/>
      <c r="IO42" s="892"/>
      <c r="IP42" s="892"/>
      <c r="IQ42" s="892"/>
      <c r="IR42" s="892"/>
      <c r="IS42" s="892"/>
      <c r="IT42" s="892"/>
      <c r="IU42" s="892"/>
      <c r="IV42" s="892"/>
    </row>
    <row r="43" spans="1:256" s="893" customFormat="1">
      <c r="A43" s="892"/>
      <c r="B43" s="890"/>
      <c r="C43" s="892"/>
      <c r="D43" s="891"/>
      <c r="E43" s="890"/>
      <c r="F43" s="890"/>
      <c r="G43" s="892"/>
      <c r="H43" s="892"/>
      <c r="I43" s="892"/>
      <c r="J43" s="892"/>
      <c r="K43" s="890"/>
      <c r="L43" s="892"/>
      <c r="M43" s="892"/>
      <c r="N43" s="892"/>
      <c r="O43" s="898"/>
      <c r="W43" s="907"/>
      <c r="AQ43" s="892"/>
      <c r="AR43" s="892"/>
      <c r="AS43" s="892"/>
      <c r="AT43" s="892"/>
      <c r="AU43" s="892"/>
      <c r="AV43" s="892"/>
      <c r="AW43" s="892"/>
      <c r="AX43" s="892"/>
      <c r="AY43" s="892"/>
      <c r="AZ43" s="892"/>
      <c r="BA43" s="892"/>
      <c r="BB43" s="892"/>
      <c r="BC43" s="892"/>
      <c r="BD43" s="892"/>
      <c r="BE43" s="892"/>
      <c r="BF43" s="892"/>
      <c r="BG43" s="892"/>
      <c r="BH43" s="892"/>
      <c r="BI43" s="892"/>
      <c r="BJ43" s="892"/>
      <c r="BK43" s="892"/>
      <c r="BL43" s="892"/>
      <c r="BM43" s="892"/>
      <c r="BN43" s="892"/>
      <c r="BO43" s="892"/>
      <c r="BP43" s="892"/>
      <c r="BQ43" s="892"/>
      <c r="BR43" s="892"/>
      <c r="BS43" s="892"/>
      <c r="BT43" s="892"/>
      <c r="BU43" s="892"/>
      <c r="BV43" s="892"/>
      <c r="BW43" s="892"/>
      <c r="BX43" s="892"/>
      <c r="BY43" s="892"/>
      <c r="BZ43" s="892"/>
      <c r="CA43" s="892"/>
      <c r="CB43" s="892"/>
      <c r="CC43" s="892"/>
      <c r="CD43" s="892"/>
      <c r="CE43" s="892"/>
      <c r="CF43" s="892"/>
      <c r="CG43" s="892"/>
      <c r="CH43" s="892"/>
      <c r="CI43" s="892"/>
      <c r="CJ43" s="892"/>
      <c r="CK43" s="892"/>
      <c r="CL43" s="892"/>
      <c r="CM43" s="892"/>
      <c r="CN43" s="892"/>
      <c r="CO43" s="892"/>
      <c r="CP43" s="892"/>
      <c r="CQ43" s="892"/>
      <c r="CR43" s="892"/>
      <c r="CS43" s="892"/>
      <c r="CT43" s="892"/>
      <c r="CU43" s="892"/>
      <c r="CV43" s="892"/>
      <c r="CW43" s="892"/>
      <c r="CX43" s="892"/>
      <c r="CY43" s="892"/>
      <c r="CZ43" s="892"/>
      <c r="DA43" s="892"/>
      <c r="DB43" s="892"/>
      <c r="DC43" s="892"/>
      <c r="DD43" s="892"/>
      <c r="DE43" s="892"/>
      <c r="DF43" s="892"/>
      <c r="DG43" s="892"/>
      <c r="DH43" s="892"/>
      <c r="DI43" s="892"/>
      <c r="DJ43" s="892"/>
      <c r="DK43" s="892"/>
      <c r="DL43" s="892"/>
      <c r="DM43" s="892"/>
      <c r="DN43" s="892"/>
      <c r="DO43" s="892"/>
      <c r="DP43" s="892"/>
      <c r="DQ43" s="892"/>
      <c r="DR43" s="892"/>
      <c r="DS43" s="892"/>
      <c r="DT43" s="892"/>
      <c r="DU43" s="892"/>
      <c r="DV43" s="892"/>
      <c r="DW43" s="892"/>
      <c r="DX43" s="892"/>
      <c r="DY43" s="892"/>
      <c r="DZ43" s="892"/>
      <c r="EA43" s="892"/>
      <c r="EB43" s="892"/>
      <c r="EC43" s="892"/>
      <c r="ED43" s="892"/>
      <c r="EE43" s="892"/>
      <c r="EF43" s="892"/>
      <c r="EG43" s="892"/>
      <c r="EH43" s="892"/>
      <c r="EI43" s="892"/>
      <c r="EJ43" s="892"/>
      <c r="EK43" s="892"/>
      <c r="EL43" s="892"/>
      <c r="EM43" s="892"/>
      <c r="EN43" s="892"/>
      <c r="EO43" s="892"/>
      <c r="EP43" s="892"/>
      <c r="EQ43" s="892"/>
      <c r="ER43" s="892"/>
      <c r="ES43" s="892"/>
      <c r="ET43" s="892"/>
      <c r="EU43" s="892"/>
      <c r="EV43" s="892"/>
      <c r="EW43" s="892"/>
      <c r="EX43" s="892"/>
      <c r="EY43" s="892"/>
      <c r="EZ43" s="892"/>
      <c r="FA43" s="892"/>
      <c r="FB43" s="892"/>
      <c r="FC43" s="892"/>
      <c r="FD43" s="892"/>
      <c r="FE43" s="892"/>
      <c r="FF43" s="892"/>
      <c r="FG43" s="892"/>
      <c r="FH43" s="892"/>
      <c r="FI43" s="892"/>
      <c r="FJ43" s="892"/>
      <c r="FK43" s="892"/>
      <c r="FL43" s="892"/>
      <c r="FM43" s="892"/>
      <c r="FN43" s="892"/>
      <c r="FO43" s="892"/>
      <c r="FP43" s="892"/>
      <c r="FQ43" s="892"/>
      <c r="FR43" s="892"/>
      <c r="FS43" s="892"/>
      <c r="FT43" s="892"/>
      <c r="FU43" s="892"/>
      <c r="FV43" s="892"/>
      <c r="FW43" s="892"/>
      <c r="FX43" s="892"/>
      <c r="FY43" s="892"/>
      <c r="FZ43" s="892"/>
      <c r="GA43" s="892"/>
      <c r="GB43" s="892"/>
      <c r="GC43" s="892"/>
      <c r="GD43" s="892"/>
      <c r="GE43" s="892"/>
      <c r="GF43" s="892"/>
      <c r="GG43" s="892"/>
      <c r="GH43" s="892"/>
      <c r="GI43" s="892"/>
      <c r="GJ43" s="892"/>
      <c r="GK43" s="892"/>
      <c r="GL43" s="892"/>
      <c r="GM43" s="892"/>
      <c r="GN43" s="892"/>
      <c r="GO43" s="892"/>
      <c r="GP43" s="892"/>
      <c r="GQ43" s="892"/>
      <c r="GR43" s="892"/>
      <c r="GS43" s="892"/>
      <c r="GT43" s="892"/>
      <c r="GU43" s="892"/>
      <c r="GV43" s="892"/>
      <c r="GW43" s="892"/>
      <c r="GX43" s="892"/>
      <c r="GY43" s="892"/>
      <c r="GZ43" s="892"/>
      <c r="HA43" s="892"/>
      <c r="HB43" s="892"/>
      <c r="HC43" s="892"/>
      <c r="HD43" s="892"/>
      <c r="HE43" s="892"/>
      <c r="HF43" s="892"/>
      <c r="HG43" s="892"/>
      <c r="HH43" s="892"/>
      <c r="HI43" s="892"/>
      <c r="HJ43" s="892"/>
      <c r="HK43" s="892"/>
      <c r="HL43" s="892"/>
      <c r="HM43" s="892"/>
      <c r="HN43" s="892"/>
      <c r="HO43" s="892"/>
      <c r="HP43" s="892"/>
      <c r="HQ43" s="892"/>
      <c r="HR43" s="892"/>
      <c r="HS43" s="892"/>
      <c r="HT43" s="892"/>
      <c r="HU43" s="892"/>
      <c r="HV43" s="892"/>
      <c r="HW43" s="892"/>
      <c r="HX43" s="892"/>
      <c r="HY43" s="892"/>
      <c r="HZ43" s="892"/>
      <c r="IA43" s="892"/>
      <c r="IB43" s="892"/>
      <c r="IC43" s="892"/>
      <c r="ID43" s="892"/>
      <c r="IE43" s="892"/>
      <c r="IF43" s="892"/>
      <c r="IG43" s="892"/>
      <c r="IH43" s="892"/>
      <c r="II43" s="892"/>
      <c r="IJ43" s="892"/>
      <c r="IK43" s="892"/>
      <c r="IL43" s="892"/>
      <c r="IM43" s="892"/>
      <c r="IN43" s="892"/>
      <c r="IO43" s="892"/>
      <c r="IP43" s="892"/>
      <c r="IQ43" s="892"/>
      <c r="IR43" s="892"/>
      <c r="IS43" s="892"/>
      <c r="IT43" s="892"/>
      <c r="IU43" s="892"/>
      <c r="IV43" s="892"/>
    </row>
    <row r="44" spans="1:256" s="893" customFormat="1">
      <c r="A44" s="892"/>
      <c r="B44" s="890"/>
      <c r="C44" s="892"/>
      <c r="D44" s="891"/>
      <c r="E44" s="890"/>
      <c r="F44" s="890"/>
      <c r="G44" s="892"/>
      <c r="H44" s="892"/>
      <c r="I44" s="892"/>
      <c r="J44" s="892"/>
      <c r="K44" s="890"/>
      <c r="L44" s="892"/>
      <c r="M44" s="892"/>
      <c r="N44" s="892"/>
      <c r="O44" s="898"/>
      <c r="W44" s="913"/>
      <c r="AQ44" s="892"/>
      <c r="AR44" s="892"/>
      <c r="AS44" s="892"/>
      <c r="AT44" s="892"/>
      <c r="AU44" s="892"/>
      <c r="AV44" s="892"/>
      <c r="AW44" s="892"/>
      <c r="AX44" s="892"/>
      <c r="AY44" s="892"/>
      <c r="AZ44" s="892"/>
      <c r="BA44" s="892"/>
      <c r="BB44" s="892"/>
      <c r="BC44" s="892"/>
      <c r="BD44" s="892"/>
      <c r="BE44" s="892"/>
      <c r="BF44" s="892"/>
      <c r="BG44" s="892"/>
      <c r="BH44" s="892"/>
      <c r="BI44" s="892"/>
      <c r="BJ44" s="892"/>
      <c r="BK44" s="892"/>
      <c r="BL44" s="892"/>
      <c r="BM44" s="892"/>
      <c r="BN44" s="892"/>
      <c r="BO44" s="892"/>
      <c r="BP44" s="892"/>
      <c r="BQ44" s="892"/>
      <c r="BR44" s="892"/>
      <c r="BS44" s="892"/>
      <c r="BT44" s="892"/>
      <c r="BU44" s="892"/>
      <c r="BV44" s="892"/>
      <c r="BW44" s="892"/>
      <c r="BX44" s="892"/>
      <c r="BY44" s="892"/>
      <c r="BZ44" s="892"/>
      <c r="CA44" s="892"/>
      <c r="CB44" s="892"/>
      <c r="CC44" s="892"/>
      <c r="CD44" s="892"/>
      <c r="CE44" s="892"/>
      <c r="CF44" s="892"/>
      <c r="CG44" s="892"/>
      <c r="CH44" s="892"/>
      <c r="CI44" s="892"/>
      <c r="CJ44" s="892"/>
      <c r="CK44" s="892"/>
      <c r="CL44" s="892"/>
      <c r="CM44" s="892"/>
      <c r="CN44" s="892"/>
      <c r="CO44" s="892"/>
      <c r="CP44" s="892"/>
      <c r="CQ44" s="892"/>
      <c r="CR44" s="892"/>
      <c r="CS44" s="892"/>
      <c r="CT44" s="892"/>
      <c r="CU44" s="892"/>
      <c r="CV44" s="892"/>
      <c r="CW44" s="892"/>
      <c r="CX44" s="892"/>
      <c r="CY44" s="892"/>
      <c r="CZ44" s="892"/>
      <c r="DA44" s="892"/>
      <c r="DB44" s="892"/>
      <c r="DC44" s="892"/>
      <c r="DD44" s="892"/>
      <c r="DE44" s="892"/>
      <c r="DF44" s="892"/>
      <c r="DG44" s="892"/>
      <c r="DH44" s="892"/>
      <c r="DI44" s="892"/>
      <c r="DJ44" s="892"/>
      <c r="DK44" s="892"/>
      <c r="DL44" s="892"/>
      <c r="DM44" s="892"/>
      <c r="DN44" s="892"/>
      <c r="DO44" s="892"/>
      <c r="DP44" s="892"/>
      <c r="DQ44" s="892"/>
      <c r="DR44" s="892"/>
      <c r="DS44" s="892"/>
      <c r="DT44" s="892"/>
      <c r="DU44" s="892"/>
      <c r="DV44" s="892"/>
      <c r="DW44" s="892"/>
      <c r="DX44" s="892"/>
      <c r="DY44" s="892"/>
      <c r="DZ44" s="892"/>
      <c r="EA44" s="892"/>
      <c r="EB44" s="892"/>
      <c r="EC44" s="892"/>
      <c r="ED44" s="892"/>
      <c r="EE44" s="892"/>
      <c r="EF44" s="892"/>
      <c r="EG44" s="892"/>
      <c r="EH44" s="892"/>
      <c r="EI44" s="892"/>
      <c r="EJ44" s="892"/>
      <c r="EK44" s="892"/>
      <c r="EL44" s="892"/>
      <c r="EM44" s="892"/>
      <c r="EN44" s="892"/>
      <c r="EO44" s="892"/>
      <c r="EP44" s="892"/>
      <c r="EQ44" s="892"/>
      <c r="ER44" s="892"/>
      <c r="ES44" s="892"/>
      <c r="ET44" s="892"/>
      <c r="EU44" s="892"/>
      <c r="EV44" s="892"/>
      <c r="EW44" s="892"/>
      <c r="EX44" s="892"/>
      <c r="EY44" s="892"/>
      <c r="EZ44" s="892"/>
      <c r="FA44" s="892"/>
      <c r="FB44" s="892"/>
      <c r="FC44" s="892"/>
      <c r="FD44" s="892"/>
      <c r="FE44" s="892"/>
      <c r="FF44" s="892"/>
      <c r="FG44" s="892"/>
      <c r="FH44" s="892"/>
      <c r="FI44" s="892"/>
      <c r="FJ44" s="892"/>
      <c r="FK44" s="892"/>
      <c r="FL44" s="892"/>
      <c r="FM44" s="892"/>
      <c r="FN44" s="892"/>
      <c r="FO44" s="892"/>
      <c r="FP44" s="892"/>
      <c r="FQ44" s="892"/>
      <c r="FR44" s="892"/>
      <c r="FS44" s="892"/>
      <c r="FT44" s="892"/>
      <c r="FU44" s="892"/>
      <c r="FV44" s="892"/>
      <c r="FW44" s="892"/>
      <c r="FX44" s="892"/>
      <c r="FY44" s="892"/>
      <c r="FZ44" s="892"/>
      <c r="GA44" s="892"/>
      <c r="GB44" s="892"/>
      <c r="GC44" s="892"/>
      <c r="GD44" s="892"/>
      <c r="GE44" s="892"/>
      <c r="GF44" s="892"/>
      <c r="GG44" s="892"/>
      <c r="GH44" s="892"/>
      <c r="GI44" s="892"/>
      <c r="GJ44" s="892"/>
      <c r="GK44" s="892"/>
      <c r="GL44" s="892"/>
      <c r="GM44" s="892"/>
      <c r="GN44" s="892"/>
      <c r="GO44" s="892"/>
      <c r="GP44" s="892"/>
      <c r="GQ44" s="892"/>
      <c r="GR44" s="892"/>
      <c r="GS44" s="892"/>
      <c r="GT44" s="892"/>
      <c r="GU44" s="892"/>
      <c r="GV44" s="892"/>
      <c r="GW44" s="892"/>
      <c r="GX44" s="892"/>
      <c r="GY44" s="892"/>
      <c r="GZ44" s="892"/>
      <c r="HA44" s="892"/>
      <c r="HB44" s="892"/>
      <c r="HC44" s="892"/>
      <c r="HD44" s="892"/>
      <c r="HE44" s="892"/>
      <c r="HF44" s="892"/>
      <c r="HG44" s="892"/>
      <c r="HH44" s="892"/>
      <c r="HI44" s="892"/>
      <c r="HJ44" s="892"/>
      <c r="HK44" s="892"/>
      <c r="HL44" s="892"/>
      <c r="HM44" s="892"/>
      <c r="HN44" s="892"/>
      <c r="HO44" s="892"/>
      <c r="HP44" s="892"/>
      <c r="HQ44" s="892"/>
      <c r="HR44" s="892"/>
      <c r="HS44" s="892"/>
      <c r="HT44" s="892"/>
      <c r="HU44" s="892"/>
      <c r="HV44" s="892"/>
      <c r="HW44" s="892"/>
      <c r="HX44" s="892"/>
      <c r="HY44" s="892"/>
      <c r="HZ44" s="892"/>
      <c r="IA44" s="892"/>
      <c r="IB44" s="892"/>
      <c r="IC44" s="892"/>
      <c r="ID44" s="892"/>
      <c r="IE44" s="892"/>
      <c r="IF44" s="892"/>
      <c r="IG44" s="892"/>
      <c r="IH44" s="892"/>
      <c r="II44" s="892"/>
      <c r="IJ44" s="892"/>
      <c r="IK44" s="892"/>
      <c r="IL44" s="892"/>
      <c r="IM44" s="892"/>
      <c r="IN44" s="892"/>
      <c r="IO44" s="892"/>
      <c r="IP44" s="892"/>
      <c r="IQ44" s="892"/>
      <c r="IR44" s="892"/>
      <c r="IS44" s="892"/>
      <c r="IT44" s="892"/>
      <c r="IU44" s="892"/>
      <c r="IV44" s="892"/>
    </row>
    <row r="45" spans="1:256" s="893" customFormat="1">
      <c r="A45" s="892"/>
      <c r="B45" s="890"/>
      <c r="C45" s="892"/>
      <c r="D45" s="891"/>
      <c r="E45" s="890"/>
      <c r="F45" s="890"/>
      <c r="G45" s="892"/>
      <c r="H45" s="892"/>
      <c r="I45" s="892"/>
      <c r="J45" s="892"/>
      <c r="K45" s="890"/>
      <c r="L45" s="892"/>
      <c r="M45" s="892"/>
      <c r="N45" s="892"/>
      <c r="O45" s="898"/>
      <c r="W45" s="913"/>
      <c r="AQ45" s="892"/>
      <c r="AR45" s="892"/>
      <c r="AS45" s="892"/>
      <c r="AT45" s="892"/>
      <c r="AU45" s="892"/>
      <c r="AV45" s="892"/>
      <c r="AW45" s="892"/>
      <c r="AX45" s="892"/>
      <c r="AY45" s="892"/>
      <c r="AZ45" s="892"/>
      <c r="BA45" s="892"/>
      <c r="BB45" s="892"/>
      <c r="BC45" s="892"/>
      <c r="BD45" s="892"/>
      <c r="BE45" s="892"/>
      <c r="BF45" s="892"/>
      <c r="BG45" s="892"/>
      <c r="BH45" s="892"/>
      <c r="BI45" s="892"/>
      <c r="BJ45" s="892"/>
      <c r="BK45" s="892"/>
      <c r="BL45" s="892"/>
      <c r="BM45" s="892"/>
      <c r="BN45" s="892"/>
      <c r="BO45" s="892"/>
      <c r="BP45" s="892"/>
      <c r="BQ45" s="892"/>
      <c r="BR45" s="892"/>
      <c r="BS45" s="892"/>
      <c r="BT45" s="892"/>
      <c r="BU45" s="892"/>
      <c r="BV45" s="892"/>
      <c r="BW45" s="892"/>
      <c r="BX45" s="892"/>
      <c r="BY45" s="892"/>
      <c r="BZ45" s="892"/>
      <c r="CA45" s="892"/>
      <c r="CB45" s="892"/>
      <c r="CC45" s="892"/>
      <c r="CD45" s="892"/>
      <c r="CE45" s="892"/>
      <c r="CF45" s="892"/>
      <c r="CG45" s="892"/>
      <c r="CH45" s="892"/>
      <c r="CI45" s="892"/>
      <c r="CJ45" s="892"/>
      <c r="CK45" s="892"/>
      <c r="CL45" s="892"/>
      <c r="CM45" s="892"/>
      <c r="CN45" s="892"/>
      <c r="CO45" s="892"/>
      <c r="CP45" s="892"/>
      <c r="CQ45" s="892"/>
      <c r="CR45" s="892"/>
      <c r="CS45" s="892"/>
      <c r="CT45" s="892"/>
      <c r="CU45" s="892"/>
      <c r="CV45" s="892"/>
      <c r="CW45" s="892"/>
      <c r="CX45" s="892"/>
      <c r="CY45" s="892"/>
      <c r="CZ45" s="892"/>
      <c r="DA45" s="892"/>
      <c r="DB45" s="892"/>
      <c r="DC45" s="892"/>
      <c r="DD45" s="892"/>
      <c r="DE45" s="892"/>
      <c r="DF45" s="892"/>
      <c r="DG45" s="892"/>
      <c r="DH45" s="892"/>
      <c r="DI45" s="892"/>
      <c r="DJ45" s="892"/>
      <c r="DK45" s="892"/>
      <c r="DL45" s="892"/>
      <c r="DM45" s="892"/>
      <c r="DN45" s="892"/>
      <c r="DO45" s="892"/>
      <c r="DP45" s="892"/>
      <c r="DQ45" s="892"/>
      <c r="DR45" s="892"/>
      <c r="DS45" s="892"/>
      <c r="DT45" s="892"/>
      <c r="DU45" s="892"/>
      <c r="DV45" s="892"/>
      <c r="DW45" s="892"/>
      <c r="DX45" s="892"/>
      <c r="DY45" s="892"/>
      <c r="DZ45" s="892"/>
      <c r="EA45" s="892"/>
      <c r="EB45" s="892"/>
      <c r="EC45" s="892"/>
      <c r="ED45" s="892"/>
      <c r="EE45" s="892"/>
      <c r="EF45" s="892"/>
      <c r="EG45" s="892"/>
      <c r="EH45" s="892"/>
      <c r="EI45" s="892"/>
      <c r="EJ45" s="892"/>
      <c r="EK45" s="892"/>
      <c r="EL45" s="892"/>
      <c r="EM45" s="892"/>
      <c r="EN45" s="892"/>
      <c r="EO45" s="892"/>
      <c r="EP45" s="892"/>
      <c r="EQ45" s="892"/>
      <c r="ER45" s="892"/>
      <c r="ES45" s="892"/>
      <c r="ET45" s="892"/>
      <c r="EU45" s="892"/>
      <c r="EV45" s="892"/>
      <c r="EW45" s="892"/>
      <c r="EX45" s="892"/>
      <c r="EY45" s="892"/>
      <c r="EZ45" s="892"/>
      <c r="FA45" s="892"/>
      <c r="FB45" s="892"/>
      <c r="FC45" s="892"/>
      <c r="FD45" s="892"/>
      <c r="FE45" s="892"/>
      <c r="FF45" s="892"/>
      <c r="FG45" s="892"/>
      <c r="FH45" s="892"/>
      <c r="FI45" s="892"/>
      <c r="FJ45" s="892"/>
      <c r="FK45" s="892"/>
      <c r="FL45" s="892"/>
      <c r="FM45" s="892"/>
      <c r="FN45" s="892"/>
      <c r="FO45" s="892"/>
      <c r="FP45" s="892"/>
      <c r="FQ45" s="892"/>
      <c r="FR45" s="892"/>
      <c r="FS45" s="892"/>
      <c r="FT45" s="892"/>
      <c r="FU45" s="892"/>
      <c r="FV45" s="892"/>
      <c r="FW45" s="892"/>
      <c r="FX45" s="892"/>
      <c r="FY45" s="892"/>
      <c r="FZ45" s="892"/>
      <c r="GA45" s="892"/>
      <c r="GB45" s="892"/>
      <c r="GC45" s="892"/>
      <c r="GD45" s="892"/>
      <c r="GE45" s="892"/>
      <c r="GF45" s="892"/>
      <c r="GG45" s="892"/>
      <c r="GH45" s="892"/>
      <c r="GI45" s="892"/>
      <c r="GJ45" s="892"/>
      <c r="GK45" s="892"/>
      <c r="GL45" s="892"/>
      <c r="GM45" s="892"/>
      <c r="GN45" s="892"/>
      <c r="GO45" s="892"/>
      <c r="GP45" s="892"/>
      <c r="GQ45" s="892"/>
      <c r="GR45" s="892"/>
      <c r="GS45" s="892"/>
      <c r="GT45" s="892"/>
      <c r="GU45" s="892"/>
      <c r="GV45" s="892"/>
      <c r="GW45" s="892"/>
      <c r="GX45" s="892"/>
      <c r="GY45" s="892"/>
      <c r="GZ45" s="892"/>
      <c r="HA45" s="892"/>
      <c r="HB45" s="892"/>
      <c r="HC45" s="892"/>
      <c r="HD45" s="892"/>
      <c r="HE45" s="892"/>
      <c r="HF45" s="892"/>
      <c r="HG45" s="892"/>
      <c r="HH45" s="892"/>
      <c r="HI45" s="892"/>
      <c r="HJ45" s="892"/>
      <c r="HK45" s="892"/>
      <c r="HL45" s="892"/>
      <c r="HM45" s="892"/>
      <c r="HN45" s="892"/>
      <c r="HO45" s="892"/>
      <c r="HP45" s="892"/>
      <c r="HQ45" s="892"/>
      <c r="HR45" s="892"/>
      <c r="HS45" s="892"/>
      <c r="HT45" s="892"/>
      <c r="HU45" s="892"/>
      <c r="HV45" s="892"/>
      <c r="HW45" s="892"/>
      <c r="HX45" s="892"/>
      <c r="HY45" s="892"/>
      <c r="HZ45" s="892"/>
      <c r="IA45" s="892"/>
      <c r="IB45" s="892"/>
      <c r="IC45" s="892"/>
      <c r="ID45" s="892"/>
      <c r="IE45" s="892"/>
      <c r="IF45" s="892"/>
      <c r="IG45" s="892"/>
      <c r="IH45" s="892"/>
      <c r="II45" s="892"/>
      <c r="IJ45" s="892"/>
      <c r="IK45" s="892"/>
      <c r="IL45" s="892"/>
      <c r="IM45" s="892"/>
      <c r="IN45" s="892"/>
      <c r="IO45" s="892"/>
      <c r="IP45" s="892"/>
      <c r="IQ45" s="892"/>
      <c r="IR45" s="892"/>
      <c r="IS45" s="892"/>
      <c r="IT45" s="892"/>
      <c r="IU45" s="892"/>
      <c r="IV45" s="892"/>
    </row>
    <row r="46" spans="1:256" s="893" customFormat="1">
      <c r="A46" s="892"/>
      <c r="B46" s="890"/>
      <c r="C46" s="892"/>
      <c r="D46" s="891"/>
      <c r="E46" s="890"/>
      <c r="F46" s="890"/>
      <c r="G46" s="892"/>
      <c r="H46" s="892"/>
      <c r="I46" s="892"/>
      <c r="J46" s="892"/>
      <c r="K46" s="890"/>
      <c r="L46" s="892"/>
      <c r="M46" s="892"/>
      <c r="N46" s="892"/>
      <c r="O46" s="898"/>
      <c r="W46" s="913"/>
      <c r="AQ46" s="892"/>
      <c r="AR46" s="892"/>
      <c r="AS46" s="892"/>
      <c r="AT46" s="892"/>
      <c r="AU46" s="892"/>
      <c r="AV46" s="892"/>
      <c r="AW46" s="892"/>
      <c r="AX46" s="892"/>
      <c r="AY46" s="892"/>
      <c r="AZ46" s="892"/>
      <c r="BA46" s="892"/>
      <c r="BB46" s="892"/>
      <c r="BC46" s="892"/>
      <c r="BD46" s="892"/>
      <c r="BE46" s="892"/>
      <c r="BF46" s="892"/>
      <c r="BG46" s="892"/>
      <c r="BH46" s="892"/>
      <c r="BI46" s="892"/>
      <c r="BJ46" s="892"/>
      <c r="BK46" s="892"/>
      <c r="BL46" s="892"/>
      <c r="BM46" s="892"/>
      <c r="BN46" s="892"/>
      <c r="BO46" s="892"/>
      <c r="BP46" s="892"/>
      <c r="BQ46" s="892"/>
      <c r="BR46" s="892"/>
      <c r="BS46" s="892"/>
      <c r="BT46" s="892"/>
      <c r="BU46" s="892"/>
      <c r="BV46" s="892"/>
      <c r="BW46" s="892"/>
      <c r="BX46" s="892"/>
      <c r="BY46" s="892"/>
      <c r="BZ46" s="892"/>
      <c r="CA46" s="892"/>
      <c r="CB46" s="892"/>
      <c r="CC46" s="892"/>
      <c r="CD46" s="892"/>
      <c r="CE46" s="892"/>
      <c r="CF46" s="892"/>
      <c r="CG46" s="892"/>
      <c r="CH46" s="892"/>
      <c r="CI46" s="892"/>
      <c r="CJ46" s="892"/>
      <c r="CK46" s="892"/>
      <c r="CL46" s="892"/>
      <c r="CM46" s="892"/>
      <c r="CN46" s="892"/>
      <c r="CO46" s="892"/>
      <c r="CP46" s="892"/>
      <c r="CQ46" s="892"/>
      <c r="CR46" s="892"/>
      <c r="CS46" s="892"/>
      <c r="CT46" s="892"/>
      <c r="CU46" s="892"/>
      <c r="CV46" s="892"/>
      <c r="CW46" s="892"/>
      <c r="CX46" s="892"/>
      <c r="CY46" s="892"/>
      <c r="CZ46" s="892"/>
      <c r="DA46" s="892"/>
      <c r="DB46" s="892"/>
      <c r="DC46" s="892"/>
      <c r="DD46" s="892"/>
      <c r="DE46" s="892"/>
      <c r="DF46" s="892"/>
      <c r="DG46" s="892"/>
      <c r="DH46" s="892"/>
      <c r="DI46" s="892"/>
      <c r="DJ46" s="892"/>
      <c r="DK46" s="892"/>
      <c r="DL46" s="892"/>
      <c r="DM46" s="892"/>
      <c r="DN46" s="892"/>
      <c r="DO46" s="892"/>
      <c r="DP46" s="892"/>
      <c r="DQ46" s="892"/>
      <c r="DR46" s="892"/>
      <c r="DS46" s="892"/>
      <c r="DT46" s="892"/>
      <c r="DU46" s="892"/>
      <c r="DV46" s="892"/>
      <c r="DW46" s="892"/>
      <c r="DX46" s="892"/>
      <c r="DY46" s="892"/>
      <c r="DZ46" s="892"/>
      <c r="EA46" s="892"/>
      <c r="EB46" s="892"/>
      <c r="EC46" s="892"/>
      <c r="ED46" s="892"/>
      <c r="EE46" s="892"/>
      <c r="EF46" s="892"/>
      <c r="EG46" s="892"/>
      <c r="EH46" s="892"/>
      <c r="EI46" s="892"/>
      <c r="EJ46" s="892"/>
      <c r="EK46" s="892"/>
      <c r="EL46" s="892"/>
      <c r="EM46" s="892"/>
      <c r="EN46" s="892"/>
      <c r="EO46" s="892"/>
      <c r="EP46" s="892"/>
      <c r="EQ46" s="892"/>
      <c r="ER46" s="892"/>
      <c r="ES46" s="892"/>
      <c r="ET46" s="892"/>
      <c r="EU46" s="892"/>
      <c r="EV46" s="892"/>
      <c r="EW46" s="892"/>
      <c r="EX46" s="892"/>
      <c r="EY46" s="892"/>
      <c r="EZ46" s="892"/>
      <c r="FA46" s="892"/>
      <c r="FB46" s="892"/>
      <c r="FC46" s="892"/>
      <c r="FD46" s="892"/>
      <c r="FE46" s="892"/>
      <c r="FF46" s="892"/>
      <c r="FG46" s="892"/>
      <c r="FH46" s="892"/>
      <c r="FI46" s="892"/>
      <c r="FJ46" s="892"/>
      <c r="FK46" s="892"/>
      <c r="FL46" s="892"/>
      <c r="FM46" s="892"/>
      <c r="FN46" s="892"/>
      <c r="FO46" s="892"/>
      <c r="FP46" s="892"/>
      <c r="FQ46" s="892"/>
      <c r="FR46" s="892"/>
      <c r="FS46" s="892"/>
      <c r="FT46" s="892"/>
      <c r="FU46" s="892"/>
      <c r="FV46" s="892"/>
      <c r="FW46" s="892"/>
      <c r="FX46" s="892"/>
      <c r="FY46" s="892"/>
      <c r="FZ46" s="892"/>
      <c r="GA46" s="892"/>
      <c r="GB46" s="892"/>
      <c r="GC46" s="892"/>
      <c r="GD46" s="892"/>
      <c r="GE46" s="892"/>
      <c r="GF46" s="892"/>
      <c r="GG46" s="892"/>
      <c r="GH46" s="892"/>
      <c r="GI46" s="892"/>
      <c r="GJ46" s="892"/>
      <c r="GK46" s="892"/>
      <c r="GL46" s="892"/>
      <c r="GM46" s="892"/>
      <c r="GN46" s="892"/>
      <c r="GO46" s="892"/>
      <c r="GP46" s="892"/>
      <c r="GQ46" s="892"/>
      <c r="GR46" s="892"/>
      <c r="GS46" s="892"/>
      <c r="GT46" s="892"/>
      <c r="GU46" s="892"/>
      <c r="GV46" s="892"/>
      <c r="GW46" s="892"/>
      <c r="GX46" s="892"/>
      <c r="GY46" s="892"/>
      <c r="GZ46" s="892"/>
      <c r="HA46" s="892"/>
      <c r="HB46" s="892"/>
      <c r="HC46" s="892"/>
      <c r="HD46" s="892"/>
      <c r="HE46" s="892"/>
      <c r="HF46" s="892"/>
      <c r="HG46" s="892"/>
      <c r="HH46" s="892"/>
      <c r="HI46" s="892"/>
      <c r="HJ46" s="892"/>
      <c r="HK46" s="892"/>
      <c r="HL46" s="892"/>
      <c r="HM46" s="892"/>
      <c r="HN46" s="892"/>
      <c r="HO46" s="892"/>
      <c r="HP46" s="892"/>
      <c r="HQ46" s="892"/>
      <c r="HR46" s="892"/>
      <c r="HS46" s="892"/>
      <c r="HT46" s="892"/>
      <c r="HU46" s="892"/>
      <c r="HV46" s="892"/>
      <c r="HW46" s="892"/>
      <c r="HX46" s="892"/>
      <c r="HY46" s="892"/>
      <c r="HZ46" s="892"/>
      <c r="IA46" s="892"/>
      <c r="IB46" s="892"/>
      <c r="IC46" s="892"/>
      <c r="ID46" s="892"/>
      <c r="IE46" s="892"/>
      <c r="IF46" s="892"/>
      <c r="IG46" s="892"/>
      <c r="IH46" s="892"/>
      <c r="II46" s="892"/>
      <c r="IJ46" s="892"/>
      <c r="IK46" s="892"/>
      <c r="IL46" s="892"/>
      <c r="IM46" s="892"/>
      <c r="IN46" s="892"/>
      <c r="IO46" s="892"/>
      <c r="IP46" s="892"/>
      <c r="IQ46" s="892"/>
      <c r="IR46" s="892"/>
      <c r="IS46" s="892"/>
      <c r="IT46" s="892"/>
      <c r="IU46" s="892"/>
      <c r="IV46" s="892"/>
    </row>
    <row r="47" spans="1:256" s="893" customFormat="1">
      <c r="A47" s="892"/>
      <c r="B47" s="890"/>
      <c r="C47" s="892"/>
      <c r="D47" s="891"/>
      <c r="E47" s="890"/>
      <c r="F47" s="890"/>
      <c r="G47" s="892"/>
      <c r="H47" s="892"/>
      <c r="I47" s="892"/>
      <c r="J47" s="892"/>
      <c r="K47" s="890"/>
      <c r="L47" s="892"/>
      <c r="M47" s="892"/>
      <c r="N47" s="892"/>
      <c r="O47" s="898"/>
      <c r="W47" s="913"/>
      <c r="AQ47" s="892"/>
      <c r="AR47" s="892"/>
      <c r="AS47" s="892"/>
      <c r="AT47" s="892"/>
      <c r="AU47" s="892"/>
      <c r="AV47" s="892"/>
      <c r="AW47" s="892"/>
      <c r="AX47" s="892"/>
      <c r="AY47" s="892"/>
      <c r="AZ47" s="892"/>
      <c r="BA47" s="892"/>
      <c r="BB47" s="892"/>
      <c r="BC47" s="892"/>
      <c r="BD47" s="892"/>
      <c r="BE47" s="892"/>
      <c r="BF47" s="892"/>
      <c r="BG47" s="892"/>
      <c r="BH47" s="892"/>
      <c r="BI47" s="892"/>
      <c r="BJ47" s="892"/>
      <c r="BK47" s="892"/>
      <c r="BL47" s="892"/>
      <c r="BM47" s="892"/>
      <c r="BN47" s="892"/>
      <c r="BO47" s="892"/>
      <c r="BP47" s="892"/>
      <c r="BQ47" s="892"/>
      <c r="BR47" s="892"/>
      <c r="BS47" s="892"/>
      <c r="BT47" s="892"/>
      <c r="BU47" s="892"/>
      <c r="BV47" s="892"/>
      <c r="BW47" s="892"/>
      <c r="BX47" s="892"/>
      <c r="BY47" s="892"/>
      <c r="BZ47" s="892"/>
      <c r="CA47" s="892"/>
      <c r="CB47" s="892"/>
      <c r="CC47" s="892"/>
      <c r="CD47" s="892"/>
      <c r="CE47" s="892"/>
      <c r="CF47" s="892"/>
      <c r="CG47" s="892"/>
      <c r="CH47" s="892"/>
      <c r="CI47" s="892"/>
      <c r="CJ47" s="892"/>
      <c r="CK47" s="892"/>
      <c r="CL47" s="892"/>
      <c r="CM47" s="892"/>
      <c r="CN47" s="892"/>
      <c r="CO47" s="892"/>
      <c r="CP47" s="892"/>
      <c r="CQ47" s="892"/>
      <c r="CR47" s="892"/>
      <c r="CS47" s="892"/>
      <c r="CT47" s="892"/>
      <c r="CU47" s="892"/>
      <c r="CV47" s="892"/>
      <c r="CW47" s="892"/>
      <c r="CX47" s="892"/>
      <c r="CY47" s="892"/>
      <c r="CZ47" s="892"/>
      <c r="DA47" s="892"/>
      <c r="DB47" s="892"/>
      <c r="DC47" s="892"/>
      <c r="DD47" s="892"/>
      <c r="DE47" s="892"/>
      <c r="DF47" s="892"/>
      <c r="DG47" s="892"/>
      <c r="DH47" s="892"/>
      <c r="DI47" s="892"/>
      <c r="DJ47" s="892"/>
      <c r="DK47" s="892"/>
      <c r="DL47" s="892"/>
      <c r="DM47" s="892"/>
      <c r="DN47" s="892"/>
      <c r="DO47" s="892"/>
      <c r="DP47" s="892"/>
      <c r="DQ47" s="892"/>
      <c r="DR47" s="892"/>
      <c r="DS47" s="892"/>
      <c r="DT47" s="892"/>
      <c r="DU47" s="892"/>
      <c r="DV47" s="892"/>
      <c r="DW47" s="892"/>
      <c r="DX47" s="892"/>
      <c r="DY47" s="892"/>
      <c r="DZ47" s="892"/>
      <c r="EA47" s="892"/>
      <c r="EB47" s="892"/>
      <c r="EC47" s="892"/>
      <c r="ED47" s="892"/>
      <c r="EE47" s="892"/>
      <c r="EF47" s="892"/>
      <c r="EG47" s="892"/>
      <c r="EH47" s="892"/>
      <c r="EI47" s="892"/>
      <c r="EJ47" s="892"/>
      <c r="EK47" s="892"/>
      <c r="EL47" s="892"/>
      <c r="EM47" s="892"/>
      <c r="EN47" s="892"/>
      <c r="EO47" s="892"/>
      <c r="EP47" s="892"/>
      <c r="EQ47" s="892"/>
      <c r="ER47" s="892"/>
      <c r="ES47" s="892"/>
      <c r="ET47" s="892"/>
      <c r="EU47" s="892"/>
      <c r="EV47" s="892"/>
      <c r="EW47" s="892"/>
      <c r="EX47" s="892"/>
      <c r="EY47" s="892"/>
      <c r="EZ47" s="892"/>
      <c r="FA47" s="892"/>
      <c r="FB47" s="892"/>
      <c r="FC47" s="892"/>
      <c r="FD47" s="892"/>
      <c r="FE47" s="892"/>
      <c r="FF47" s="892"/>
      <c r="FG47" s="892"/>
      <c r="FH47" s="892"/>
      <c r="FI47" s="892"/>
      <c r="FJ47" s="892"/>
      <c r="FK47" s="892"/>
      <c r="FL47" s="892"/>
      <c r="FM47" s="892"/>
      <c r="FN47" s="892"/>
      <c r="FO47" s="892"/>
      <c r="FP47" s="892"/>
      <c r="FQ47" s="892"/>
      <c r="FR47" s="892"/>
      <c r="FS47" s="892"/>
      <c r="FT47" s="892"/>
      <c r="FU47" s="892"/>
      <c r="FV47" s="892"/>
      <c r="FW47" s="892"/>
      <c r="FX47" s="892"/>
      <c r="FY47" s="892"/>
      <c r="FZ47" s="892"/>
      <c r="GA47" s="892"/>
      <c r="GB47" s="892"/>
      <c r="GC47" s="892"/>
      <c r="GD47" s="892"/>
      <c r="GE47" s="892"/>
      <c r="GF47" s="892"/>
      <c r="GG47" s="892"/>
      <c r="GH47" s="892"/>
      <c r="GI47" s="892"/>
      <c r="GJ47" s="892"/>
      <c r="GK47" s="892"/>
      <c r="GL47" s="892"/>
      <c r="GM47" s="892"/>
      <c r="GN47" s="892"/>
      <c r="GO47" s="892"/>
      <c r="GP47" s="892"/>
      <c r="GQ47" s="892"/>
      <c r="GR47" s="892"/>
      <c r="GS47" s="892"/>
      <c r="GT47" s="892"/>
      <c r="GU47" s="892"/>
      <c r="GV47" s="892"/>
      <c r="GW47" s="892"/>
      <c r="GX47" s="892"/>
      <c r="GY47" s="892"/>
      <c r="GZ47" s="892"/>
      <c r="HA47" s="892"/>
      <c r="HB47" s="892"/>
      <c r="HC47" s="892"/>
      <c r="HD47" s="892"/>
      <c r="HE47" s="892"/>
      <c r="HF47" s="892"/>
      <c r="HG47" s="892"/>
      <c r="HH47" s="892"/>
      <c r="HI47" s="892"/>
      <c r="HJ47" s="892"/>
      <c r="HK47" s="892"/>
      <c r="HL47" s="892"/>
      <c r="HM47" s="892"/>
      <c r="HN47" s="892"/>
      <c r="HO47" s="892"/>
      <c r="HP47" s="892"/>
      <c r="HQ47" s="892"/>
      <c r="HR47" s="892"/>
      <c r="HS47" s="892"/>
      <c r="HT47" s="892"/>
      <c r="HU47" s="892"/>
      <c r="HV47" s="892"/>
      <c r="HW47" s="892"/>
      <c r="HX47" s="892"/>
      <c r="HY47" s="892"/>
      <c r="HZ47" s="892"/>
      <c r="IA47" s="892"/>
      <c r="IB47" s="892"/>
      <c r="IC47" s="892"/>
      <c r="ID47" s="892"/>
      <c r="IE47" s="892"/>
      <c r="IF47" s="892"/>
      <c r="IG47" s="892"/>
      <c r="IH47" s="892"/>
      <c r="II47" s="892"/>
      <c r="IJ47" s="892"/>
      <c r="IK47" s="892"/>
      <c r="IL47" s="892"/>
      <c r="IM47" s="892"/>
      <c r="IN47" s="892"/>
      <c r="IO47" s="892"/>
      <c r="IP47" s="892"/>
      <c r="IQ47" s="892"/>
      <c r="IR47" s="892"/>
      <c r="IS47" s="892"/>
      <c r="IT47" s="892"/>
      <c r="IU47" s="892"/>
      <c r="IV47" s="892"/>
    </row>
    <row r="48" spans="1:256" s="893" customFormat="1">
      <c r="A48" s="892"/>
      <c r="B48" s="890"/>
      <c r="C48" s="892"/>
      <c r="D48" s="891"/>
      <c r="E48" s="890"/>
      <c r="F48" s="890"/>
      <c r="G48" s="892"/>
      <c r="H48" s="892"/>
      <c r="I48" s="892"/>
      <c r="J48" s="892"/>
      <c r="K48" s="890"/>
      <c r="L48" s="892"/>
      <c r="M48" s="892"/>
      <c r="N48" s="892"/>
      <c r="O48" s="898"/>
      <c r="W48" s="913"/>
      <c r="AQ48" s="892"/>
      <c r="AR48" s="892"/>
      <c r="AS48" s="892"/>
      <c r="AT48" s="892"/>
      <c r="AU48" s="892"/>
      <c r="AV48" s="892"/>
      <c r="AW48" s="892"/>
      <c r="AX48" s="892"/>
      <c r="AY48" s="892"/>
      <c r="AZ48" s="892"/>
      <c r="BA48" s="892"/>
      <c r="BB48" s="892"/>
      <c r="BC48" s="892"/>
      <c r="BD48" s="892"/>
      <c r="BE48" s="892"/>
      <c r="BF48" s="892"/>
      <c r="BG48" s="892"/>
      <c r="BH48" s="892"/>
      <c r="BI48" s="892"/>
      <c r="BJ48" s="892"/>
      <c r="BK48" s="892"/>
      <c r="BL48" s="892"/>
      <c r="BM48" s="892"/>
      <c r="BN48" s="892"/>
      <c r="BO48" s="892"/>
      <c r="BP48" s="892"/>
      <c r="BQ48" s="892"/>
      <c r="BR48" s="892"/>
      <c r="BS48" s="892"/>
      <c r="BT48" s="892"/>
      <c r="BU48" s="892"/>
      <c r="BV48" s="892"/>
      <c r="BW48" s="892"/>
      <c r="BX48" s="892"/>
      <c r="BY48" s="892"/>
      <c r="BZ48" s="892"/>
      <c r="CA48" s="892"/>
      <c r="CB48" s="892"/>
      <c r="CC48" s="892"/>
      <c r="CD48" s="892"/>
      <c r="CE48" s="892"/>
      <c r="CF48" s="892"/>
      <c r="CG48" s="892"/>
      <c r="CH48" s="892"/>
      <c r="CI48" s="892"/>
      <c r="CJ48" s="892"/>
      <c r="CK48" s="892"/>
      <c r="CL48" s="892"/>
      <c r="CM48" s="892"/>
      <c r="CN48" s="892"/>
      <c r="CO48" s="892"/>
      <c r="CP48" s="892"/>
      <c r="CQ48" s="892"/>
      <c r="CR48" s="892"/>
      <c r="CS48" s="892"/>
      <c r="CT48" s="892"/>
      <c r="CU48" s="892"/>
      <c r="CV48" s="892"/>
      <c r="CW48" s="892"/>
      <c r="CX48" s="892"/>
      <c r="CY48" s="892"/>
      <c r="CZ48" s="892"/>
      <c r="DA48" s="892"/>
      <c r="DB48" s="892"/>
      <c r="DC48" s="892"/>
      <c r="DD48" s="892"/>
      <c r="DE48" s="892"/>
      <c r="DF48" s="892"/>
      <c r="DG48" s="892"/>
      <c r="DH48" s="892"/>
      <c r="DI48" s="892"/>
      <c r="DJ48" s="892"/>
      <c r="DK48" s="892"/>
      <c r="DL48" s="892"/>
      <c r="DM48" s="892"/>
      <c r="DN48" s="892"/>
      <c r="DO48" s="892"/>
      <c r="DP48" s="892"/>
      <c r="DQ48" s="892"/>
      <c r="DR48" s="892"/>
      <c r="DS48" s="892"/>
      <c r="DT48" s="892"/>
      <c r="DU48" s="892"/>
      <c r="DV48" s="892"/>
      <c r="DW48" s="892"/>
      <c r="DX48" s="892"/>
      <c r="DY48" s="892"/>
      <c r="DZ48" s="892"/>
      <c r="EA48" s="892"/>
      <c r="EB48" s="892"/>
      <c r="EC48" s="892"/>
      <c r="ED48" s="892"/>
      <c r="EE48" s="892"/>
      <c r="EF48" s="892"/>
      <c r="EG48" s="892"/>
      <c r="EH48" s="892"/>
      <c r="EI48" s="892"/>
      <c r="EJ48" s="892"/>
      <c r="EK48" s="892"/>
      <c r="EL48" s="892"/>
      <c r="EM48" s="892"/>
      <c r="EN48" s="892"/>
      <c r="EO48" s="892"/>
      <c r="EP48" s="892"/>
      <c r="EQ48" s="892"/>
      <c r="ER48" s="892"/>
      <c r="ES48" s="892"/>
      <c r="ET48" s="892"/>
      <c r="EU48" s="892"/>
      <c r="EV48" s="892"/>
      <c r="EW48" s="892"/>
      <c r="EX48" s="892"/>
      <c r="EY48" s="892"/>
      <c r="EZ48" s="892"/>
      <c r="FA48" s="892"/>
      <c r="FB48" s="892"/>
      <c r="FC48" s="892"/>
      <c r="FD48" s="892"/>
      <c r="FE48" s="892"/>
      <c r="FF48" s="892"/>
      <c r="FG48" s="892"/>
      <c r="FH48" s="892"/>
      <c r="FI48" s="892"/>
      <c r="FJ48" s="892"/>
      <c r="FK48" s="892"/>
      <c r="FL48" s="892"/>
      <c r="FM48" s="892"/>
      <c r="FN48" s="892"/>
      <c r="FO48" s="892"/>
      <c r="FP48" s="892"/>
      <c r="FQ48" s="892"/>
      <c r="FR48" s="892"/>
      <c r="FS48" s="892"/>
      <c r="FT48" s="892"/>
      <c r="FU48" s="892"/>
      <c r="FV48" s="892"/>
      <c r="FW48" s="892"/>
      <c r="FX48" s="892"/>
      <c r="FY48" s="892"/>
      <c r="FZ48" s="892"/>
      <c r="GA48" s="892"/>
      <c r="GB48" s="892"/>
      <c r="GC48" s="892"/>
      <c r="GD48" s="892"/>
      <c r="GE48" s="892"/>
      <c r="GF48" s="892"/>
      <c r="GG48" s="892"/>
      <c r="GH48" s="892"/>
      <c r="GI48" s="892"/>
      <c r="GJ48" s="892"/>
      <c r="GK48" s="892"/>
      <c r="GL48" s="892"/>
      <c r="GM48" s="892"/>
      <c r="GN48" s="892"/>
      <c r="GO48" s="892"/>
      <c r="GP48" s="892"/>
      <c r="GQ48" s="892"/>
      <c r="GR48" s="892"/>
      <c r="GS48" s="892"/>
      <c r="GT48" s="892"/>
      <c r="GU48" s="892"/>
      <c r="GV48" s="892"/>
      <c r="GW48" s="892"/>
      <c r="GX48" s="892"/>
      <c r="GY48" s="892"/>
      <c r="GZ48" s="892"/>
      <c r="HA48" s="892"/>
      <c r="HB48" s="892"/>
      <c r="HC48" s="892"/>
      <c r="HD48" s="892"/>
      <c r="HE48" s="892"/>
      <c r="HF48" s="892"/>
      <c r="HG48" s="892"/>
      <c r="HH48" s="892"/>
      <c r="HI48" s="892"/>
      <c r="HJ48" s="892"/>
      <c r="HK48" s="892"/>
      <c r="HL48" s="892"/>
      <c r="HM48" s="892"/>
      <c r="HN48" s="892"/>
      <c r="HO48" s="892"/>
      <c r="HP48" s="892"/>
      <c r="HQ48" s="892"/>
      <c r="HR48" s="892"/>
      <c r="HS48" s="892"/>
      <c r="HT48" s="892"/>
      <c r="HU48" s="892"/>
      <c r="HV48" s="892"/>
      <c r="HW48" s="892"/>
      <c r="HX48" s="892"/>
      <c r="HY48" s="892"/>
      <c r="HZ48" s="892"/>
      <c r="IA48" s="892"/>
      <c r="IB48" s="892"/>
      <c r="IC48" s="892"/>
      <c r="ID48" s="892"/>
      <c r="IE48" s="892"/>
      <c r="IF48" s="892"/>
      <c r="IG48" s="892"/>
      <c r="IH48" s="892"/>
      <c r="II48" s="892"/>
      <c r="IJ48" s="892"/>
      <c r="IK48" s="892"/>
      <c r="IL48" s="892"/>
      <c r="IM48" s="892"/>
      <c r="IN48" s="892"/>
      <c r="IO48" s="892"/>
      <c r="IP48" s="892"/>
      <c r="IQ48" s="892"/>
      <c r="IR48" s="892"/>
      <c r="IS48" s="892"/>
      <c r="IT48" s="892"/>
      <c r="IU48" s="892"/>
      <c r="IV48" s="892"/>
    </row>
    <row r="49" spans="1:256" s="893" customFormat="1">
      <c r="A49" s="892"/>
      <c r="B49" s="890"/>
      <c r="C49" s="892"/>
      <c r="D49" s="891"/>
      <c r="E49" s="890"/>
      <c r="F49" s="890"/>
      <c r="G49" s="892"/>
      <c r="H49" s="892"/>
      <c r="I49" s="892"/>
      <c r="J49" s="892"/>
      <c r="K49" s="890"/>
      <c r="L49" s="892"/>
      <c r="M49" s="892"/>
      <c r="N49" s="892"/>
      <c r="O49" s="898"/>
      <c r="W49" s="913"/>
      <c r="AQ49" s="892"/>
      <c r="AR49" s="892"/>
      <c r="AS49" s="892"/>
      <c r="AT49" s="892"/>
      <c r="AU49" s="892"/>
      <c r="AV49" s="892"/>
      <c r="AW49" s="892"/>
      <c r="AX49" s="892"/>
      <c r="AY49" s="892"/>
      <c r="AZ49" s="892"/>
      <c r="BA49" s="892"/>
      <c r="BB49" s="892"/>
      <c r="BC49" s="892"/>
      <c r="BD49" s="892"/>
      <c r="BE49" s="892"/>
      <c r="BF49" s="892"/>
      <c r="BG49" s="892"/>
      <c r="BH49" s="892"/>
      <c r="BI49" s="892"/>
      <c r="BJ49" s="892"/>
      <c r="BK49" s="892"/>
      <c r="BL49" s="892"/>
      <c r="BM49" s="892"/>
      <c r="BN49" s="892"/>
      <c r="BO49" s="892"/>
      <c r="BP49" s="892"/>
      <c r="BQ49" s="892"/>
      <c r="BR49" s="892"/>
      <c r="BS49" s="892"/>
      <c r="BT49" s="892"/>
      <c r="BU49" s="892"/>
      <c r="BV49" s="892"/>
      <c r="BW49" s="892"/>
      <c r="BX49" s="892"/>
      <c r="BY49" s="892"/>
      <c r="BZ49" s="892"/>
      <c r="CA49" s="892"/>
      <c r="CB49" s="892"/>
      <c r="CC49" s="892"/>
      <c r="CD49" s="892"/>
      <c r="CE49" s="892"/>
      <c r="CF49" s="892"/>
      <c r="CG49" s="892"/>
      <c r="CH49" s="892"/>
      <c r="CI49" s="892"/>
      <c r="CJ49" s="892"/>
      <c r="CK49" s="892"/>
      <c r="CL49" s="892"/>
      <c r="CM49" s="892"/>
      <c r="CN49" s="892"/>
      <c r="CO49" s="892"/>
      <c r="CP49" s="892"/>
      <c r="CQ49" s="892"/>
      <c r="CR49" s="892"/>
      <c r="CS49" s="892"/>
      <c r="CT49" s="892"/>
      <c r="CU49" s="892"/>
      <c r="CV49" s="892"/>
      <c r="CW49" s="892"/>
      <c r="CX49" s="892"/>
      <c r="CY49" s="892"/>
      <c r="CZ49" s="892"/>
      <c r="DA49" s="892"/>
      <c r="DB49" s="892"/>
      <c r="DC49" s="892"/>
      <c r="DD49" s="892"/>
      <c r="DE49" s="892"/>
      <c r="DF49" s="892"/>
      <c r="DG49" s="892"/>
      <c r="DH49" s="892"/>
      <c r="DI49" s="892"/>
      <c r="DJ49" s="892"/>
      <c r="DK49" s="892"/>
      <c r="DL49" s="892"/>
      <c r="DM49" s="892"/>
      <c r="DN49" s="892"/>
      <c r="DO49" s="892"/>
      <c r="DP49" s="892"/>
      <c r="DQ49" s="892"/>
      <c r="DR49" s="892"/>
      <c r="DS49" s="892"/>
      <c r="DT49" s="892"/>
      <c r="DU49" s="892"/>
      <c r="DV49" s="892"/>
      <c r="DW49" s="892"/>
      <c r="DX49" s="892"/>
      <c r="DY49" s="892"/>
      <c r="DZ49" s="892"/>
      <c r="EA49" s="892"/>
      <c r="EB49" s="892"/>
      <c r="EC49" s="892"/>
      <c r="ED49" s="892"/>
      <c r="EE49" s="892"/>
      <c r="EF49" s="892"/>
      <c r="EG49" s="892"/>
      <c r="EH49" s="892"/>
      <c r="EI49" s="892"/>
      <c r="EJ49" s="892"/>
      <c r="EK49" s="892"/>
      <c r="EL49" s="892"/>
      <c r="EM49" s="892"/>
      <c r="EN49" s="892"/>
      <c r="EO49" s="892"/>
      <c r="EP49" s="892"/>
      <c r="EQ49" s="892"/>
      <c r="ER49" s="892"/>
      <c r="ES49" s="892"/>
      <c r="ET49" s="892"/>
      <c r="EU49" s="892"/>
      <c r="EV49" s="892"/>
      <c r="EW49" s="892"/>
      <c r="EX49" s="892"/>
      <c r="EY49" s="892"/>
      <c r="EZ49" s="892"/>
      <c r="FA49" s="892"/>
      <c r="FB49" s="892"/>
      <c r="FC49" s="892"/>
      <c r="FD49" s="892"/>
      <c r="FE49" s="892"/>
      <c r="FF49" s="892"/>
      <c r="FG49" s="892"/>
      <c r="FH49" s="892"/>
      <c r="FI49" s="892"/>
      <c r="FJ49" s="892"/>
      <c r="FK49" s="892"/>
      <c r="FL49" s="892"/>
      <c r="FM49" s="892"/>
      <c r="FN49" s="892"/>
      <c r="FO49" s="892"/>
      <c r="FP49" s="892"/>
      <c r="FQ49" s="892"/>
      <c r="FR49" s="892"/>
      <c r="FS49" s="892"/>
      <c r="FT49" s="892"/>
      <c r="FU49" s="892"/>
      <c r="FV49" s="892"/>
      <c r="FW49" s="892"/>
      <c r="FX49" s="892"/>
      <c r="FY49" s="892"/>
      <c r="FZ49" s="892"/>
      <c r="GA49" s="892"/>
      <c r="GB49" s="892"/>
      <c r="GC49" s="892"/>
      <c r="GD49" s="892"/>
      <c r="GE49" s="892"/>
      <c r="GF49" s="892"/>
      <c r="GG49" s="892"/>
      <c r="GH49" s="892"/>
      <c r="GI49" s="892"/>
      <c r="GJ49" s="892"/>
      <c r="GK49" s="892"/>
      <c r="GL49" s="892"/>
      <c r="GM49" s="892"/>
      <c r="GN49" s="892"/>
      <c r="GO49" s="892"/>
      <c r="GP49" s="892"/>
      <c r="GQ49" s="892"/>
      <c r="GR49" s="892"/>
      <c r="GS49" s="892"/>
      <c r="GT49" s="892"/>
      <c r="GU49" s="892"/>
      <c r="GV49" s="892"/>
      <c r="GW49" s="892"/>
      <c r="GX49" s="892"/>
      <c r="GY49" s="892"/>
      <c r="GZ49" s="892"/>
      <c r="HA49" s="892"/>
      <c r="HB49" s="892"/>
      <c r="HC49" s="892"/>
      <c r="HD49" s="892"/>
      <c r="HE49" s="892"/>
      <c r="HF49" s="892"/>
      <c r="HG49" s="892"/>
      <c r="HH49" s="892"/>
      <c r="HI49" s="892"/>
      <c r="HJ49" s="892"/>
      <c r="HK49" s="892"/>
      <c r="HL49" s="892"/>
      <c r="HM49" s="892"/>
      <c r="HN49" s="892"/>
      <c r="HO49" s="892"/>
      <c r="HP49" s="892"/>
      <c r="HQ49" s="892"/>
      <c r="HR49" s="892"/>
      <c r="HS49" s="892"/>
      <c r="HT49" s="892"/>
      <c r="HU49" s="892"/>
      <c r="HV49" s="892"/>
      <c r="HW49" s="892"/>
      <c r="HX49" s="892"/>
      <c r="HY49" s="892"/>
      <c r="HZ49" s="892"/>
      <c r="IA49" s="892"/>
      <c r="IB49" s="892"/>
      <c r="IC49" s="892"/>
      <c r="ID49" s="892"/>
      <c r="IE49" s="892"/>
      <c r="IF49" s="892"/>
      <c r="IG49" s="892"/>
      <c r="IH49" s="892"/>
      <c r="II49" s="892"/>
      <c r="IJ49" s="892"/>
      <c r="IK49" s="892"/>
      <c r="IL49" s="892"/>
      <c r="IM49" s="892"/>
      <c r="IN49" s="892"/>
      <c r="IO49" s="892"/>
      <c r="IP49" s="892"/>
      <c r="IQ49" s="892"/>
      <c r="IR49" s="892"/>
      <c r="IS49" s="892"/>
      <c r="IT49" s="892"/>
      <c r="IU49" s="892"/>
      <c r="IV49" s="892"/>
    </row>
    <row r="50" spans="1:256" s="893" customFormat="1">
      <c r="A50" s="892"/>
      <c r="B50" s="890"/>
      <c r="C50" s="892"/>
      <c r="D50" s="891"/>
      <c r="E50" s="890"/>
      <c r="F50" s="890"/>
      <c r="G50" s="892"/>
      <c r="H50" s="892"/>
      <c r="I50" s="892"/>
      <c r="J50" s="892"/>
      <c r="K50" s="890"/>
      <c r="L50" s="892"/>
      <c r="M50" s="892"/>
      <c r="N50" s="892"/>
      <c r="O50" s="898"/>
      <c r="W50" s="913"/>
      <c r="AQ50" s="892"/>
      <c r="AR50" s="892"/>
      <c r="AS50" s="892"/>
      <c r="AT50" s="892"/>
      <c r="AU50" s="892"/>
      <c r="AV50" s="892"/>
      <c r="AW50" s="892"/>
      <c r="AX50" s="892"/>
      <c r="AY50" s="892"/>
      <c r="AZ50" s="892"/>
      <c r="BA50" s="892"/>
      <c r="BB50" s="892"/>
      <c r="BC50" s="892"/>
      <c r="BD50" s="892"/>
      <c r="BE50" s="892"/>
      <c r="BF50" s="892"/>
      <c r="BG50" s="892"/>
      <c r="BH50" s="892"/>
      <c r="BI50" s="892"/>
      <c r="BJ50" s="892"/>
      <c r="BK50" s="892"/>
      <c r="BL50" s="892"/>
      <c r="BM50" s="892"/>
      <c r="BN50" s="892"/>
      <c r="BO50" s="892"/>
      <c r="BP50" s="892"/>
      <c r="BQ50" s="892"/>
      <c r="BR50" s="892"/>
      <c r="BS50" s="892"/>
      <c r="BT50" s="892"/>
      <c r="BU50" s="892"/>
      <c r="BV50" s="892"/>
      <c r="BW50" s="892"/>
      <c r="BX50" s="892"/>
      <c r="BY50" s="892"/>
      <c r="BZ50" s="892"/>
      <c r="CA50" s="892"/>
      <c r="CB50" s="892"/>
      <c r="CC50" s="892"/>
      <c r="CD50" s="892"/>
      <c r="CE50" s="892"/>
      <c r="CF50" s="892"/>
      <c r="CG50" s="892"/>
      <c r="CH50" s="892"/>
      <c r="CI50" s="892"/>
      <c r="CJ50" s="892"/>
      <c r="CK50" s="892"/>
      <c r="CL50" s="892"/>
      <c r="CM50" s="892"/>
      <c r="CN50" s="892"/>
      <c r="CO50" s="892"/>
      <c r="CP50" s="892"/>
      <c r="CQ50" s="892"/>
      <c r="CR50" s="892"/>
      <c r="CS50" s="892"/>
      <c r="CT50" s="892"/>
      <c r="CU50" s="892"/>
      <c r="CV50" s="892"/>
      <c r="CW50" s="892"/>
      <c r="CX50" s="892"/>
      <c r="CY50" s="892"/>
      <c r="CZ50" s="892"/>
      <c r="DA50" s="892"/>
      <c r="DB50" s="892"/>
      <c r="DC50" s="892"/>
      <c r="DD50" s="892"/>
      <c r="DE50" s="892"/>
      <c r="DF50" s="892"/>
      <c r="DG50" s="892"/>
      <c r="DH50" s="892"/>
      <c r="DI50" s="892"/>
      <c r="DJ50" s="892"/>
      <c r="DK50" s="892"/>
      <c r="DL50" s="892"/>
      <c r="DM50" s="892"/>
      <c r="DN50" s="892"/>
      <c r="DO50" s="892"/>
      <c r="DP50" s="892"/>
      <c r="DQ50" s="892"/>
      <c r="DR50" s="892"/>
      <c r="DS50" s="892"/>
      <c r="DT50" s="892"/>
      <c r="DU50" s="892"/>
      <c r="DV50" s="892"/>
      <c r="DW50" s="892"/>
      <c r="DX50" s="892"/>
      <c r="DY50" s="892"/>
      <c r="DZ50" s="892"/>
      <c r="EA50" s="892"/>
      <c r="EB50" s="892"/>
      <c r="EC50" s="892"/>
      <c r="ED50" s="892"/>
      <c r="EE50" s="892"/>
      <c r="EF50" s="892"/>
      <c r="EG50" s="892"/>
      <c r="EH50" s="892"/>
      <c r="EI50" s="892"/>
      <c r="EJ50" s="892"/>
      <c r="EK50" s="892"/>
      <c r="EL50" s="892"/>
      <c r="EM50" s="892"/>
      <c r="EN50" s="892"/>
      <c r="EO50" s="892"/>
      <c r="EP50" s="892"/>
      <c r="EQ50" s="892"/>
      <c r="ER50" s="892"/>
      <c r="ES50" s="892"/>
      <c r="ET50" s="892"/>
      <c r="EU50" s="892"/>
      <c r="EV50" s="892"/>
      <c r="EW50" s="892"/>
      <c r="EX50" s="892"/>
      <c r="EY50" s="892"/>
      <c r="EZ50" s="892"/>
      <c r="FA50" s="892"/>
      <c r="FB50" s="892"/>
      <c r="FC50" s="892"/>
      <c r="FD50" s="892"/>
      <c r="FE50" s="892"/>
      <c r="FF50" s="892"/>
      <c r="FG50" s="892"/>
      <c r="FH50" s="892"/>
      <c r="FI50" s="892"/>
      <c r="FJ50" s="892"/>
      <c r="FK50" s="892"/>
      <c r="FL50" s="892"/>
      <c r="FM50" s="892"/>
      <c r="FN50" s="892"/>
      <c r="FO50" s="892"/>
      <c r="FP50" s="892"/>
      <c r="FQ50" s="892"/>
      <c r="FR50" s="892"/>
      <c r="FS50" s="892"/>
      <c r="FT50" s="892"/>
      <c r="FU50" s="892"/>
      <c r="FV50" s="892"/>
      <c r="FW50" s="892"/>
      <c r="FX50" s="892"/>
      <c r="FY50" s="892"/>
      <c r="FZ50" s="892"/>
      <c r="GA50" s="892"/>
      <c r="GB50" s="892"/>
      <c r="GC50" s="892"/>
      <c r="GD50" s="892"/>
      <c r="GE50" s="892"/>
      <c r="GF50" s="892"/>
      <c r="GG50" s="892"/>
      <c r="GH50" s="892"/>
      <c r="GI50" s="892"/>
      <c r="GJ50" s="892"/>
      <c r="GK50" s="892"/>
      <c r="GL50" s="892"/>
      <c r="GM50" s="892"/>
      <c r="GN50" s="892"/>
      <c r="GO50" s="892"/>
      <c r="GP50" s="892"/>
      <c r="GQ50" s="892"/>
      <c r="GR50" s="892"/>
      <c r="GS50" s="892"/>
      <c r="GT50" s="892"/>
      <c r="GU50" s="892"/>
      <c r="GV50" s="892"/>
      <c r="GW50" s="892"/>
      <c r="GX50" s="892"/>
      <c r="GY50" s="892"/>
      <c r="GZ50" s="892"/>
      <c r="HA50" s="892"/>
      <c r="HB50" s="892"/>
      <c r="HC50" s="892"/>
      <c r="HD50" s="892"/>
      <c r="HE50" s="892"/>
      <c r="HF50" s="892"/>
      <c r="HG50" s="892"/>
      <c r="HH50" s="892"/>
      <c r="HI50" s="892"/>
      <c r="HJ50" s="892"/>
      <c r="HK50" s="892"/>
      <c r="HL50" s="892"/>
      <c r="HM50" s="892"/>
      <c r="HN50" s="892"/>
      <c r="HO50" s="892"/>
      <c r="HP50" s="892"/>
      <c r="HQ50" s="892"/>
      <c r="HR50" s="892"/>
      <c r="HS50" s="892"/>
      <c r="HT50" s="892"/>
      <c r="HU50" s="892"/>
      <c r="HV50" s="892"/>
      <c r="HW50" s="892"/>
      <c r="HX50" s="892"/>
      <c r="HY50" s="892"/>
      <c r="HZ50" s="892"/>
      <c r="IA50" s="892"/>
      <c r="IB50" s="892"/>
      <c r="IC50" s="892"/>
      <c r="ID50" s="892"/>
      <c r="IE50" s="892"/>
      <c r="IF50" s="892"/>
      <c r="IG50" s="892"/>
      <c r="IH50" s="892"/>
      <c r="II50" s="892"/>
      <c r="IJ50" s="892"/>
      <c r="IK50" s="892"/>
      <c r="IL50" s="892"/>
      <c r="IM50" s="892"/>
      <c r="IN50" s="892"/>
      <c r="IO50" s="892"/>
      <c r="IP50" s="892"/>
      <c r="IQ50" s="892"/>
      <c r="IR50" s="892"/>
      <c r="IS50" s="892"/>
      <c r="IT50" s="892"/>
      <c r="IU50" s="892"/>
      <c r="IV50" s="892"/>
    </row>
    <row r="51" spans="1:256" s="893" customFormat="1">
      <c r="A51" s="892"/>
      <c r="B51" s="890"/>
      <c r="C51" s="892"/>
      <c r="D51" s="891"/>
      <c r="E51" s="890"/>
      <c r="F51" s="890"/>
      <c r="G51" s="892"/>
      <c r="H51" s="892"/>
      <c r="I51" s="892"/>
      <c r="J51" s="892"/>
      <c r="K51" s="890"/>
      <c r="L51" s="892"/>
      <c r="M51" s="892"/>
      <c r="N51" s="892"/>
      <c r="O51" s="898"/>
      <c r="W51" s="913"/>
      <c r="AQ51" s="892"/>
      <c r="AR51" s="892"/>
      <c r="AS51" s="892"/>
      <c r="AT51" s="892"/>
      <c r="AU51" s="892"/>
      <c r="AV51" s="892"/>
      <c r="AW51" s="892"/>
      <c r="AX51" s="892"/>
      <c r="AY51" s="892"/>
      <c r="AZ51" s="892"/>
      <c r="BA51" s="892"/>
      <c r="BB51" s="892"/>
      <c r="BC51" s="892"/>
      <c r="BD51" s="892"/>
      <c r="BE51" s="892"/>
      <c r="BF51" s="892"/>
      <c r="BG51" s="892"/>
      <c r="BH51" s="892"/>
      <c r="BI51" s="892"/>
      <c r="BJ51" s="892"/>
      <c r="BK51" s="892"/>
      <c r="BL51" s="892"/>
      <c r="BM51" s="892"/>
      <c r="BN51" s="892"/>
      <c r="BO51" s="892"/>
      <c r="BP51" s="892"/>
      <c r="BQ51" s="892"/>
      <c r="BR51" s="892"/>
      <c r="BS51" s="892"/>
      <c r="BT51" s="892"/>
      <c r="BU51" s="892"/>
      <c r="BV51" s="892"/>
      <c r="BW51" s="892"/>
      <c r="BX51" s="892"/>
      <c r="BY51" s="892"/>
      <c r="BZ51" s="892"/>
      <c r="CA51" s="892"/>
      <c r="CB51" s="892"/>
      <c r="CC51" s="892"/>
      <c r="CD51" s="892"/>
      <c r="CE51" s="892"/>
      <c r="CF51" s="892"/>
      <c r="CG51" s="892"/>
      <c r="CH51" s="892"/>
      <c r="CI51" s="892"/>
      <c r="CJ51" s="892"/>
      <c r="CK51" s="892"/>
      <c r="CL51" s="892"/>
      <c r="CM51" s="892"/>
      <c r="CN51" s="892"/>
      <c r="CO51" s="892"/>
      <c r="CP51" s="892"/>
      <c r="CQ51" s="892"/>
      <c r="CR51" s="892"/>
      <c r="CS51" s="892"/>
      <c r="CT51" s="892"/>
      <c r="CU51" s="892"/>
      <c r="CV51" s="892"/>
      <c r="CW51" s="892"/>
      <c r="CX51" s="892"/>
      <c r="CY51" s="892"/>
      <c r="CZ51" s="892"/>
      <c r="DA51" s="892"/>
      <c r="DB51" s="892"/>
      <c r="DC51" s="892"/>
      <c r="DD51" s="892"/>
      <c r="DE51" s="892"/>
      <c r="DF51" s="892"/>
      <c r="DG51" s="892"/>
      <c r="DH51" s="892"/>
      <c r="DI51" s="892"/>
      <c r="DJ51" s="892"/>
      <c r="DK51" s="892"/>
      <c r="DL51" s="892"/>
      <c r="DM51" s="892"/>
      <c r="DN51" s="892"/>
      <c r="DO51" s="892"/>
      <c r="DP51" s="892"/>
      <c r="DQ51" s="892"/>
      <c r="DR51" s="892"/>
      <c r="DS51" s="892"/>
      <c r="DT51" s="892"/>
      <c r="DU51" s="892"/>
      <c r="DV51" s="892"/>
      <c r="DW51" s="892"/>
      <c r="DX51" s="892"/>
      <c r="DY51" s="892"/>
      <c r="DZ51" s="892"/>
      <c r="EA51" s="892"/>
      <c r="EB51" s="892"/>
      <c r="EC51" s="892"/>
      <c r="ED51" s="892"/>
      <c r="EE51" s="892"/>
      <c r="EF51" s="892"/>
      <c r="EG51" s="892"/>
      <c r="EH51" s="892"/>
      <c r="EI51" s="892"/>
      <c r="EJ51" s="892"/>
      <c r="EK51" s="892"/>
      <c r="EL51" s="892"/>
      <c r="EM51" s="892"/>
      <c r="EN51" s="892"/>
      <c r="EO51" s="892"/>
      <c r="EP51" s="892"/>
      <c r="EQ51" s="892"/>
      <c r="ER51" s="892"/>
      <c r="ES51" s="892"/>
      <c r="ET51" s="892"/>
      <c r="EU51" s="892"/>
      <c r="EV51" s="892"/>
      <c r="EW51" s="892"/>
      <c r="EX51" s="892"/>
      <c r="EY51" s="892"/>
      <c r="EZ51" s="892"/>
      <c r="FA51" s="892"/>
      <c r="FB51" s="892"/>
      <c r="FC51" s="892"/>
      <c r="FD51" s="892"/>
      <c r="FE51" s="892"/>
      <c r="FF51" s="892"/>
      <c r="FG51" s="892"/>
      <c r="FH51" s="892"/>
      <c r="FI51" s="892"/>
      <c r="FJ51" s="892"/>
      <c r="FK51" s="892"/>
      <c r="FL51" s="892"/>
      <c r="FM51" s="892"/>
      <c r="FN51" s="892"/>
      <c r="FO51" s="892"/>
      <c r="FP51" s="892"/>
      <c r="FQ51" s="892"/>
      <c r="FR51" s="892"/>
      <c r="FS51" s="892"/>
      <c r="FT51" s="892"/>
      <c r="FU51" s="892"/>
      <c r="FV51" s="892"/>
      <c r="FW51" s="892"/>
      <c r="FX51" s="892"/>
      <c r="FY51" s="892"/>
      <c r="FZ51" s="892"/>
      <c r="GA51" s="892"/>
      <c r="GB51" s="892"/>
      <c r="GC51" s="892"/>
      <c r="GD51" s="892"/>
      <c r="GE51" s="892"/>
      <c r="GF51" s="892"/>
      <c r="GG51" s="892"/>
      <c r="GH51" s="892"/>
      <c r="GI51" s="892"/>
      <c r="GJ51" s="892"/>
      <c r="GK51" s="892"/>
      <c r="GL51" s="892"/>
      <c r="GM51" s="892"/>
      <c r="GN51" s="892"/>
      <c r="GO51" s="892"/>
      <c r="GP51" s="892"/>
      <c r="GQ51" s="892"/>
      <c r="GR51" s="892"/>
      <c r="GS51" s="892"/>
      <c r="GT51" s="892"/>
      <c r="GU51" s="892"/>
      <c r="GV51" s="892"/>
      <c r="GW51" s="892"/>
      <c r="GX51" s="892"/>
      <c r="GY51" s="892"/>
      <c r="GZ51" s="892"/>
      <c r="HA51" s="892"/>
      <c r="HB51" s="892"/>
      <c r="HC51" s="892"/>
      <c r="HD51" s="892"/>
      <c r="HE51" s="892"/>
      <c r="HF51" s="892"/>
      <c r="HG51" s="892"/>
      <c r="HH51" s="892"/>
      <c r="HI51" s="892"/>
      <c r="HJ51" s="892"/>
      <c r="HK51" s="892"/>
      <c r="HL51" s="892"/>
      <c r="HM51" s="892"/>
      <c r="HN51" s="892"/>
      <c r="HO51" s="892"/>
      <c r="HP51" s="892"/>
      <c r="HQ51" s="892"/>
      <c r="HR51" s="892"/>
      <c r="HS51" s="892"/>
      <c r="HT51" s="892"/>
      <c r="HU51" s="892"/>
      <c r="HV51" s="892"/>
      <c r="HW51" s="892"/>
      <c r="HX51" s="892"/>
      <c r="HY51" s="892"/>
      <c r="HZ51" s="892"/>
      <c r="IA51" s="892"/>
      <c r="IB51" s="892"/>
      <c r="IC51" s="892"/>
      <c r="ID51" s="892"/>
      <c r="IE51" s="892"/>
      <c r="IF51" s="892"/>
      <c r="IG51" s="892"/>
      <c r="IH51" s="892"/>
      <c r="II51" s="892"/>
      <c r="IJ51" s="892"/>
      <c r="IK51" s="892"/>
      <c r="IL51" s="892"/>
      <c r="IM51" s="892"/>
      <c r="IN51" s="892"/>
      <c r="IO51" s="892"/>
      <c r="IP51" s="892"/>
      <c r="IQ51" s="892"/>
      <c r="IR51" s="892"/>
      <c r="IS51" s="892"/>
      <c r="IT51" s="892"/>
      <c r="IU51" s="892"/>
      <c r="IV51" s="892"/>
    </row>
    <row r="52" spans="1:256" s="893" customFormat="1">
      <c r="A52" s="892"/>
      <c r="B52" s="890"/>
      <c r="C52" s="892"/>
      <c r="D52" s="891"/>
      <c r="E52" s="890"/>
      <c r="F52" s="890"/>
      <c r="G52" s="892"/>
      <c r="H52" s="892"/>
      <c r="I52" s="892"/>
      <c r="J52" s="892"/>
      <c r="K52" s="890"/>
      <c r="L52" s="892"/>
      <c r="M52" s="892"/>
      <c r="N52" s="892"/>
      <c r="O52" s="898"/>
      <c r="W52" s="913"/>
      <c r="AQ52" s="892"/>
      <c r="AR52" s="892"/>
      <c r="AS52" s="892"/>
      <c r="AT52" s="892"/>
      <c r="AU52" s="892"/>
      <c r="AV52" s="892"/>
      <c r="AW52" s="892"/>
      <c r="AX52" s="892"/>
      <c r="AY52" s="892"/>
      <c r="AZ52" s="892"/>
      <c r="BA52" s="892"/>
      <c r="BB52" s="892"/>
      <c r="BC52" s="892"/>
      <c r="BD52" s="892"/>
      <c r="BE52" s="892"/>
      <c r="BF52" s="892"/>
      <c r="BG52" s="892"/>
      <c r="BH52" s="892"/>
      <c r="BI52" s="892"/>
      <c r="BJ52" s="892"/>
      <c r="BK52" s="892"/>
      <c r="BL52" s="892"/>
      <c r="BM52" s="892"/>
      <c r="BN52" s="892"/>
      <c r="BO52" s="892"/>
      <c r="BP52" s="892"/>
      <c r="BQ52" s="892"/>
      <c r="BR52" s="892"/>
      <c r="BS52" s="892"/>
      <c r="BT52" s="892"/>
      <c r="BU52" s="892"/>
      <c r="BV52" s="892"/>
      <c r="BW52" s="892"/>
      <c r="BX52" s="892"/>
      <c r="BY52" s="892"/>
      <c r="BZ52" s="892"/>
      <c r="CA52" s="892"/>
      <c r="CB52" s="892"/>
      <c r="CC52" s="892"/>
      <c r="CD52" s="892"/>
      <c r="CE52" s="892"/>
      <c r="CF52" s="892"/>
      <c r="CG52" s="892"/>
      <c r="CH52" s="892"/>
      <c r="CI52" s="892"/>
      <c r="CJ52" s="892"/>
      <c r="CK52" s="892"/>
      <c r="CL52" s="892"/>
      <c r="CM52" s="892"/>
      <c r="CN52" s="892"/>
      <c r="CO52" s="892"/>
      <c r="CP52" s="892"/>
      <c r="CQ52" s="892"/>
      <c r="CR52" s="892"/>
      <c r="CS52" s="892"/>
      <c r="CT52" s="892"/>
      <c r="CU52" s="892"/>
      <c r="CV52" s="892"/>
      <c r="CW52" s="892"/>
      <c r="CX52" s="892"/>
      <c r="CY52" s="892"/>
      <c r="CZ52" s="892"/>
      <c r="DA52" s="892"/>
      <c r="DB52" s="892"/>
      <c r="DC52" s="892"/>
      <c r="DD52" s="892"/>
      <c r="DE52" s="892"/>
      <c r="DF52" s="892"/>
      <c r="DG52" s="892"/>
      <c r="DH52" s="892"/>
      <c r="DI52" s="892"/>
      <c r="DJ52" s="892"/>
      <c r="DK52" s="892"/>
      <c r="DL52" s="892"/>
      <c r="DM52" s="892"/>
      <c r="DN52" s="892"/>
      <c r="DO52" s="892"/>
      <c r="DP52" s="892"/>
      <c r="DQ52" s="892"/>
      <c r="DR52" s="892"/>
      <c r="DS52" s="892"/>
      <c r="DT52" s="892"/>
      <c r="DU52" s="892"/>
      <c r="DV52" s="892"/>
      <c r="DW52" s="892"/>
      <c r="DX52" s="892"/>
      <c r="DY52" s="892"/>
      <c r="DZ52" s="892"/>
      <c r="EA52" s="892"/>
      <c r="EB52" s="892"/>
      <c r="EC52" s="892"/>
      <c r="ED52" s="892"/>
      <c r="EE52" s="892"/>
      <c r="EF52" s="892"/>
      <c r="EG52" s="892"/>
      <c r="EH52" s="892"/>
      <c r="EI52" s="892"/>
      <c r="EJ52" s="892"/>
      <c r="EK52" s="892"/>
      <c r="EL52" s="892"/>
      <c r="EM52" s="892"/>
      <c r="EN52" s="892"/>
      <c r="EO52" s="892"/>
      <c r="EP52" s="892"/>
      <c r="EQ52" s="892"/>
      <c r="ER52" s="892"/>
      <c r="ES52" s="892"/>
      <c r="ET52" s="892"/>
      <c r="EU52" s="892"/>
      <c r="EV52" s="892"/>
      <c r="EW52" s="892"/>
      <c r="EX52" s="892"/>
      <c r="EY52" s="892"/>
      <c r="EZ52" s="892"/>
      <c r="FA52" s="892"/>
      <c r="FB52" s="892"/>
      <c r="FC52" s="892"/>
      <c r="FD52" s="892"/>
      <c r="FE52" s="892"/>
      <c r="FF52" s="892"/>
      <c r="FG52" s="892"/>
      <c r="FH52" s="892"/>
      <c r="FI52" s="892"/>
      <c r="FJ52" s="892"/>
      <c r="FK52" s="892"/>
      <c r="FL52" s="892"/>
      <c r="FM52" s="892"/>
      <c r="FN52" s="892"/>
      <c r="FO52" s="892"/>
      <c r="FP52" s="892"/>
      <c r="FQ52" s="892"/>
      <c r="FR52" s="892"/>
      <c r="FS52" s="892"/>
      <c r="FT52" s="892"/>
      <c r="FU52" s="892"/>
      <c r="FV52" s="892"/>
      <c r="FW52" s="892"/>
      <c r="FX52" s="892"/>
      <c r="FY52" s="892"/>
      <c r="FZ52" s="892"/>
      <c r="GA52" s="892"/>
      <c r="GB52" s="892"/>
      <c r="GC52" s="892"/>
      <c r="GD52" s="892"/>
      <c r="GE52" s="892"/>
      <c r="GF52" s="892"/>
      <c r="GG52" s="892"/>
      <c r="GH52" s="892"/>
      <c r="GI52" s="892"/>
      <c r="GJ52" s="892"/>
      <c r="GK52" s="892"/>
      <c r="GL52" s="892"/>
      <c r="GM52" s="892"/>
      <c r="GN52" s="892"/>
      <c r="GO52" s="892"/>
      <c r="GP52" s="892"/>
      <c r="GQ52" s="892"/>
      <c r="GR52" s="892"/>
      <c r="GS52" s="892"/>
      <c r="GT52" s="892"/>
      <c r="GU52" s="892"/>
      <c r="GV52" s="892"/>
      <c r="GW52" s="892"/>
      <c r="GX52" s="892"/>
      <c r="GY52" s="892"/>
      <c r="GZ52" s="892"/>
      <c r="HA52" s="892"/>
      <c r="HB52" s="892"/>
      <c r="HC52" s="892"/>
      <c r="HD52" s="892"/>
      <c r="HE52" s="892"/>
      <c r="HF52" s="892"/>
      <c r="HG52" s="892"/>
      <c r="HH52" s="892"/>
      <c r="HI52" s="892"/>
      <c r="HJ52" s="892"/>
      <c r="HK52" s="892"/>
      <c r="HL52" s="892"/>
      <c r="HM52" s="892"/>
      <c r="HN52" s="892"/>
      <c r="HO52" s="892"/>
      <c r="HP52" s="892"/>
      <c r="HQ52" s="892"/>
      <c r="HR52" s="892"/>
      <c r="HS52" s="892"/>
      <c r="HT52" s="892"/>
      <c r="HU52" s="892"/>
      <c r="HV52" s="892"/>
      <c r="HW52" s="892"/>
      <c r="HX52" s="892"/>
      <c r="HY52" s="892"/>
      <c r="HZ52" s="892"/>
      <c r="IA52" s="892"/>
      <c r="IB52" s="892"/>
      <c r="IC52" s="892"/>
      <c r="ID52" s="892"/>
      <c r="IE52" s="892"/>
      <c r="IF52" s="892"/>
      <c r="IG52" s="892"/>
      <c r="IH52" s="892"/>
      <c r="II52" s="892"/>
      <c r="IJ52" s="892"/>
      <c r="IK52" s="892"/>
      <c r="IL52" s="892"/>
      <c r="IM52" s="892"/>
      <c r="IN52" s="892"/>
      <c r="IO52" s="892"/>
      <c r="IP52" s="892"/>
      <c r="IQ52" s="892"/>
      <c r="IR52" s="892"/>
      <c r="IS52" s="892"/>
      <c r="IT52" s="892"/>
      <c r="IU52" s="892"/>
      <c r="IV52" s="892"/>
    </row>
    <row r="53" spans="1:256" s="893" customFormat="1">
      <c r="A53" s="892"/>
      <c r="B53" s="890"/>
      <c r="C53" s="892"/>
      <c r="D53" s="891"/>
      <c r="E53" s="890"/>
      <c r="F53" s="890"/>
      <c r="G53" s="892"/>
      <c r="H53" s="892"/>
      <c r="I53" s="892"/>
      <c r="J53" s="892"/>
      <c r="K53" s="890"/>
      <c r="L53" s="892"/>
      <c r="M53" s="892"/>
      <c r="N53" s="892"/>
      <c r="O53" s="898"/>
      <c r="W53" s="913"/>
      <c r="AQ53" s="892"/>
      <c r="AR53" s="892"/>
      <c r="AS53" s="892"/>
      <c r="AT53" s="892"/>
      <c r="AU53" s="892"/>
      <c r="AV53" s="892"/>
      <c r="AW53" s="892"/>
      <c r="AX53" s="892"/>
      <c r="AY53" s="892"/>
      <c r="AZ53" s="892"/>
      <c r="BA53" s="892"/>
      <c r="BB53" s="892"/>
      <c r="BC53" s="892"/>
      <c r="BD53" s="892"/>
      <c r="BE53" s="892"/>
      <c r="BF53" s="892"/>
      <c r="BG53" s="892"/>
      <c r="BH53" s="892"/>
      <c r="BI53" s="892"/>
      <c r="BJ53" s="892"/>
      <c r="BK53" s="892"/>
      <c r="BL53" s="892"/>
      <c r="BM53" s="892"/>
      <c r="BN53" s="892"/>
      <c r="BO53" s="892"/>
      <c r="BP53" s="892"/>
      <c r="BQ53" s="892"/>
      <c r="BR53" s="892"/>
      <c r="BS53" s="892"/>
      <c r="BT53" s="892"/>
      <c r="BU53" s="892"/>
      <c r="BV53" s="892"/>
      <c r="BW53" s="892"/>
      <c r="BX53" s="892"/>
      <c r="BY53" s="892"/>
      <c r="BZ53" s="892"/>
      <c r="CA53" s="892"/>
      <c r="CB53" s="892"/>
      <c r="CC53" s="892"/>
      <c r="CD53" s="892"/>
      <c r="CE53" s="892"/>
      <c r="CF53" s="892"/>
      <c r="CG53" s="892"/>
      <c r="CH53" s="892"/>
      <c r="CI53" s="892"/>
      <c r="CJ53" s="892"/>
      <c r="CK53" s="892"/>
      <c r="CL53" s="892"/>
      <c r="CM53" s="892"/>
      <c r="CN53" s="892"/>
      <c r="CO53" s="892"/>
      <c r="CP53" s="892"/>
      <c r="CQ53" s="892"/>
      <c r="CR53" s="892"/>
      <c r="CS53" s="892"/>
      <c r="CT53" s="892"/>
      <c r="CU53" s="892"/>
      <c r="CV53" s="892"/>
      <c r="CW53" s="892"/>
      <c r="CX53" s="892"/>
      <c r="CY53" s="892"/>
      <c r="CZ53" s="892"/>
      <c r="DA53" s="892"/>
      <c r="DB53" s="892"/>
      <c r="DC53" s="892"/>
      <c r="DD53" s="892"/>
      <c r="DE53" s="892"/>
      <c r="DF53" s="892"/>
      <c r="DG53" s="892"/>
      <c r="DH53" s="892"/>
      <c r="DI53" s="892"/>
      <c r="DJ53" s="892"/>
      <c r="DK53" s="892"/>
      <c r="DL53" s="892"/>
      <c r="DM53" s="892"/>
      <c r="DN53" s="892"/>
      <c r="DO53" s="892"/>
      <c r="DP53" s="892"/>
      <c r="DQ53" s="892"/>
      <c r="DR53" s="892"/>
      <c r="DS53" s="892"/>
      <c r="DT53" s="892"/>
      <c r="DU53" s="892"/>
      <c r="DV53" s="892"/>
      <c r="DW53" s="892"/>
      <c r="DX53" s="892"/>
      <c r="DY53" s="892"/>
      <c r="DZ53" s="892"/>
      <c r="EA53" s="892"/>
      <c r="EB53" s="892"/>
      <c r="EC53" s="892"/>
      <c r="ED53" s="892"/>
      <c r="EE53" s="892"/>
      <c r="EF53" s="892"/>
      <c r="EG53" s="892"/>
      <c r="EH53" s="892"/>
      <c r="EI53" s="892"/>
      <c r="EJ53" s="892"/>
      <c r="EK53" s="892"/>
      <c r="EL53" s="892"/>
      <c r="EM53" s="892"/>
      <c r="EN53" s="892"/>
      <c r="EO53" s="892"/>
      <c r="EP53" s="892"/>
      <c r="EQ53" s="892"/>
      <c r="ER53" s="892"/>
      <c r="ES53" s="892"/>
      <c r="ET53" s="892"/>
      <c r="EU53" s="892"/>
      <c r="EV53" s="892"/>
      <c r="EW53" s="892"/>
      <c r="EX53" s="892"/>
      <c r="EY53" s="892"/>
      <c r="EZ53" s="892"/>
      <c r="FA53" s="892"/>
      <c r="FB53" s="892"/>
      <c r="FC53" s="892"/>
      <c r="FD53" s="892"/>
      <c r="FE53" s="892"/>
      <c r="FF53" s="892"/>
      <c r="FG53" s="892"/>
      <c r="FH53" s="892"/>
      <c r="FI53" s="892"/>
      <c r="FJ53" s="892"/>
      <c r="FK53" s="892"/>
      <c r="FL53" s="892"/>
      <c r="FM53" s="892"/>
      <c r="FN53" s="892"/>
      <c r="FO53" s="892"/>
      <c r="FP53" s="892"/>
      <c r="FQ53" s="892"/>
      <c r="FR53" s="892"/>
      <c r="FS53" s="892"/>
      <c r="FT53" s="892"/>
      <c r="FU53" s="892"/>
      <c r="FV53" s="892"/>
      <c r="FW53" s="892"/>
      <c r="FX53" s="892"/>
      <c r="FY53" s="892"/>
      <c r="FZ53" s="892"/>
      <c r="GA53" s="892"/>
      <c r="GB53" s="892"/>
      <c r="GC53" s="892"/>
      <c r="GD53" s="892"/>
      <c r="GE53" s="892"/>
      <c r="GF53" s="892"/>
      <c r="GG53" s="892"/>
      <c r="GH53" s="892"/>
      <c r="GI53" s="892"/>
      <c r="GJ53" s="892"/>
      <c r="GK53" s="892"/>
      <c r="GL53" s="892"/>
      <c r="GM53" s="892"/>
      <c r="GN53" s="892"/>
      <c r="GO53" s="892"/>
      <c r="GP53" s="892"/>
      <c r="GQ53" s="892"/>
      <c r="GR53" s="892"/>
      <c r="GS53" s="892"/>
      <c r="GT53" s="892"/>
      <c r="GU53" s="892"/>
      <c r="GV53" s="892"/>
      <c r="GW53" s="892"/>
      <c r="GX53" s="892"/>
      <c r="GY53" s="892"/>
      <c r="GZ53" s="892"/>
      <c r="HA53" s="892"/>
      <c r="HB53" s="892"/>
      <c r="HC53" s="892"/>
      <c r="HD53" s="892"/>
      <c r="HE53" s="892"/>
      <c r="HF53" s="892"/>
      <c r="HG53" s="892"/>
      <c r="HH53" s="892"/>
      <c r="HI53" s="892"/>
      <c r="HJ53" s="892"/>
      <c r="HK53" s="892"/>
      <c r="HL53" s="892"/>
      <c r="HM53" s="892"/>
      <c r="HN53" s="892"/>
      <c r="HO53" s="892"/>
      <c r="HP53" s="892"/>
      <c r="HQ53" s="892"/>
      <c r="HR53" s="892"/>
      <c r="HS53" s="892"/>
      <c r="HT53" s="892"/>
      <c r="HU53" s="892"/>
      <c r="HV53" s="892"/>
      <c r="HW53" s="892"/>
      <c r="HX53" s="892"/>
      <c r="HY53" s="892"/>
      <c r="HZ53" s="892"/>
      <c r="IA53" s="892"/>
      <c r="IB53" s="892"/>
      <c r="IC53" s="892"/>
      <c r="ID53" s="892"/>
      <c r="IE53" s="892"/>
      <c r="IF53" s="892"/>
      <c r="IG53" s="892"/>
      <c r="IH53" s="892"/>
      <c r="II53" s="892"/>
      <c r="IJ53" s="892"/>
      <c r="IK53" s="892"/>
      <c r="IL53" s="892"/>
      <c r="IM53" s="892"/>
      <c r="IN53" s="892"/>
      <c r="IO53" s="892"/>
      <c r="IP53" s="892"/>
      <c r="IQ53" s="892"/>
      <c r="IR53" s="892"/>
      <c r="IS53" s="892"/>
      <c r="IT53" s="892"/>
      <c r="IU53" s="892"/>
      <c r="IV53" s="892"/>
    </row>
    <row r="54" spans="1:256" s="893" customFormat="1">
      <c r="A54" s="892"/>
      <c r="B54" s="890"/>
      <c r="C54" s="892"/>
      <c r="D54" s="891"/>
      <c r="E54" s="890"/>
      <c r="F54" s="890"/>
      <c r="G54" s="892"/>
      <c r="H54" s="892"/>
      <c r="I54" s="892"/>
      <c r="J54" s="892"/>
      <c r="K54" s="890"/>
      <c r="L54" s="892"/>
      <c r="M54" s="892"/>
      <c r="N54" s="892"/>
      <c r="O54" s="898"/>
      <c r="W54" s="913"/>
      <c r="AQ54" s="892"/>
      <c r="AR54" s="892"/>
      <c r="AS54" s="892"/>
      <c r="AT54" s="892"/>
      <c r="AU54" s="892"/>
      <c r="AV54" s="892"/>
      <c r="AW54" s="892"/>
      <c r="AX54" s="892"/>
      <c r="AY54" s="892"/>
      <c r="AZ54" s="892"/>
      <c r="BA54" s="892"/>
      <c r="BB54" s="892"/>
      <c r="BC54" s="892"/>
      <c r="BD54" s="892"/>
      <c r="BE54" s="892"/>
      <c r="BF54" s="892"/>
      <c r="BG54" s="892"/>
      <c r="BH54" s="892"/>
      <c r="BI54" s="892"/>
      <c r="BJ54" s="892"/>
      <c r="BK54" s="892"/>
      <c r="BL54" s="892"/>
      <c r="BM54" s="892"/>
      <c r="BN54" s="892"/>
      <c r="BO54" s="892"/>
      <c r="BP54" s="892"/>
      <c r="BQ54" s="892"/>
      <c r="BR54" s="892"/>
      <c r="BS54" s="892"/>
      <c r="BT54" s="892"/>
      <c r="BU54" s="892"/>
      <c r="BV54" s="892"/>
      <c r="BW54" s="892"/>
      <c r="BX54" s="892"/>
      <c r="BY54" s="892"/>
      <c r="BZ54" s="892"/>
      <c r="CA54" s="892"/>
      <c r="CB54" s="892"/>
      <c r="CC54" s="892"/>
      <c r="CD54" s="892"/>
      <c r="CE54" s="892"/>
      <c r="CF54" s="892"/>
      <c r="CG54" s="892"/>
      <c r="CH54" s="892"/>
      <c r="CI54" s="892"/>
      <c r="CJ54" s="892"/>
      <c r="CK54" s="892"/>
      <c r="CL54" s="892"/>
      <c r="CM54" s="892"/>
      <c r="CN54" s="892"/>
      <c r="CO54" s="892"/>
      <c r="CP54" s="892"/>
      <c r="CQ54" s="892"/>
      <c r="CR54" s="892"/>
      <c r="CS54" s="892"/>
      <c r="CT54" s="892"/>
      <c r="CU54" s="892"/>
      <c r="CV54" s="892"/>
      <c r="CW54" s="892"/>
      <c r="CX54" s="892"/>
      <c r="CY54" s="892"/>
      <c r="CZ54" s="892"/>
      <c r="DA54" s="892"/>
      <c r="DB54" s="892"/>
      <c r="DC54" s="892"/>
      <c r="DD54" s="892"/>
      <c r="DE54" s="892"/>
      <c r="DF54" s="892"/>
      <c r="DG54" s="892"/>
      <c r="DH54" s="892"/>
      <c r="DI54" s="892"/>
      <c r="DJ54" s="892"/>
      <c r="DK54" s="892"/>
      <c r="DL54" s="892"/>
      <c r="DM54" s="892"/>
      <c r="DN54" s="892"/>
      <c r="DO54" s="892"/>
      <c r="DP54" s="892"/>
      <c r="DQ54" s="892"/>
      <c r="DR54" s="892"/>
      <c r="DS54" s="892"/>
      <c r="DT54" s="892"/>
      <c r="DU54" s="892"/>
      <c r="DV54" s="892"/>
      <c r="DW54" s="892"/>
      <c r="DX54" s="892"/>
      <c r="DY54" s="892"/>
      <c r="DZ54" s="892"/>
      <c r="EA54" s="892"/>
      <c r="EB54" s="892"/>
      <c r="EC54" s="892"/>
      <c r="ED54" s="892"/>
      <c r="EE54" s="892"/>
      <c r="EF54" s="892"/>
      <c r="EG54" s="892"/>
      <c r="EH54" s="892"/>
      <c r="EI54" s="892"/>
      <c r="EJ54" s="892"/>
      <c r="EK54" s="892"/>
      <c r="EL54" s="892"/>
      <c r="EM54" s="892"/>
      <c r="EN54" s="892"/>
      <c r="EO54" s="892"/>
      <c r="EP54" s="892"/>
      <c r="EQ54" s="892"/>
      <c r="ER54" s="892"/>
      <c r="ES54" s="892"/>
      <c r="ET54" s="892"/>
      <c r="EU54" s="892"/>
      <c r="EV54" s="892"/>
      <c r="EW54" s="892"/>
      <c r="EX54" s="892"/>
      <c r="EY54" s="892"/>
      <c r="EZ54" s="892"/>
      <c r="FA54" s="892"/>
      <c r="FB54" s="892"/>
      <c r="FC54" s="892"/>
      <c r="FD54" s="892"/>
      <c r="FE54" s="892"/>
      <c r="FF54" s="892"/>
      <c r="FG54" s="892"/>
      <c r="FH54" s="892"/>
      <c r="FI54" s="892"/>
      <c r="FJ54" s="892"/>
      <c r="FK54" s="892"/>
      <c r="FL54" s="892"/>
      <c r="FM54" s="892"/>
      <c r="FN54" s="892"/>
      <c r="FO54" s="892"/>
      <c r="FP54" s="892"/>
      <c r="FQ54" s="892"/>
      <c r="FR54" s="892"/>
      <c r="FS54" s="892"/>
      <c r="FT54" s="892"/>
      <c r="FU54" s="892"/>
      <c r="FV54" s="892"/>
      <c r="FW54" s="892"/>
      <c r="FX54" s="892"/>
      <c r="FY54" s="892"/>
      <c r="FZ54" s="892"/>
      <c r="GA54" s="892"/>
      <c r="GB54" s="892"/>
      <c r="GC54" s="892"/>
      <c r="GD54" s="892"/>
      <c r="GE54" s="892"/>
      <c r="GF54" s="892"/>
      <c r="GG54" s="892"/>
      <c r="GH54" s="892"/>
      <c r="GI54" s="892"/>
      <c r="GJ54" s="892"/>
      <c r="GK54" s="892"/>
      <c r="GL54" s="892"/>
      <c r="GM54" s="892"/>
      <c r="GN54" s="892"/>
      <c r="GO54" s="892"/>
      <c r="GP54" s="892"/>
      <c r="GQ54" s="892"/>
      <c r="GR54" s="892"/>
      <c r="GS54" s="892"/>
      <c r="GT54" s="892"/>
      <c r="GU54" s="892"/>
      <c r="GV54" s="892"/>
      <c r="GW54" s="892"/>
      <c r="GX54" s="892"/>
      <c r="GY54" s="892"/>
      <c r="GZ54" s="892"/>
      <c r="HA54" s="892"/>
      <c r="HB54" s="892"/>
      <c r="HC54" s="892"/>
      <c r="HD54" s="892"/>
      <c r="HE54" s="892"/>
      <c r="HF54" s="892"/>
      <c r="HG54" s="892"/>
      <c r="HH54" s="892"/>
      <c r="HI54" s="892"/>
      <c r="HJ54" s="892"/>
      <c r="HK54" s="892"/>
      <c r="HL54" s="892"/>
      <c r="HM54" s="892"/>
      <c r="HN54" s="892"/>
      <c r="HO54" s="892"/>
      <c r="HP54" s="892"/>
      <c r="HQ54" s="892"/>
      <c r="HR54" s="892"/>
      <c r="HS54" s="892"/>
      <c r="HT54" s="892"/>
      <c r="HU54" s="892"/>
      <c r="HV54" s="892"/>
      <c r="HW54" s="892"/>
      <c r="HX54" s="892"/>
      <c r="HY54" s="892"/>
      <c r="HZ54" s="892"/>
      <c r="IA54" s="892"/>
      <c r="IB54" s="892"/>
      <c r="IC54" s="892"/>
      <c r="ID54" s="892"/>
      <c r="IE54" s="892"/>
      <c r="IF54" s="892"/>
      <c r="IG54" s="892"/>
      <c r="IH54" s="892"/>
      <c r="II54" s="892"/>
      <c r="IJ54" s="892"/>
      <c r="IK54" s="892"/>
      <c r="IL54" s="892"/>
      <c r="IM54" s="892"/>
      <c r="IN54" s="892"/>
      <c r="IO54" s="892"/>
      <c r="IP54" s="892"/>
      <c r="IQ54" s="892"/>
      <c r="IR54" s="892"/>
      <c r="IS54" s="892"/>
      <c r="IT54" s="892"/>
      <c r="IU54" s="892"/>
      <c r="IV54" s="892"/>
    </row>
    <row r="55" spans="1:256" s="893" customFormat="1">
      <c r="A55" s="892"/>
      <c r="B55" s="892"/>
      <c r="C55" s="892"/>
      <c r="D55" s="892"/>
      <c r="E55" s="892"/>
      <c r="F55" s="892"/>
      <c r="G55" s="892"/>
      <c r="H55" s="892"/>
      <c r="I55" s="892"/>
      <c r="J55" s="892"/>
      <c r="K55" s="892"/>
      <c r="L55" s="892"/>
      <c r="M55" s="892"/>
      <c r="N55" s="892"/>
      <c r="O55" s="892"/>
      <c r="W55" s="913"/>
      <c r="AQ55" s="892"/>
      <c r="AR55" s="892"/>
      <c r="AS55" s="892"/>
      <c r="AT55" s="892"/>
      <c r="AU55" s="892"/>
      <c r="AV55" s="892"/>
      <c r="AW55" s="892"/>
      <c r="AX55" s="892"/>
      <c r="AY55" s="892"/>
      <c r="AZ55" s="892"/>
      <c r="BA55" s="892"/>
      <c r="BB55" s="892"/>
      <c r="BC55" s="892"/>
      <c r="BD55" s="892"/>
      <c r="BE55" s="892"/>
      <c r="BF55" s="892"/>
      <c r="BG55" s="892"/>
      <c r="BH55" s="892"/>
      <c r="BI55" s="892"/>
      <c r="BJ55" s="892"/>
      <c r="BK55" s="892"/>
      <c r="BL55" s="892"/>
      <c r="BM55" s="892"/>
      <c r="BN55" s="892"/>
      <c r="BO55" s="892"/>
      <c r="BP55" s="892"/>
      <c r="BQ55" s="892"/>
      <c r="BR55" s="892"/>
      <c r="BS55" s="892"/>
      <c r="BT55" s="892"/>
      <c r="BU55" s="892"/>
      <c r="BV55" s="892"/>
      <c r="BW55" s="892"/>
      <c r="BX55" s="892"/>
      <c r="BY55" s="892"/>
      <c r="BZ55" s="892"/>
      <c r="CA55" s="892"/>
      <c r="CB55" s="892"/>
      <c r="CC55" s="892"/>
      <c r="CD55" s="892"/>
      <c r="CE55" s="892"/>
      <c r="CF55" s="892"/>
      <c r="CG55" s="892"/>
      <c r="CH55" s="892"/>
      <c r="CI55" s="892"/>
      <c r="CJ55" s="892"/>
      <c r="CK55" s="892"/>
      <c r="CL55" s="892"/>
      <c r="CM55" s="892"/>
      <c r="CN55" s="892"/>
      <c r="CO55" s="892"/>
      <c r="CP55" s="892"/>
      <c r="CQ55" s="892"/>
      <c r="CR55" s="892"/>
      <c r="CS55" s="892"/>
      <c r="CT55" s="892"/>
      <c r="CU55" s="892"/>
      <c r="CV55" s="892"/>
      <c r="CW55" s="892"/>
      <c r="CX55" s="892"/>
      <c r="CY55" s="892"/>
      <c r="CZ55" s="892"/>
      <c r="DA55" s="892"/>
      <c r="DB55" s="892"/>
      <c r="DC55" s="892"/>
      <c r="DD55" s="892"/>
      <c r="DE55" s="892"/>
      <c r="DF55" s="892"/>
      <c r="DG55" s="892"/>
      <c r="DH55" s="892"/>
      <c r="DI55" s="892"/>
      <c r="DJ55" s="892"/>
      <c r="DK55" s="892"/>
      <c r="DL55" s="892"/>
      <c r="DM55" s="892"/>
      <c r="DN55" s="892"/>
      <c r="DO55" s="892"/>
      <c r="DP55" s="892"/>
      <c r="DQ55" s="892"/>
      <c r="DR55" s="892"/>
      <c r="DS55" s="892"/>
      <c r="DT55" s="892"/>
      <c r="DU55" s="892"/>
      <c r="DV55" s="892"/>
      <c r="DW55" s="892"/>
      <c r="DX55" s="892"/>
      <c r="DY55" s="892"/>
      <c r="DZ55" s="892"/>
      <c r="EA55" s="892"/>
      <c r="EB55" s="892"/>
      <c r="EC55" s="892"/>
      <c r="ED55" s="892"/>
      <c r="EE55" s="892"/>
      <c r="EF55" s="892"/>
      <c r="EG55" s="892"/>
      <c r="EH55" s="892"/>
      <c r="EI55" s="892"/>
      <c r="EJ55" s="892"/>
      <c r="EK55" s="892"/>
      <c r="EL55" s="892"/>
      <c r="EM55" s="892"/>
      <c r="EN55" s="892"/>
      <c r="EO55" s="892"/>
      <c r="EP55" s="892"/>
      <c r="EQ55" s="892"/>
      <c r="ER55" s="892"/>
      <c r="ES55" s="892"/>
      <c r="ET55" s="892"/>
      <c r="EU55" s="892"/>
      <c r="EV55" s="892"/>
      <c r="EW55" s="892"/>
      <c r="EX55" s="892"/>
      <c r="EY55" s="892"/>
      <c r="EZ55" s="892"/>
      <c r="FA55" s="892"/>
      <c r="FB55" s="892"/>
      <c r="FC55" s="892"/>
      <c r="FD55" s="892"/>
      <c r="FE55" s="892"/>
      <c r="FF55" s="892"/>
      <c r="FG55" s="892"/>
      <c r="FH55" s="892"/>
      <c r="FI55" s="892"/>
      <c r="FJ55" s="892"/>
      <c r="FK55" s="892"/>
      <c r="FL55" s="892"/>
      <c r="FM55" s="892"/>
      <c r="FN55" s="892"/>
      <c r="FO55" s="892"/>
      <c r="FP55" s="892"/>
      <c r="FQ55" s="892"/>
      <c r="FR55" s="892"/>
      <c r="FS55" s="892"/>
      <c r="FT55" s="892"/>
      <c r="FU55" s="892"/>
      <c r="FV55" s="892"/>
      <c r="FW55" s="892"/>
      <c r="FX55" s="892"/>
      <c r="FY55" s="892"/>
      <c r="FZ55" s="892"/>
      <c r="GA55" s="892"/>
      <c r="GB55" s="892"/>
      <c r="GC55" s="892"/>
      <c r="GD55" s="892"/>
      <c r="GE55" s="892"/>
      <c r="GF55" s="892"/>
      <c r="GG55" s="892"/>
      <c r="GH55" s="892"/>
      <c r="GI55" s="892"/>
      <c r="GJ55" s="892"/>
      <c r="GK55" s="892"/>
      <c r="GL55" s="892"/>
      <c r="GM55" s="892"/>
      <c r="GN55" s="892"/>
      <c r="GO55" s="892"/>
      <c r="GP55" s="892"/>
      <c r="GQ55" s="892"/>
      <c r="GR55" s="892"/>
      <c r="GS55" s="892"/>
      <c r="GT55" s="892"/>
      <c r="GU55" s="892"/>
      <c r="GV55" s="892"/>
      <c r="GW55" s="892"/>
      <c r="GX55" s="892"/>
      <c r="GY55" s="892"/>
      <c r="GZ55" s="892"/>
      <c r="HA55" s="892"/>
      <c r="HB55" s="892"/>
      <c r="HC55" s="892"/>
      <c r="HD55" s="892"/>
      <c r="HE55" s="892"/>
      <c r="HF55" s="892"/>
      <c r="HG55" s="892"/>
      <c r="HH55" s="892"/>
      <c r="HI55" s="892"/>
      <c r="HJ55" s="892"/>
      <c r="HK55" s="892"/>
      <c r="HL55" s="892"/>
      <c r="HM55" s="892"/>
      <c r="HN55" s="892"/>
      <c r="HO55" s="892"/>
      <c r="HP55" s="892"/>
      <c r="HQ55" s="892"/>
      <c r="HR55" s="892"/>
      <c r="HS55" s="892"/>
      <c r="HT55" s="892"/>
      <c r="HU55" s="892"/>
      <c r="HV55" s="892"/>
      <c r="HW55" s="892"/>
      <c r="HX55" s="892"/>
      <c r="HY55" s="892"/>
      <c r="HZ55" s="892"/>
      <c r="IA55" s="892"/>
      <c r="IB55" s="892"/>
      <c r="IC55" s="892"/>
      <c r="ID55" s="892"/>
      <c r="IE55" s="892"/>
      <c r="IF55" s="892"/>
      <c r="IG55" s="892"/>
      <c r="IH55" s="892"/>
      <c r="II55" s="892"/>
      <c r="IJ55" s="892"/>
      <c r="IK55" s="892"/>
      <c r="IL55" s="892"/>
      <c r="IM55" s="892"/>
      <c r="IN55" s="892"/>
      <c r="IO55" s="892"/>
      <c r="IP55" s="892"/>
      <c r="IQ55" s="892"/>
      <c r="IR55" s="892"/>
      <c r="IS55" s="892"/>
      <c r="IT55" s="892"/>
      <c r="IU55" s="892"/>
      <c r="IV55" s="892"/>
    </row>
    <row r="56" spans="1:256" s="893" customFormat="1">
      <c r="A56" s="892"/>
      <c r="B56" s="892"/>
      <c r="C56" s="892"/>
      <c r="D56" s="892"/>
      <c r="E56" s="892"/>
      <c r="F56" s="892"/>
      <c r="G56" s="892"/>
      <c r="H56" s="892"/>
      <c r="I56" s="892"/>
      <c r="J56" s="892"/>
      <c r="K56" s="892"/>
      <c r="L56" s="892"/>
      <c r="M56" s="892"/>
      <c r="N56" s="892"/>
      <c r="O56" s="892"/>
      <c r="W56" s="907"/>
      <c r="AQ56" s="892"/>
      <c r="AR56" s="892"/>
      <c r="AS56" s="892"/>
      <c r="AT56" s="892"/>
      <c r="AU56" s="892"/>
      <c r="AV56" s="892"/>
      <c r="AW56" s="892"/>
      <c r="AX56" s="892"/>
      <c r="AY56" s="892"/>
      <c r="AZ56" s="892"/>
      <c r="BA56" s="892"/>
      <c r="BB56" s="892"/>
      <c r="BC56" s="892"/>
      <c r="BD56" s="892"/>
      <c r="BE56" s="892"/>
      <c r="BF56" s="892"/>
      <c r="BG56" s="892"/>
      <c r="BH56" s="892"/>
      <c r="BI56" s="892"/>
      <c r="BJ56" s="892"/>
      <c r="BK56" s="892"/>
      <c r="BL56" s="892"/>
      <c r="BM56" s="892"/>
      <c r="BN56" s="892"/>
      <c r="BO56" s="892"/>
      <c r="BP56" s="892"/>
      <c r="BQ56" s="892"/>
      <c r="BR56" s="892"/>
      <c r="BS56" s="892"/>
      <c r="BT56" s="892"/>
      <c r="BU56" s="892"/>
      <c r="BV56" s="892"/>
      <c r="BW56" s="892"/>
      <c r="BX56" s="892"/>
      <c r="BY56" s="892"/>
      <c r="BZ56" s="892"/>
      <c r="CA56" s="892"/>
      <c r="CB56" s="892"/>
      <c r="CC56" s="892"/>
      <c r="CD56" s="892"/>
      <c r="CE56" s="892"/>
      <c r="CF56" s="892"/>
      <c r="CG56" s="892"/>
      <c r="CH56" s="892"/>
      <c r="CI56" s="892"/>
      <c r="CJ56" s="892"/>
      <c r="CK56" s="892"/>
      <c r="CL56" s="892"/>
      <c r="CM56" s="892"/>
      <c r="CN56" s="892"/>
      <c r="CO56" s="892"/>
      <c r="CP56" s="892"/>
      <c r="CQ56" s="892"/>
      <c r="CR56" s="892"/>
      <c r="CS56" s="892"/>
      <c r="CT56" s="892"/>
      <c r="CU56" s="892"/>
      <c r="CV56" s="892"/>
      <c r="CW56" s="892"/>
      <c r="CX56" s="892"/>
      <c r="CY56" s="892"/>
      <c r="CZ56" s="892"/>
      <c r="DA56" s="892"/>
      <c r="DB56" s="892"/>
      <c r="DC56" s="892"/>
      <c r="DD56" s="892"/>
      <c r="DE56" s="892"/>
      <c r="DF56" s="892"/>
      <c r="DG56" s="892"/>
      <c r="DH56" s="892"/>
      <c r="DI56" s="892"/>
      <c r="DJ56" s="892"/>
      <c r="DK56" s="892"/>
      <c r="DL56" s="892"/>
      <c r="DM56" s="892"/>
      <c r="DN56" s="892"/>
      <c r="DO56" s="892"/>
      <c r="DP56" s="892"/>
      <c r="DQ56" s="892"/>
      <c r="DR56" s="892"/>
      <c r="DS56" s="892"/>
      <c r="DT56" s="892"/>
      <c r="DU56" s="892"/>
      <c r="DV56" s="892"/>
      <c r="DW56" s="892"/>
      <c r="DX56" s="892"/>
      <c r="DY56" s="892"/>
      <c r="DZ56" s="892"/>
      <c r="EA56" s="892"/>
      <c r="EB56" s="892"/>
      <c r="EC56" s="892"/>
      <c r="ED56" s="892"/>
      <c r="EE56" s="892"/>
      <c r="EF56" s="892"/>
      <c r="EG56" s="892"/>
      <c r="EH56" s="892"/>
      <c r="EI56" s="892"/>
      <c r="EJ56" s="892"/>
      <c r="EK56" s="892"/>
      <c r="EL56" s="892"/>
      <c r="EM56" s="892"/>
      <c r="EN56" s="892"/>
      <c r="EO56" s="892"/>
      <c r="EP56" s="892"/>
      <c r="EQ56" s="892"/>
      <c r="ER56" s="892"/>
      <c r="ES56" s="892"/>
      <c r="ET56" s="892"/>
      <c r="EU56" s="892"/>
      <c r="EV56" s="892"/>
      <c r="EW56" s="892"/>
      <c r="EX56" s="892"/>
      <c r="EY56" s="892"/>
      <c r="EZ56" s="892"/>
      <c r="FA56" s="892"/>
      <c r="FB56" s="892"/>
      <c r="FC56" s="892"/>
      <c r="FD56" s="892"/>
      <c r="FE56" s="892"/>
      <c r="FF56" s="892"/>
      <c r="FG56" s="892"/>
      <c r="FH56" s="892"/>
      <c r="FI56" s="892"/>
      <c r="FJ56" s="892"/>
      <c r="FK56" s="892"/>
      <c r="FL56" s="892"/>
      <c r="FM56" s="892"/>
      <c r="FN56" s="892"/>
      <c r="FO56" s="892"/>
      <c r="FP56" s="892"/>
      <c r="FQ56" s="892"/>
      <c r="FR56" s="892"/>
      <c r="FS56" s="892"/>
      <c r="FT56" s="892"/>
      <c r="FU56" s="892"/>
      <c r="FV56" s="892"/>
      <c r="FW56" s="892"/>
      <c r="FX56" s="892"/>
      <c r="FY56" s="892"/>
      <c r="FZ56" s="892"/>
      <c r="GA56" s="892"/>
      <c r="GB56" s="892"/>
      <c r="GC56" s="892"/>
      <c r="GD56" s="892"/>
      <c r="GE56" s="892"/>
      <c r="GF56" s="892"/>
      <c r="GG56" s="892"/>
      <c r="GH56" s="892"/>
      <c r="GI56" s="892"/>
      <c r="GJ56" s="892"/>
      <c r="GK56" s="892"/>
      <c r="GL56" s="892"/>
      <c r="GM56" s="892"/>
      <c r="GN56" s="892"/>
      <c r="GO56" s="892"/>
      <c r="GP56" s="892"/>
      <c r="GQ56" s="892"/>
      <c r="GR56" s="892"/>
      <c r="GS56" s="892"/>
      <c r="GT56" s="892"/>
      <c r="GU56" s="892"/>
      <c r="GV56" s="892"/>
      <c r="GW56" s="892"/>
      <c r="GX56" s="892"/>
      <c r="GY56" s="892"/>
      <c r="GZ56" s="892"/>
      <c r="HA56" s="892"/>
      <c r="HB56" s="892"/>
      <c r="HC56" s="892"/>
      <c r="HD56" s="892"/>
      <c r="HE56" s="892"/>
      <c r="HF56" s="892"/>
      <c r="HG56" s="892"/>
      <c r="HH56" s="892"/>
      <c r="HI56" s="892"/>
      <c r="HJ56" s="892"/>
      <c r="HK56" s="892"/>
      <c r="HL56" s="892"/>
      <c r="HM56" s="892"/>
      <c r="HN56" s="892"/>
      <c r="HO56" s="892"/>
      <c r="HP56" s="892"/>
      <c r="HQ56" s="892"/>
      <c r="HR56" s="892"/>
      <c r="HS56" s="892"/>
      <c r="HT56" s="892"/>
      <c r="HU56" s="892"/>
      <c r="HV56" s="892"/>
      <c r="HW56" s="892"/>
      <c r="HX56" s="892"/>
      <c r="HY56" s="892"/>
      <c r="HZ56" s="892"/>
      <c r="IA56" s="892"/>
      <c r="IB56" s="892"/>
      <c r="IC56" s="892"/>
      <c r="ID56" s="892"/>
      <c r="IE56" s="892"/>
      <c r="IF56" s="892"/>
      <c r="IG56" s="892"/>
      <c r="IH56" s="892"/>
      <c r="II56" s="892"/>
      <c r="IJ56" s="892"/>
      <c r="IK56" s="892"/>
      <c r="IL56" s="892"/>
      <c r="IM56" s="892"/>
      <c r="IN56" s="892"/>
      <c r="IO56" s="892"/>
      <c r="IP56" s="892"/>
      <c r="IQ56" s="892"/>
      <c r="IR56" s="892"/>
      <c r="IS56" s="892"/>
      <c r="IT56" s="892"/>
      <c r="IU56" s="892"/>
      <c r="IV56" s="892"/>
    </row>
    <row r="57" spans="1:256" s="893" customFormat="1">
      <c r="A57" s="892"/>
      <c r="B57" s="892"/>
      <c r="C57" s="892"/>
      <c r="D57" s="892"/>
      <c r="E57" s="892"/>
      <c r="F57" s="892"/>
      <c r="G57" s="892"/>
      <c r="H57" s="892"/>
      <c r="I57" s="892"/>
      <c r="J57" s="892"/>
      <c r="K57" s="892"/>
      <c r="L57" s="892"/>
      <c r="M57" s="892"/>
      <c r="N57" s="892"/>
      <c r="O57" s="892"/>
      <c r="W57" s="954"/>
      <c r="AQ57" s="892"/>
      <c r="AR57" s="892"/>
      <c r="AS57" s="892"/>
      <c r="AT57" s="892"/>
      <c r="AU57" s="892"/>
      <c r="AV57" s="892"/>
      <c r="AW57" s="892"/>
      <c r="AX57" s="892"/>
      <c r="AY57" s="892"/>
      <c r="AZ57" s="892"/>
      <c r="BA57" s="892"/>
      <c r="BB57" s="892"/>
      <c r="BC57" s="892"/>
      <c r="BD57" s="892"/>
      <c r="BE57" s="892"/>
      <c r="BF57" s="892"/>
      <c r="BG57" s="892"/>
      <c r="BH57" s="892"/>
      <c r="BI57" s="892"/>
      <c r="BJ57" s="892"/>
      <c r="BK57" s="892"/>
      <c r="BL57" s="892"/>
      <c r="BM57" s="892"/>
      <c r="BN57" s="892"/>
      <c r="BO57" s="892"/>
      <c r="BP57" s="892"/>
      <c r="BQ57" s="892"/>
      <c r="BR57" s="892"/>
      <c r="BS57" s="892"/>
      <c r="BT57" s="892"/>
      <c r="BU57" s="892"/>
      <c r="BV57" s="892"/>
      <c r="BW57" s="892"/>
      <c r="BX57" s="892"/>
      <c r="BY57" s="892"/>
      <c r="BZ57" s="892"/>
      <c r="CA57" s="892"/>
      <c r="CB57" s="892"/>
      <c r="CC57" s="892"/>
      <c r="CD57" s="892"/>
      <c r="CE57" s="892"/>
      <c r="CF57" s="892"/>
      <c r="CG57" s="892"/>
      <c r="CH57" s="892"/>
      <c r="CI57" s="892"/>
      <c r="CJ57" s="892"/>
      <c r="CK57" s="892"/>
      <c r="CL57" s="892"/>
      <c r="CM57" s="892"/>
      <c r="CN57" s="892"/>
      <c r="CO57" s="892"/>
      <c r="CP57" s="892"/>
      <c r="CQ57" s="892"/>
      <c r="CR57" s="892"/>
      <c r="CS57" s="892"/>
      <c r="CT57" s="892"/>
      <c r="CU57" s="892"/>
      <c r="CV57" s="892"/>
      <c r="CW57" s="892"/>
      <c r="CX57" s="892"/>
      <c r="CY57" s="892"/>
      <c r="CZ57" s="892"/>
      <c r="DA57" s="892"/>
      <c r="DB57" s="892"/>
      <c r="DC57" s="892"/>
      <c r="DD57" s="892"/>
      <c r="DE57" s="892"/>
      <c r="DF57" s="892"/>
      <c r="DG57" s="892"/>
      <c r="DH57" s="892"/>
      <c r="DI57" s="892"/>
      <c r="DJ57" s="892"/>
      <c r="DK57" s="892"/>
      <c r="DL57" s="892"/>
      <c r="DM57" s="892"/>
      <c r="DN57" s="892"/>
      <c r="DO57" s="892"/>
      <c r="DP57" s="892"/>
      <c r="DQ57" s="892"/>
      <c r="DR57" s="892"/>
      <c r="DS57" s="892"/>
      <c r="DT57" s="892"/>
      <c r="DU57" s="892"/>
      <c r="DV57" s="892"/>
      <c r="DW57" s="892"/>
      <c r="DX57" s="892"/>
      <c r="DY57" s="892"/>
      <c r="DZ57" s="892"/>
      <c r="EA57" s="892"/>
      <c r="EB57" s="892"/>
      <c r="EC57" s="892"/>
      <c r="ED57" s="892"/>
      <c r="EE57" s="892"/>
      <c r="EF57" s="892"/>
      <c r="EG57" s="892"/>
      <c r="EH57" s="892"/>
      <c r="EI57" s="892"/>
      <c r="EJ57" s="892"/>
      <c r="EK57" s="892"/>
      <c r="EL57" s="892"/>
      <c r="EM57" s="892"/>
      <c r="EN57" s="892"/>
      <c r="EO57" s="892"/>
      <c r="EP57" s="892"/>
      <c r="EQ57" s="892"/>
      <c r="ER57" s="892"/>
      <c r="ES57" s="892"/>
      <c r="ET57" s="892"/>
      <c r="EU57" s="892"/>
      <c r="EV57" s="892"/>
      <c r="EW57" s="892"/>
      <c r="EX57" s="892"/>
      <c r="EY57" s="892"/>
      <c r="EZ57" s="892"/>
      <c r="FA57" s="892"/>
      <c r="FB57" s="892"/>
      <c r="FC57" s="892"/>
      <c r="FD57" s="892"/>
      <c r="FE57" s="892"/>
      <c r="FF57" s="892"/>
      <c r="FG57" s="892"/>
      <c r="FH57" s="892"/>
      <c r="FI57" s="892"/>
      <c r="FJ57" s="892"/>
      <c r="FK57" s="892"/>
      <c r="FL57" s="892"/>
      <c r="FM57" s="892"/>
      <c r="FN57" s="892"/>
      <c r="FO57" s="892"/>
      <c r="FP57" s="892"/>
      <c r="FQ57" s="892"/>
      <c r="FR57" s="892"/>
      <c r="FS57" s="892"/>
      <c r="FT57" s="892"/>
      <c r="FU57" s="892"/>
      <c r="FV57" s="892"/>
      <c r="FW57" s="892"/>
      <c r="FX57" s="892"/>
      <c r="FY57" s="892"/>
      <c r="FZ57" s="892"/>
      <c r="GA57" s="892"/>
      <c r="GB57" s="892"/>
      <c r="GC57" s="892"/>
      <c r="GD57" s="892"/>
      <c r="GE57" s="892"/>
      <c r="GF57" s="892"/>
      <c r="GG57" s="892"/>
      <c r="GH57" s="892"/>
      <c r="GI57" s="892"/>
      <c r="GJ57" s="892"/>
      <c r="GK57" s="892"/>
      <c r="GL57" s="892"/>
      <c r="GM57" s="892"/>
      <c r="GN57" s="892"/>
      <c r="GO57" s="892"/>
      <c r="GP57" s="892"/>
      <c r="GQ57" s="892"/>
      <c r="GR57" s="892"/>
      <c r="GS57" s="892"/>
      <c r="GT57" s="892"/>
      <c r="GU57" s="892"/>
      <c r="GV57" s="892"/>
      <c r="GW57" s="892"/>
      <c r="GX57" s="892"/>
      <c r="GY57" s="892"/>
      <c r="GZ57" s="892"/>
      <c r="HA57" s="892"/>
      <c r="HB57" s="892"/>
      <c r="HC57" s="892"/>
      <c r="HD57" s="892"/>
      <c r="HE57" s="892"/>
      <c r="HF57" s="892"/>
      <c r="HG57" s="892"/>
      <c r="HH57" s="892"/>
      <c r="HI57" s="892"/>
      <c r="HJ57" s="892"/>
      <c r="HK57" s="892"/>
      <c r="HL57" s="892"/>
      <c r="HM57" s="892"/>
      <c r="HN57" s="892"/>
      <c r="HO57" s="892"/>
      <c r="HP57" s="892"/>
      <c r="HQ57" s="892"/>
      <c r="HR57" s="892"/>
      <c r="HS57" s="892"/>
      <c r="HT57" s="892"/>
      <c r="HU57" s="892"/>
      <c r="HV57" s="892"/>
      <c r="HW57" s="892"/>
      <c r="HX57" s="892"/>
      <c r="HY57" s="892"/>
      <c r="HZ57" s="892"/>
      <c r="IA57" s="892"/>
      <c r="IB57" s="892"/>
      <c r="IC57" s="892"/>
      <c r="ID57" s="892"/>
      <c r="IE57" s="892"/>
      <c r="IF57" s="892"/>
      <c r="IG57" s="892"/>
      <c r="IH57" s="892"/>
      <c r="II57" s="892"/>
      <c r="IJ57" s="892"/>
      <c r="IK57" s="892"/>
      <c r="IL57" s="892"/>
      <c r="IM57" s="892"/>
      <c r="IN57" s="892"/>
      <c r="IO57" s="892"/>
      <c r="IP57" s="892"/>
      <c r="IQ57" s="892"/>
      <c r="IR57" s="892"/>
      <c r="IS57" s="892"/>
      <c r="IT57" s="892"/>
      <c r="IU57" s="892"/>
      <c r="IV57" s="892"/>
    </row>
    <row r="58" spans="1:256" s="893" customFormat="1">
      <c r="A58" s="892"/>
      <c r="B58" s="892"/>
      <c r="C58" s="892"/>
      <c r="D58" s="892"/>
      <c r="E58" s="892"/>
      <c r="F58" s="892"/>
      <c r="G58" s="892"/>
      <c r="H58" s="892"/>
      <c r="I58" s="892"/>
      <c r="J58" s="892"/>
      <c r="K58" s="892"/>
      <c r="L58" s="892"/>
      <c r="M58" s="892"/>
      <c r="N58" s="892"/>
      <c r="O58" s="892"/>
      <c r="W58" s="907"/>
      <c r="AQ58" s="892"/>
      <c r="AR58" s="892"/>
      <c r="AS58" s="892"/>
      <c r="AT58" s="892"/>
      <c r="AU58" s="892"/>
      <c r="AV58" s="892"/>
      <c r="AW58" s="892"/>
      <c r="AX58" s="892"/>
      <c r="AY58" s="892"/>
      <c r="AZ58" s="892"/>
      <c r="BA58" s="892"/>
      <c r="BB58" s="892"/>
      <c r="BC58" s="892"/>
      <c r="BD58" s="892"/>
      <c r="BE58" s="892"/>
      <c r="BF58" s="892"/>
      <c r="BG58" s="892"/>
      <c r="BH58" s="892"/>
      <c r="BI58" s="892"/>
      <c r="BJ58" s="892"/>
      <c r="BK58" s="892"/>
      <c r="BL58" s="892"/>
      <c r="BM58" s="892"/>
      <c r="BN58" s="892"/>
      <c r="BO58" s="892"/>
      <c r="BP58" s="892"/>
      <c r="BQ58" s="892"/>
      <c r="BR58" s="892"/>
      <c r="BS58" s="892"/>
      <c r="BT58" s="892"/>
      <c r="BU58" s="892"/>
      <c r="BV58" s="892"/>
      <c r="BW58" s="892"/>
      <c r="BX58" s="892"/>
      <c r="BY58" s="892"/>
      <c r="BZ58" s="892"/>
      <c r="CA58" s="892"/>
      <c r="CB58" s="892"/>
      <c r="CC58" s="892"/>
      <c r="CD58" s="892"/>
      <c r="CE58" s="892"/>
      <c r="CF58" s="892"/>
      <c r="CG58" s="892"/>
      <c r="CH58" s="892"/>
      <c r="CI58" s="892"/>
      <c r="CJ58" s="892"/>
      <c r="CK58" s="892"/>
      <c r="CL58" s="892"/>
      <c r="CM58" s="892"/>
      <c r="CN58" s="892"/>
      <c r="CO58" s="892"/>
      <c r="CP58" s="892"/>
      <c r="CQ58" s="892"/>
      <c r="CR58" s="892"/>
      <c r="CS58" s="892"/>
      <c r="CT58" s="892"/>
      <c r="CU58" s="892"/>
      <c r="CV58" s="892"/>
      <c r="CW58" s="892"/>
      <c r="CX58" s="892"/>
      <c r="CY58" s="892"/>
      <c r="CZ58" s="892"/>
      <c r="DA58" s="892"/>
      <c r="DB58" s="892"/>
      <c r="DC58" s="892"/>
      <c r="DD58" s="892"/>
      <c r="DE58" s="892"/>
      <c r="DF58" s="892"/>
      <c r="DG58" s="892"/>
      <c r="DH58" s="892"/>
      <c r="DI58" s="892"/>
      <c r="DJ58" s="892"/>
      <c r="DK58" s="892"/>
      <c r="DL58" s="892"/>
      <c r="DM58" s="892"/>
      <c r="DN58" s="892"/>
      <c r="DO58" s="892"/>
      <c r="DP58" s="892"/>
      <c r="DQ58" s="892"/>
      <c r="DR58" s="892"/>
      <c r="DS58" s="892"/>
      <c r="DT58" s="892"/>
      <c r="DU58" s="892"/>
      <c r="DV58" s="892"/>
      <c r="DW58" s="892"/>
      <c r="DX58" s="892"/>
      <c r="DY58" s="892"/>
      <c r="DZ58" s="892"/>
      <c r="EA58" s="892"/>
      <c r="EB58" s="892"/>
      <c r="EC58" s="892"/>
      <c r="ED58" s="892"/>
      <c r="EE58" s="892"/>
      <c r="EF58" s="892"/>
      <c r="EG58" s="892"/>
      <c r="EH58" s="892"/>
      <c r="EI58" s="892"/>
      <c r="EJ58" s="892"/>
      <c r="EK58" s="892"/>
      <c r="EL58" s="892"/>
      <c r="EM58" s="892"/>
      <c r="EN58" s="892"/>
      <c r="EO58" s="892"/>
      <c r="EP58" s="892"/>
      <c r="EQ58" s="892"/>
      <c r="ER58" s="892"/>
      <c r="ES58" s="892"/>
      <c r="ET58" s="892"/>
      <c r="EU58" s="892"/>
      <c r="EV58" s="892"/>
      <c r="EW58" s="892"/>
      <c r="EX58" s="892"/>
      <c r="EY58" s="892"/>
      <c r="EZ58" s="892"/>
      <c r="FA58" s="892"/>
      <c r="FB58" s="892"/>
      <c r="FC58" s="892"/>
      <c r="FD58" s="892"/>
      <c r="FE58" s="892"/>
      <c r="FF58" s="892"/>
      <c r="FG58" s="892"/>
      <c r="FH58" s="892"/>
      <c r="FI58" s="892"/>
      <c r="FJ58" s="892"/>
      <c r="FK58" s="892"/>
      <c r="FL58" s="892"/>
      <c r="FM58" s="892"/>
      <c r="FN58" s="892"/>
      <c r="FO58" s="892"/>
      <c r="FP58" s="892"/>
      <c r="FQ58" s="892"/>
      <c r="FR58" s="892"/>
      <c r="FS58" s="892"/>
      <c r="FT58" s="892"/>
      <c r="FU58" s="892"/>
      <c r="FV58" s="892"/>
      <c r="FW58" s="892"/>
      <c r="FX58" s="892"/>
      <c r="FY58" s="892"/>
      <c r="FZ58" s="892"/>
      <c r="GA58" s="892"/>
      <c r="GB58" s="892"/>
      <c r="GC58" s="892"/>
      <c r="GD58" s="892"/>
      <c r="GE58" s="892"/>
      <c r="GF58" s="892"/>
      <c r="GG58" s="892"/>
      <c r="GH58" s="892"/>
      <c r="GI58" s="892"/>
      <c r="GJ58" s="892"/>
      <c r="GK58" s="892"/>
      <c r="GL58" s="892"/>
      <c r="GM58" s="892"/>
      <c r="GN58" s="892"/>
      <c r="GO58" s="892"/>
      <c r="GP58" s="892"/>
      <c r="GQ58" s="892"/>
      <c r="GR58" s="892"/>
      <c r="GS58" s="892"/>
      <c r="GT58" s="892"/>
      <c r="GU58" s="892"/>
      <c r="GV58" s="892"/>
      <c r="GW58" s="892"/>
      <c r="GX58" s="892"/>
      <c r="GY58" s="892"/>
      <c r="GZ58" s="892"/>
      <c r="HA58" s="892"/>
      <c r="HB58" s="892"/>
      <c r="HC58" s="892"/>
      <c r="HD58" s="892"/>
      <c r="HE58" s="892"/>
      <c r="HF58" s="892"/>
      <c r="HG58" s="892"/>
      <c r="HH58" s="892"/>
      <c r="HI58" s="892"/>
      <c r="HJ58" s="892"/>
      <c r="HK58" s="892"/>
      <c r="HL58" s="892"/>
      <c r="HM58" s="892"/>
      <c r="HN58" s="892"/>
      <c r="HO58" s="892"/>
      <c r="HP58" s="892"/>
      <c r="HQ58" s="892"/>
      <c r="HR58" s="892"/>
      <c r="HS58" s="892"/>
      <c r="HT58" s="892"/>
      <c r="HU58" s="892"/>
      <c r="HV58" s="892"/>
      <c r="HW58" s="892"/>
      <c r="HX58" s="892"/>
      <c r="HY58" s="892"/>
      <c r="HZ58" s="892"/>
      <c r="IA58" s="892"/>
      <c r="IB58" s="892"/>
      <c r="IC58" s="892"/>
      <c r="ID58" s="892"/>
      <c r="IE58" s="892"/>
      <c r="IF58" s="892"/>
      <c r="IG58" s="892"/>
      <c r="IH58" s="892"/>
      <c r="II58" s="892"/>
      <c r="IJ58" s="892"/>
      <c r="IK58" s="892"/>
      <c r="IL58" s="892"/>
      <c r="IM58" s="892"/>
      <c r="IN58" s="892"/>
      <c r="IO58" s="892"/>
      <c r="IP58" s="892"/>
      <c r="IQ58" s="892"/>
      <c r="IR58" s="892"/>
      <c r="IS58" s="892"/>
      <c r="IT58" s="892"/>
      <c r="IU58" s="892"/>
      <c r="IV58" s="892"/>
    </row>
    <row r="59" spans="1:256" s="893" customFormat="1">
      <c r="A59" s="892"/>
      <c r="B59" s="892"/>
      <c r="C59" s="892"/>
      <c r="D59" s="892"/>
      <c r="E59" s="892"/>
      <c r="F59" s="892"/>
      <c r="G59" s="892"/>
      <c r="H59" s="892"/>
      <c r="I59" s="892"/>
      <c r="J59" s="892"/>
      <c r="K59" s="892"/>
      <c r="L59" s="892"/>
      <c r="M59" s="892"/>
      <c r="N59" s="892"/>
      <c r="O59" s="892"/>
      <c r="W59" s="907"/>
      <c r="AQ59" s="892"/>
      <c r="AR59" s="892"/>
      <c r="AS59" s="892"/>
      <c r="AT59" s="892"/>
      <c r="AU59" s="892"/>
      <c r="AV59" s="892"/>
      <c r="AW59" s="892"/>
      <c r="AX59" s="892"/>
      <c r="AY59" s="892"/>
      <c r="AZ59" s="892"/>
      <c r="BA59" s="892"/>
      <c r="BB59" s="892"/>
      <c r="BC59" s="892"/>
      <c r="BD59" s="892"/>
      <c r="BE59" s="892"/>
      <c r="BF59" s="892"/>
      <c r="BG59" s="892"/>
      <c r="BH59" s="892"/>
      <c r="BI59" s="892"/>
      <c r="BJ59" s="892"/>
      <c r="BK59" s="892"/>
      <c r="BL59" s="892"/>
      <c r="BM59" s="892"/>
      <c r="BN59" s="892"/>
      <c r="BO59" s="892"/>
      <c r="BP59" s="892"/>
      <c r="BQ59" s="892"/>
      <c r="BR59" s="892"/>
      <c r="BS59" s="892"/>
      <c r="BT59" s="892"/>
      <c r="BU59" s="892"/>
      <c r="BV59" s="892"/>
      <c r="BW59" s="892"/>
      <c r="BX59" s="892"/>
      <c r="BY59" s="892"/>
      <c r="BZ59" s="892"/>
      <c r="CA59" s="892"/>
      <c r="CB59" s="892"/>
      <c r="CC59" s="892"/>
      <c r="CD59" s="892"/>
      <c r="CE59" s="892"/>
      <c r="CF59" s="892"/>
      <c r="CG59" s="892"/>
      <c r="CH59" s="892"/>
      <c r="CI59" s="892"/>
      <c r="CJ59" s="892"/>
      <c r="CK59" s="892"/>
      <c r="CL59" s="892"/>
      <c r="CM59" s="892"/>
      <c r="CN59" s="892"/>
      <c r="CO59" s="892"/>
      <c r="CP59" s="892"/>
      <c r="CQ59" s="892"/>
      <c r="CR59" s="892"/>
      <c r="CS59" s="892"/>
      <c r="CT59" s="892"/>
      <c r="CU59" s="892"/>
      <c r="CV59" s="892"/>
      <c r="CW59" s="892"/>
      <c r="CX59" s="892"/>
      <c r="CY59" s="892"/>
      <c r="CZ59" s="892"/>
      <c r="DA59" s="892"/>
      <c r="DB59" s="892"/>
      <c r="DC59" s="892"/>
      <c r="DD59" s="892"/>
      <c r="DE59" s="892"/>
      <c r="DF59" s="892"/>
      <c r="DG59" s="892"/>
      <c r="DH59" s="892"/>
      <c r="DI59" s="892"/>
      <c r="DJ59" s="892"/>
      <c r="DK59" s="892"/>
      <c r="DL59" s="892"/>
      <c r="DM59" s="892"/>
      <c r="DN59" s="892"/>
      <c r="DO59" s="892"/>
      <c r="DP59" s="892"/>
      <c r="DQ59" s="892"/>
      <c r="DR59" s="892"/>
      <c r="DS59" s="892"/>
      <c r="DT59" s="892"/>
      <c r="DU59" s="892"/>
      <c r="DV59" s="892"/>
      <c r="DW59" s="892"/>
      <c r="DX59" s="892"/>
      <c r="DY59" s="892"/>
      <c r="DZ59" s="892"/>
      <c r="EA59" s="892"/>
      <c r="EB59" s="892"/>
      <c r="EC59" s="892"/>
      <c r="ED59" s="892"/>
      <c r="EE59" s="892"/>
      <c r="EF59" s="892"/>
      <c r="EG59" s="892"/>
      <c r="EH59" s="892"/>
      <c r="EI59" s="892"/>
      <c r="EJ59" s="892"/>
      <c r="EK59" s="892"/>
      <c r="EL59" s="892"/>
      <c r="EM59" s="892"/>
      <c r="EN59" s="892"/>
      <c r="EO59" s="892"/>
      <c r="EP59" s="892"/>
      <c r="EQ59" s="892"/>
      <c r="ER59" s="892"/>
      <c r="ES59" s="892"/>
      <c r="ET59" s="892"/>
      <c r="EU59" s="892"/>
      <c r="EV59" s="892"/>
      <c r="EW59" s="892"/>
      <c r="EX59" s="892"/>
      <c r="EY59" s="892"/>
      <c r="EZ59" s="892"/>
      <c r="FA59" s="892"/>
      <c r="FB59" s="892"/>
      <c r="FC59" s="892"/>
      <c r="FD59" s="892"/>
      <c r="FE59" s="892"/>
      <c r="FF59" s="892"/>
      <c r="FG59" s="892"/>
      <c r="FH59" s="892"/>
      <c r="FI59" s="892"/>
      <c r="FJ59" s="892"/>
      <c r="FK59" s="892"/>
      <c r="FL59" s="892"/>
      <c r="FM59" s="892"/>
      <c r="FN59" s="892"/>
      <c r="FO59" s="892"/>
      <c r="FP59" s="892"/>
      <c r="FQ59" s="892"/>
      <c r="FR59" s="892"/>
      <c r="FS59" s="892"/>
      <c r="FT59" s="892"/>
      <c r="FU59" s="892"/>
      <c r="FV59" s="892"/>
      <c r="FW59" s="892"/>
      <c r="FX59" s="892"/>
      <c r="FY59" s="892"/>
      <c r="FZ59" s="892"/>
      <c r="GA59" s="892"/>
      <c r="GB59" s="892"/>
      <c r="GC59" s="892"/>
      <c r="GD59" s="892"/>
      <c r="GE59" s="892"/>
      <c r="GF59" s="892"/>
      <c r="GG59" s="892"/>
      <c r="GH59" s="892"/>
      <c r="GI59" s="892"/>
      <c r="GJ59" s="892"/>
      <c r="GK59" s="892"/>
      <c r="GL59" s="892"/>
      <c r="GM59" s="892"/>
      <c r="GN59" s="892"/>
      <c r="GO59" s="892"/>
      <c r="GP59" s="892"/>
      <c r="GQ59" s="892"/>
      <c r="GR59" s="892"/>
      <c r="GS59" s="892"/>
      <c r="GT59" s="892"/>
      <c r="GU59" s="892"/>
      <c r="GV59" s="892"/>
      <c r="GW59" s="892"/>
      <c r="GX59" s="892"/>
      <c r="GY59" s="892"/>
      <c r="GZ59" s="892"/>
      <c r="HA59" s="892"/>
      <c r="HB59" s="892"/>
      <c r="HC59" s="892"/>
      <c r="HD59" s="892"/>
      <c r="HE59" s="892"/>
      <c r="HF59" s="892"/>
      <c r="HG59" s="892"/>
      <c r="HH59" s="892"/>
      <c r="HI59" s="892"/>
      <c r="HJ59" s="892"/>
      <c r="HK59" s="892"/>
      <c r="HL59" s="892"/>
      <c r="HM59" s="892"/>
      <c r="HN59" s="892"/>
      <c r="HO59" s="892"/>
      <c r="HP59" s="892"/>
      <c r="HQ59" s="892"/>
      <c r="HR59" s="892"/>
      <c r="HS59" s="892"/>
      <c r="HT59" s="892"/>
      <c r="HU59" s="892"/>
      <c r="HV59" s="892"/>
      <c r="HW59" s="892"/>
      <c r="HX59" s="892"/>
      <c r="HY59" s="892"/>
      <c r="HZ59" s="892"/>
      <c r="IA59" s="892"/>
      <c r="IB59" s="892"/>
      <c r="IC59" s="892"/>
      <c r="ID59" s="892"/>
      <c r="IE59" s="892"/>
      <c r="IF59" s="892"/>
      <c r="IG59" s="892"/>
      <c r="IH59" s="892"/>
      <c r="II59" s="892"/>
      <c r="IJ59" s="892"/>
      <c r="IK59" s="892"/>
      <c r="IL59" s="892"/>
      <c r="IM59" s="892"/>
      <c r="IN59" s="892"/>
      <c r="IO59" s="892"/>
      <c r="IP59" s="892"/>
      <c r="IQ59" s="892"/>
      <c r="IR59" s="892"/>
      <c r="IS59" s="892"/>
      <c r="IT59" s="892"/>
      <c r="IU59" s="892"/>
      <c r="IV59" s="892"/>
    </row>
    <row r="60" spans="1:256" s="893" customFormat="1">
      <c r="A60" s="892"/>
      <c r="B60" s="892"/>
      <c r="C60" s="892"/>
      <c r="D60" s="892"/>
      <c r="E60" s="892"/>
      <c r="F60" s="892"/>
      <c r="G60" s="892"/>
      <c r="H60" s="892"/>
      <c r="I60" s="892"/>
      <c r="J60" s="892"/>
      <c r="K60" s="892"/>
      <c r="L60" s="892"/>
      <c r="M60" s="892"/>
      <c r="N60" s="892"/>
      <c r="O60" s="892"/>
      <c r="W60" s="913"/>
      <c r="AQ60" s="892"/>
      <c r="AR60" s="892"/>
      <c r="AS60" s="892"/>
      <c r="AT60" s="892"/>
      <c r="AU60" s="892"/>
      <c r="AV60" s="892"/>
      <c r="AW60" s="892"/>
      <c r="AX60" s="892"/>
      <c r="AY60" s="892"/>
      <c r="AZ60" s="892"/>
      <c r="BA60" s="892"/>
      <c r="BB60" s="892"/>
      <c r="BC60" s="892"/>
      <c r="BD60" s="892"/>
      <c r="BE60" s="892"/>
      <c r="BF60" s="892"/>
      <c r="BG60" s="892"/>
      <c r="BH60" s="892"/>
      <c r="BI60" s="892"/>
      <c r="BJ60" s="892"/>
      <c r="BK60" s="892"/>
      <c r="BL60" s="892"/>
      <c r="BM60" s="892"/>
      <c r="BN60" s="892"/>
      <c r="BO60" s="892"/>
      <c r="BP60" s="892"/>
      <c r="BQ60" s="892"/>
      <c r="BR60" s="892"/>
      <c r="BS60" s="892"/>
      <c r="BT60" s="892"/>
      <c r="BU60" s="892"/>
      <c r="BV60" s="892"/>
      <c r="BW60" s="892"/>
      <c r="BX60" s="892"/>
      <c r="BY60" s="892"/>
      <c r="BZ60" s="892"/>
      <c r="CA60" s="892"/>
      <c r="CB60" s="892"/>
      <c r="CC60" s="892"/>
      <c r="CD60" s="892"/>
      <c r="CE60" s="892"/>
      <c r="CF60" s="892"/>
      <c r="CG60" s="892"/>
      <c r="CH60" s="892"/>
      <c r="CI60" s="892"/>
      <c r="CJ60" s="892"/>
      <c r="CK60" s="892"/>
      <c r="CL60" s="892"/>
      <c r="CM60" s="892"/>
      <c r="CN60" s="892"/>
      <c r="CO60" s="892"/>
      <c r="CP60" s="892"/>
      <c r="CQ60" s="892"/>
      <c r="CR60" s="892"/>
      <c r="CS60" s="892"/>
      <c r="CT60" s="892"/>
      <c r="CU60" s="892"/>
      <c r="CV60" s="892"/>
      <c r="CW60" s="892"/>
      <c r="CX60" s="892"/>
      <c r="CY60" s="892"/>
      <c r="CZ60" s="892"/>
      <c r="DA60" s="892"/>
      <c r="DB60" s="892"/>
      <c r="DC60" s="892"/>
      <c r="DD60" s="892"/>
      <c r="DE60" s="892"/>
      <c r="DF60" s="892"/>
      <c r="DG60" s="892"/>
      <c r="DH60" s="892"/>
      <c r="DI60" s="892"/>
      <c r="DJ60" s="892"/>
      <c r="DK60" s="892"/>
      <c r="DL60" s="892"/>
      <c r="DM60" s="892"/>
      <c r="DN60" s="892"/>
      <c r="DO60" s="892"/>
      <c r="DP60" s="892"/>
      <c r="DQ60" s="892"/>
      <c r="DR60" s="892"/>
      <c r="DS60" s="892"/>
      <c r="DT60" s="892"/>
      <c r="DU60" s="892"/>
      <c r="DV60" s="892"/>
      <c r="DW60" s="892"/>
      <c r="DX60" s="892"/>
      <c r="DY60" s="892"/>
      <c r="DZ60" s="892"/>
      <c r="EA60" s="892"/>
      <c r="EB60" s="892"/>
      <c r="EC60" s="892"/>
      <c r="ED60" s="892"/>
      <c r="EE60" s="892"/>
      <c r="EF60" s="892"/>
      <c r="EG60" s="892"/>
      <c r="EH60" s="892"/>
      <c r="EI60" s="892"/>
      <c r="EJ60" s="892"/>
      <c r="EK60" s="892"/>
      <c r="EL60" s="892"/>
      <c r="EM60" s="892"/>
      <c r="EN60" s="892"/>
      <c r="EO60" s="892"/>
      <c r="EP60" s="892"/>
      <c r="EQ60" s="892"/>
      <c r="ER60" s="892"/>
      <c r="ES60" s="892"/>
      <c r="ET60" s="892"/>
      <c r="EU60" s="892"/>
      <c r="EV60" s="892"/>
      <c r="EW60" s="892"/>
      <c r="EX60" s="892"/>
      <c r="EY60" s="892"/>
      <c r="EZ60" s="892"/>
      <c r="FA60" s="892"/>
      <c r="FB60" s="892"/>
      <c r="FC60" s="892"/>
      <c r="FD60" s="892"/>
      <c r="FE60" s="892"/>
      <c r="FF60" s="892"/>
      <c r="FG60" s="892"/>
      <c r="FH60" s="892"/>
      <c r="FI60" s="892"/>
      <c r="FJ60" s="892"/>
      <c r="FK60" s="892"/>
      <c r="FL60" s="892"/>
      <c r="FM60" s="892"/>
      <c r="FN60" s="892"/>
      <c r="FO60" s="892"/>
      <c r="FP60" s="892"/>
      <c r="FQ60" s="892"/>
      <c r="FR60" s="892"/>
      <c r="FS60" s="892"/>
      <c r="FT60" s="892"/>
      <c r="FU60" s="892"/>
      <c r="FV60" s="892"/>
      <c r="FW60" s="892"/>
      <c r="FX60" s="892"/>
      <c r="FY60" s="892"/>
      <c r="FZ60" s="892"/>
      <c r="GA60" s="892"/>
      <c r="GB60" s="892"/>
      <c r="GC60" s="892"/>
      <c r="GD60" s="892"/>
      <c r="GE60" s="892"/>
      <c r="GF60" s="892"/>
      <c r="GG60" s="892"/>
      <c r="GH60" s="892"/>
      <c r="GI60" s="892"/>
      <c r="GJ60" s="892"/>
      <c r="GK60" s="892"/>
      <c r="GL60" s="892"/>
      <c r="GM60" s="892"/>
      <c r="GN60" s="892"/>
      <c r="GO60" s="892"/>
      <c r="GP60" s="892"/>
      <c r="GQ60" s="892"/>
      <c r="GR60" s="892"/>
      <c r="GS60" s="892"/>
      <c r="GT60" s="892"/>
      <c r="GU60" s="892"/>
      <c r="GV60" s="892"/>
      <c r="GW60" s="892"/>
      <c r="GX60" s="892"/>
      <c r="GY60" s="892"/>
      <c r="GZ60" s="892"/>
      <c r="HA60" s="892"/>
      <c r="HB60" s="892"/>
      <c r="HC60" s="892"/>
      <c r="HD60" s="892"/>
      <c r="HE60" s="892"/>
      <c r="HF60" s="892"/>
      <c r="HG60" s="892"/>
      <c r="HH60" s="892"/>
      <c r="HI60" s="892"/>
      <c r="HJ60" s="892"/>
      <c r="HK60" s="892"/>
      <c r="HL60" s="892"/>
      <c r="HM60" s="892"/>
      <c r="HN60" s="892"/>
      <c r="HO60" s="892"/>
      <c r="HP60" s="892"/>
      <c r="HQ60" s="892"/>
      <c r="HR60" s="892"/>
      <c r="HS60" s="892"/>
      <c r="HT60" s="892"/>
      <c r="HU60" s="892"/>
      <c r="HV60" s="892"/>
      <c r="HW60" s="892"/>
      <c r="HX60" s="892"/>
      <c r="HY60" s="892"/>
      <c r="HZ60" s="892"/>
      <c r="IA60" s="892"/>
      <c r="IB60" s="892"/>
      <c r="IC60" s="892"/>
      <c r="ID60" s="892"/>
      <c r="IE60" s="892"/>
      <c r="IF60" s="892"/>
      <c r="IG60" s="892"/>
      <c r="IH60" s="892"/>
      <c r="II60" s="892"/>
      <c r="IJ60" s="892"/>
      <c r="IK60" s="892"/>
      <c r="IL60" s="892"/>
      <c r="IM60" s="892"/>
      <c r="IN60" s="892"/>
      <c r="IO60" s="892"/>
      <c r="IP60" s="892"/>
      <c r="IQ60" s="892"/>
      <c r="IR60" s="892"/>
      <c r="IS60" s="892"/>
      <c r="IT60" s="892"/>
      <c r="IU60" s="892"/>
      <c r="IV60" s="892"/>
    </row>
    <row r="61" spans="1:256" s="893" customFormat="1">
      <c r="A61" s="892"/>
      <c r="B61" s="892"/>
      <c r="C61" s="892"/>
      <c r="D61" s="892"/>
      <c r="E61" s="892"/>
      <c r="F61" s="892"/>
      <c r="G61" s="892"/>
      <c r="H61" s="892"/>
      <c r="I61" s="892"/>
      <c r="J61" s="892"/>
      <c r="K61" s="892"/>
      <c r="L61" s="892"/>
      <c r="M61" s="892"/>
      <c r="N61" s="892"/>
      <c r="O61" s="892"/>
      <c r="W61" s="913"/>
      <c r="AQ61" s="892"/>
      <c r="AR61" s="892"/>
      <c r="AS61" s="892"/>
      <c r="AT61" s="892"/>
      <c r="AU61" s="892"/>
      <c r="AV61" s="892"/>
      <c r="AW61" s="892"/>
      <c r="AX61" s="892"/>
      <c r="AY61" s="892"/>
      <c r="AZ61" s="892"/>
      <c r="BA61" s="892"/>
      <c r="BB61" s="892"/>
      <c r="BC61" s="892"/>
      <c r="BD61" s="892"/>
      <c r="BE61" s="892"/>
      <c r="BF61" s="892"/>
      <c r="BG61" s="892"/>
      <c r="BH61" s="892"/>
      <c r="BI61" s="892"/>
      <c r="BJ61" s="892"/>
      <c r="BK61" s="892"/>
      <c r="BL61" s="892"/>
      <c r="BM61" s="892"/>
      <c r="BN61" s="892"/>
      <c r="BO61" s="892"/>
      <c r="BP61" s="892"/>
      <c r="BQ61" s="892"/>
      <c r="BR61" s="892"/>
      <c r="BS61" s="892"/>
      <c r="BT61" s="892"/>
      <c r="BU61" s="892"/>
      <c r="BV61" s="892"/>
      <c r="BW61" s="892"/>
      <c r="BX61" s="892"/>
      <c r="BY61" s="892"/>
      <c r="BZ61" s="892"/>
      <c r="CA61" s="892"/>
      <c r="CB61" s="892"/>
      <c r="CC61" s="892"/>
      <c r="CD61" s="892"/>
      <c r="CE61" s="892"/>
      <c r="CF61" s="892"/>
      <c r="CG61" s="892"/>
      <c r="CH61" s="892"/>
      <c r="CI61" s="892"/>
      <c r="CJ61" s="892"/>
      <c r="CK61" s="892"/>
      <c r="CL61" s="892"/>
      <c r="CM61" s="892"/>
      <c r="CN61" s="892"/>
      <c r="CO61" s="892"/>
      <c r="CP61" s="892"/>
      <c r="CQ61" s="892"/>
      <c r="CR61" s="892"/>
      <c r="CS61" s="892"/>
      <c r="CT61" s="892"/>
      <c r="CU61" s="892"/>
      <c r="CV61" s="892"/>
      <c r="CW61" s="892"/>
      <c r="CX61" s="892"/>
      <c r="CY61" s="892"/>
      <c r="CZ61" s="892"/>
      <c r="DA61" s="892"/>
      <c r="DB61" s="892"/>
      <c r="DC61" s="892"/>
      <c r="DD61" s="892"/>
      <c r="DE61" s="892"/>
      <c r="DF61" s="892"/>
      <c r="DG61" s="892"/>
      <c r="DH61" s="892"/>
      <c r="DI61" s="892"/>
      <c r="DJ61" s="892"/>
      <c r="DK61" s="892"/>
      <c r="DL61" s="892"/>
      <c r="DM61" s="892"/>
      <c r="DN61" s="892"/>
      <c r="DO61" s="892"/>
      <c r="DP61" s="892"/>
      <c r="DQ61" s="892"/>
      <c r="DR61" s="892"/>
      <c r="DS61" s="892"/>
      <c r="DT61" s="892"/>
      <c r="DU61" s="892"/>
      <c r="DV61" s="892"/>
      <c r="DW61" s="892"/>
      <c r="DX61" s="892"/>
      <c r="DY61" s="892"/>
      <c r="DZ61" s="892"/>
      <c r="EA61" s="892"/>
      <c r="EB61" s="892"/>
      <c r="EC61" s="892"/>
      <c r="ED61" s="892"/>
      <c r="EE61" s="892"/>
      <c r="EF61" s="892"/>
      <c r="EG61" s="892"/>
      <c r="EH61" s="892"/>
      <c r="EI61" s="892"/>
      <c r="EJ61" s="892"/>
      <c r="EK61" s="892"/>
      <c r="EL61" s="892"/>
      <c r="EM61" s="892"/>
      <c r="EN61" s="892"/>
      <c r="EO61" s="892"/>
      <c r="EP61" s="892"/>
      <c r="EQ61" s="892"/>
      <c r="ER61" s="892"/>
      <c r="ES61" s="892"/>
      <c r="ET61" s="892"/>
      <c r="EU61" s="892"/>
      <c r="EV61" s="892"/>
      <c r="EW61" s="892"/>
      <c r="EX61" s="892"/>
      <c r="EY61" s="892"/>
      <c r="EZ61" s="892"/>
      <c r="FA61" s="892"/>
      <c r="FB61" s="892"/>
      <c r="FC61" s="892"/>
      <c r="FD61" s="892"/>
      <c r="FE61" s="892"/>
      <c r="FF61" s="892"/>
      <c r="FG61" s="892"/>
      <c r="FH61" s="892"/>
      <c r="FI61" s="892"/>
      <c r="FJ61" s="892"/>
      <c r="FK61" s="892"/>
      <c r="FL61" s="892"/>
      <c r="FM61" s="892"/>
      <c r="FN61" s="892"/>
      <c r="FO61" s="892"/>
      <c r="FP61" s="892"/>
      <c r="FQ61" s="892"/>
      <c r="FR61" s="892"/>
      <c r="FS61" s="892"/>
      <c r="FT61" s="892"/>
      <c r="FU61" s="892"/>
      <c r="FV61" s="892"/>
      <c r="FW61" s="892"/>
      <c r="FX61" s="892"/>
      <c r="FY61" s="892"/>
      <c r="FZ61" s="892"/>
      <c r="GA61" s="892"/>
      <c r="GB61" s="892"/>
      <c r="GC61" s="892"/>
      <c r="GD61" s="892"/>
      <c r="GE61" s="892"/>
      <c r="GF61" s="892"/>
      <c r="GG61" s="892"/>
      <c r="GH61" s="892"/>
      <c r="GI61" s="892"/>
      <c r="GJ61" s="892"/>
      <c r="GK61" s="892"/>
      <c r="GL61" s="892"/>
      <c r="GM61" s="892"/>
      <c r="GN61" s="892"/>
      <c r="GO61" s="892"/>
      <c r="GP61" s="892"/>
      <c r="GQ61" s="892"/>
      <c r="GR61" s="892"/>
      <c r="GS61" s="892"/>
      <c r="GT61" s="892"/>
      <c r="GU61" s="892"/>
      <c r="GV61" s="892"/>
      <c r="GW61" s="892"/>
      <c r="GX61" s="892"/>
      <c r="GY61" s="892"/>
      <c r="GZ61" s="892"/>
      <c r="HA61" s="892"/>
      <c r="HB61" s="892"/>
      <c r="HC61" s="892"/>
      <c r="HD61" s="892"/>
      <c r="HE61" s="892"/>
      <c r="HF61" s="892"/>
      <c r="HG61" s="892"/>
      <c r="HH61" s="892"/>
      <c r="HI61" s="892"/>
      <c r="HJ61" s="892"/>
      <c r="HK61" s="892"/>
      <c r="HL61" s="892"/>
      <c r="HM61" s="892"/>
      <c r="HN61" s="892"/>
      <c r="HO61" s="892"/>
      <c r="HP61" s="892"/>
      <c r="HQ61" s="892"/>
      <c r="HR61" s="892"/>
      <c r="HS61" s="892"/>
      <c r="HT61" s="892"/>
      <c r="HU61" s="892"/>
      <c r="HV61" s="892"/>
      <c r="HW61" s="892"/>
      <c r="HX61" s="892"/>
      <c r="HY61" s="892"/>
      <c r="HZ61" s="892"/>
      <c r="IA61" s="892"/>
      <c r="IB61" s="892"/>
      <c r="IC61" s="892"/>
      <c r="ID61" s="892"/>
      <c r="IE61" s="892"/>
      <c r="IF61" s="892"/>
      <c r="IG61" s="892"/>
      <c r="IH61" s="892"/>
      <c r="II61" s="892"/>
      <c r="IJ61" s="892"/>
      <c r="IK61" s="892"/>
      <c r="IL61" s="892"/>
      <c r="IM61" s="892"/>
      <c r="IN61" s="892"/>
      <c r="IO61" s="892"/>
      <c r="IP61" s="892"/>
      <c r="IQ61" s="892"/>
      <c r="IR61" s="892"/>
      <c r="IS61" s="892"/>
      <c r="IT61" s="892"/>
      <c r="IU61" s="892"/>
      <c r="IV61" s="892"/>
    </row>
    <row r="62" spans="1:256" s="893" customFormat="1">
      <c r="A62" s="892"/>
      <c r="B62" s="892"/>
      <c r="C62" s="892"/>
      <c r="D62" s="892"/>
      <c r="E62" s="892"/>
      <c r="F62" s="892"/>
      <c r="G62" s="892"/>
      <c r="H62" s="892"/>
      <c r="I62" s="892"/>
      <c r="J62" s="892"/>
      <c r="K62" s="892"/>
      <c r="L62" s="892"/>
      <c r="M62" s="892"/>
      <c r="N62" s="892"/>
      <c r="O62" s="892"/>
      <c r="W62" s="913"/>
      <c r="AQ62" s="892"/>
      <c r="AR62" s="892"/>
      <c r="AS62" s="892"/>
      <c r="AT62" s="892"/>
      <c r="AU62" s="892"/>
      <c r="AV62" s="892"/>
      <c r="AW62" s="892"/>
      <c r="AX62" s="892"/>
      <c r="AY62" s="892"/>
      <c r="AZ62" s="892"/>
      <c r="BA62" s="892"/>
      <c r="BB62" s="892"/>
      <c r="BC62" s="892"/>
      <c r="BD62" s="892"/>
      <c r="BE62" s="892"/>
      <c r="BF62" s="892"/>
      <c r="BG62" s="892"/>
      <c r="BH62" s="892"/>
      <c r="BI62" s="892"/>
      <c r="BJ62" s="892"/>
      <c r="BK62" s="892"/>
      <c r="BL62" s="892"/>
      <c r="BM62" s="892"/>
      <c r="BN62" s="892"/>
      <c r="BO62" s="892"/>
      <c r="BP62" s="892"/>
      <c r="BQ62" s="892"/>
      <c r="BR62" s="892"/>
      <c r="BS62" s="892"/>
      <c r="BT62" s="892"/>
      <c r="BU62" s="892"/>
      <c r="BV62" s="892"/>
      <c r="BW62" s="892"/>
      <c r="BX62" s="892"/>
      <c r="BY62" s="892"/>
      <c r="BZ62" s="892"/>
      <c r="CA62" s="892"/>
      <c r="CB62" s="892"/>
      <c r="CC62" s="892"/>
      <c r="CD62" s="892"/>
      <c r="CE62" s="892"/>
      <c r="CF62" s="892"/>
      <c r="CG62" s="892"/>
      <c r="CH62" s="892"/>
      <c r="CI62" s="892"/>
      <c r="CJ62" s="892"/>
      <c r="CK62" s="892"/>
      <c r="CL62" s="892"/>
      <c r="CM62" s="892"/>
      <c r="CN62" s="892"/>
      <c r="CO62" s="892"/>
      <c r="CP62" s="892"/>
      <c r="CQ62" s="892"/>
      <c r="CR62" s="892"/>
      <c r="CS62" s="892"/>
      <c r="CT62" s="892"/>
      <c r="CU62" s="892"/>
      <c r="CV62" s="892"/>
      <c r="CW62" s="892"/>
      <c r="CX62" s="892"/>
      <c r="CY62" s="892"/>
      <c r="CZ62" s="892"/>
      <c r="DA62" s="892"/>
      <c r="DB62" s="892"/>
      <c r="DC62" s="892"/>
      <c r="DD62" s="892"/>
      <c r="DE62" s="892"/>
      <c r="DF62" s="892"/>
      <c r="DG62" s="892"/>
      <c r="DH62" s="892"/>
      <c r="DI62" s="892"/>
      <c r="DJ62" s="892"/>
      <c r="DK62" s="892"/>
      <c r="DL62" s="892"/>
      <c r="DM62" s="892"/>
      <c r="DN62" s="892"/>
      <c r="DO62" s="892"/>
      <c r="DP62" s="892"/>
      <c r="DQ62" s="892"/>
      <c r="DR62" s="892"/>
      <c r="DS62" s="892"/>
      <c r="DT62" s="892"/>
      <c r="DU62" s="892"/>
      <c r="DV62" s="892"/>
      <c r="DW62" s="892"/>
      <c r="DX62" s="892"/>
      <c r="DY62" s="892"/>
      <c r="DZ62" s="892"/>
      <c r="EA62" s="892"/>
      <c r="EB62" s="892"/>
      <c r="EC62" s="892"/>
      <c r="ED62" s="892"/>
      <c r="EE62" s="892"/>
      <c r="EF62" s="892"/>
      <c r="EG62" s="892"/>
      <c r="EH62" s="892"/>
      <c r="EI62" s="892"/>
      <c r="EJ62" s="892"/>
      <c r="EK62" s="892"/>
      <c r="EL62" s="892"/>
      <c r="EM62" s="892"/>
      <c r="EN62" s="892"/>
      <c r="EO62" s="892"/>
      <c r="EP62" s="892"/>
      <c r="EQ62" s="892"/>
      <c r="ER62" s="892"/>
      <c r="ES62" s="892"/>
      <c r="ET62" s="892"/>
      <c r="EU62" s="892"/>
      <c r="EV62" s="892"/>
      <c r="EW62" s="892"/>
      <c r="EX62" s="892"/>
      <c r="EY62" s="892"/>
      <c r="EZ62" s="892"/>
      <c r="FA62" s="892"/>
      <c r="FB62" s="892"/>
      <c r="FC62" s="892"/>
      <c r="FD62" s="892"/>
      <c r="FE62" s="892"/>
      <c r="FF62" s="892"/>
      <c r="FG62" s="892"/>
      <c r="FH62" s="892"/>
      <c r="FI62" s="892"/>
      <c r="FJ62" s="892"/>
      <c r="FK62" s="892"/>
      <c r="FL62" s="892"/>
      <c r="FM62" s="892"/>
      <c r="FN62" s="892"/>
      <c r="FO62" s="892"/>
      <c r="FP62" s="892"/>
      <c r="FQ62" s="892"/>
      <c r="FR62" s="892"/>
      <c r="FS62" s="892"/>
      <c r="FT62" s="892"/>
      <c r="FU62" s="892"/>
      <c r="FV62" s="892"/>
      <c r="FW62" s="892"/>
      <c r="FX62" s="892"/>
      <c r="FY62" s="892"/>
      <c r="FZ62" s="892"/>
      <c r="GA62" s="892"/>
      <c r="GB62" s="892"/>
      <c r="GC62" s="892"/>
      <c r="GD62" s="892"/>
      <c r="GE62" s="892"/>
      <c r="GF62" s="892"/>
      <c r="GG62" s="892"/>
      <c r="GH62" s="892"/>
      <c r="GI62" s="892"/>
      <c r="GJ62" s="892"/>
      <c r="GK62" s="892"/>
      <c r="GL62" s="892"/>
      <c r="GM62" s="892"/>
      <c r="GN62" s="892"/>
      <c r="GO62" s="892"/>
      <c r="GP62" s="892"/>
      <c r="GQ62" s="892"/>
      <c r="GR62" s="892"/>
      <c r="GS62" s="892"/>
      <c r="GT62" s="892"/>
      <c r="GU62" s="892"/>
      <c r="GV62" s="892"/>
      <c r="GW62" s="892"/>
      <c r="GX62" s="892"/>
      <c r="GY62" s="892"/>
      <c r="GZ62" s="892"/>
      <c r="HA62" s="892"/>
      <c r="HB62" s="892"/>
      <c r="HC62" s="892"/>
      <c r="HD62" s="892"/>
      <c r="HE62" s="892"/>
      <c r="HF62" s="892"/>
      <c r="HG62" s="892"/>
      <c r="HH62" s="892"/>
      <c r="HI62" s="892"/>
      <c r="HJ62" s="892"/>
      <c r="HK62" s="892"/>
      <c r="HL62" s="892"/>
      <c r="HM62" s="892"/>
      <c r="HN62" s="892"/>
      <c r="HO62" s="892"/>
      <c r="HP62" s="892"/>
      <c r="HQ62" s="892"/>
      <c r="HR62" s="892"/>
      <c r="HS62" s="892"/>
      <c r="HT62" s="892"/>
      <c r="HU62" s="892"/>
      <c r="HV62" s="892"/>
      <c r="HW62" s="892"/>
      <c r="HX62" s="892"/>
      <c r="HY62" s="892"/>
      <c r="HZ62" s="892"/>
      <c r="IA62" s="892"/>
      <c r="IB62" s="892"/>
      <c r="IC62" s="892"/>
      <c r="ID62" s="892"/>
      <c r="IE62" s="892"/>
      <c r="IF62" s="892"/>
      <c r="IG62" s="892"/>
      <c r="IH62" s="892"/>
      <c r="II62" s="892"/>
      <c r="IJ62" s="892"/>
      <c r="IK62" s="892"/>
      <c r="IL62" s="892"/>
      <c r="IM62" s="892"/>
      <c r="IN62" s="892"/>
      <c r="IO62" s="892"/>
      <c r="IP62" s="892"/>
      <c r="IQ62" s="892"/>
      <c r="IR62" s="892"/>
      <c r="IS62" s="892"/>
      <c r="IT62" s="892"/>
      <c r="IU62" s="892"/>
      <c r="IV62" s="892"/>
    </row>
    <row r="63" spans="1:256" s="893" customFormat="1">
      <c r="A63" s="892"/>
      <c r="B63" s="892"/>
      <c r="C63" s="892"/>
      <c r="D63" s="892"/>
      <c r="E63" s="892"/>
      <c r="F63" s="892"/>
      <c r="G63" s="892"/>
      <c r="H63" s="892"/>
      <c r="I63" s="892"/>
      <c r="J63" s="892"/>
      <c r="K63" s="892"/>
      <c r="L63" s="892"/>
      <c r="M63" s="892"/>
      <c r="N63" s="892"/>
      <c r="O63" s="892"/>
      <c r="W63" s="913"/>
      <c r="AQ63" s="892"/>
      <c r="AR63" s="892"/>
      <c r="AS63" s="892"/>
      <c r="AT63" s="892"/>
      <c r="AU63" s="892"/>
      <c r="AV63" s="892"/>
      <c r="AW63" s="892"/>
      <c r="AX63" s="892"/>
      <c r="AY63" s="892"/>
      <c r="AZ63" s="892"/>
      <c r="BA63" s="892"/>
      <c r="BB63" s="892"/>
      <c r="BC63" s="892"/>
      <c r="BD63" s="892"/>
      <c r="BE63" s="892"/>
      <c r="BF63" s="892"/>
      <c r="BG63" s="892"/>
      <c r="BH63" s="892"/>
      <c r="BI63" s="892"/>
      <c r="BJ63" s="892"/>
      <c r="BK63" s="892"/>
      <c r="BL63" s="892"/>
      <c r="BM63" s="892"/>
      <c r="BN63" s="892"/>
      <c r="BO63" s="892"/>
      <c r="BP63" s="892"/>
      <c r="BQ63" s="892"/>
      <c r="BR63" s="892"/>
      <c r="BS63" s="892"/>
      <c r="BT63" s="892"/>
      <c r="BU63" s="892"/>
      <c r="BV63" s="892"/>
      <c r="BW63" s="892"/>
      <c r="BX63" s="892"/>
      <c r="BY63" s="892"/>
      <c r="BZ63" s="892"/>
      <c r="CA63" s="892"/>
      <c r="CB63" s="892"/>
      <c r="CC63" s="892"/>
      <c r="CD63" s="892"/>
      <c r="CE63" s="892"/>
      <c r="CF63" s="892"/>
      <c r="CG63" s="892"/>
      <c r="CH63" s="892"/>
      <c r="CI63" s="892"/>
      <c r="CJ63" s="892"/>
      <c r="CK63" s="892"/>
      <c r="CL63" s="892"/>
      <c r="CM63" s="892"/>
      <c r="CN63" s="892"/>
      <c r="CO63" s="892"/>
      <c r="CP63" s="892"/>
      <c r="CQ63" s="892"/>
      <c r="CR63" s="892"/>
      <c r="CS63" s="892"/>
      <c r="CT63" s="892"/>
      <c r="CU63" s="892"/>
      <c r="CV63" s="892"/>
      <c r="CW63" s="892"/>
      <c r="CX63" s="892"/>
      <c r="CY63" s="892"/>
      <c r="CZ63" s="892"/>
      <c r="DA63" s="892"/>
      <c r="DB63" s="892"/>
      <c r="DC63" s="892"/>
      <c r="DD63" s="892"/>
      <c r="DE63" s="892"/>
      <c r="DF63" s="892"/>
      <c r="DG63" s="892"/>
      <c r="DH63" s="892"/>
      <c r="DI63" s="892"/>
      <c r="DJ63" s="892"/>
      <c r="DK63" s="892"/>
      <c r="DL63" s="892"/>
      <c r="DM63" s="892"/>
      <c r="DN63" s="892"/>
      <c r="DO63" s="892"/>
      <c r="DP63" s="892"/>
      <c r="DQ63" s="892"/>
      <c r="DR63" s="892"/>
      <c r="DS63" s="892"/>
      <c r="DT63" s="892"/>
      <c r="DU63" s="892"/>
      <c r="DV63" s="892"/>
      <c r="DW63" s="892"/>
      <c r="DX63" s="892"/>
      <c r="DY63" s="892"/>
      <c r="DZ63" s="892"/>
      <c r="EA63" s="892"/>
      <c r="EB63" s="892"/>
      <c r="EC63" s="892"/>
      <c r="ED63" s="892"/>
      <c r="EE63" s="892"/>
      <c r="EF63" s="892"/>
      <c r="EG63" s="892"/>
      <c r="EH63" s="892"/>
      <c r="EI63" s="892"/>
      <c r="EJ63" s="892"/>
      <c r="EK63" s="892"/>
      <c r="EL63" s="892"/>
      <c r="EM63" s="892"/>
      <c r="EN63" s="892"/>
      <c r="EO63" s="892"/>
      <c r="EP63" s="892"/>
      <c r="EQ63" s="892"/>
      <c r="ER63" s="892"/>
      <c r="ES63" s="892"/>
      <c r="ET63" s="892"/>
      <c r="EU63" s="892"/>
      <c r="EV63" s="892"/>
      <c r="EW63" s="892"/>
      <c r="EX63" s="892"/>
      <c r="EY63" s="892"/>
      <c r="EZ63" s="892"/>
      <c r="FA63" s="892"/>
      <c r="FB63" s="892"/>
      <c r="FC63" s="892"/>
      <c r="FD63" s="892"/>
      <c r="FE63" s="892"/>
      <c r="FF63" s="892"/>
      <c r="FG63" s="892"/>
      <c r="FH63" s="892"/>
      <c r="FI63" s="892"/>
      <c r="FJ63" s="892"/>
      <c r="FK63" s="892"/>
      <c r="FL63" s="892"/>
      <c r="FM63" s="892"/>
      <c r="FN63" s="892"/>
      <c r="FO63" s="892"/>
      <c r="FP63" s="892"/>
      <c r="FQ63" s="892"/>
      <c r="FR63" s="892"/>
      <c r="FS63" s="892"/>
      <c r="FT63" s="892"/>
      <c r="FU63" s="892"/>
      <c r="FV63" s="892"/>
      <c r="FW63" s="892"/>
      <c r="FX63" s="892"/>
      <c r="FY63" s="892"/>
      <c r="FZ63" s="892"/>
      <c r="GA63" s="892"/>
      <c r="GB63" s="892"/>
      <c r="GC63" s="892"/>
      <c r="GD63" s="892"/>
      <c r="GE63" s="892"/>
      <c r="GF63" s="892"/>
      <c r="GG63" s="892"/>
      <c r="GH63" s="892"/>
      <c r="GI63" s="892"/>
      <c r="GJ63" s="892"/>
      <c r="GK63" s="892"/>
      <c r="GL63" s="892"/>
      <c r="GM63" s="892"/>
      <c r="GN63" s="892"/>
      <c r="GO63" s="892"/>
      <c r="GP63" s="892"/>
      <c r="GQ63" s="892"/>
      <c r="GR63" s="892"/>
      <c r="GS63" s="892"/>
      <c r="GT63" s="892"/>
      <c r="GU63" s="892"/>
      <c r="GV63" s="892"/>
      <c r="GW63" s="892"/>
      <c r="GX63" s="892"/>
      <c r="GY63" s="892"/>
      <c r="GZ63" s="892"/>
      <c r="HA63" s="892"/>
      <c r="HB63" s="892"/>
      <c r="HC63" s="892"/>
      <c r="HD63" s="892"/>
      <c r="HE63" s="892"/>
      <c r="HF63" s="892"/>
      <c r="HG63" s="892"/>
      <c r="HH63" s="892"/>
      <c r="HI63" s="892"/>
      <c r="HJ63" s="892"/>
      <c r="HK63" s="892"/>
      <c r="HL63" s="892"/>
      <c r="HM63" s="892"/>
      <c r="HN63" s="892"/>
      <c r="HO63" s="892"/>
      <c r="HP63" s="892"/>
      <c r="HQ63" s="892"/>
      <c r="HR63" s="892"/>
      <c r="HS63" s="892"/>
      <c r="HT63" s="892"/>
      <c r="HU63" s="892"/>
      <c r="HV63" s="892"/>
      <c r="HW63" s="892"/>
      <c r="HX63" s="892"/>
      <c r="HY63" s="892"/>
      <c r="HZ63" s="892"/>
      <c r="IA63" s="892"/>
      <c r="IB63" s="892"/>
      <c r="IC63" s="892"/>
      <c r="ID63" s="892"/>
      <c r="IE63" s="892"/>
      <c r="IF63" s="892"/>
      <c r="IG63" s="892"/>
      <c r="IH63" s="892"/>
      <c r="II63" s="892"/>
      <c r="IJ63" s="892"/>
      <c r="IK63" s="892"/>
      <c r="IL63" s="892"/>
      <c r="IM63" s="892"/>
      <c r="IN63" s="892"/>
      <c r="IO63" s="892"/>
      <c r="IP63" s="892"/>
      <c r="IQ63" s="892"/>
      <c r="IR63" s="892"/>
      <c r="IS63" s="892"/>
      <c r="IT63" s="892"/>
      <c r="IU63" s="892"/>
      <c r="IV63" s="892"/>
    </row>
    <row r="64" spans="1:256" s="893" customFormat="1">
      <c r="A64" s="892"/>
      <c r="B64" s="892"/>
      <c r="C64" s="892"/>
      <c r="D64" s="892"/>
      <c r="E64" s="892"/>
      <c r="F64" s="892"/>
      <c r="G64" s="892"/>
      <c r="H64" s="892"/>
      <c r="I64" s="892"/>
      <c r="J64" s="892"/>
      <c r="K64" s="892"/>
      <c r="L64" s="892"/>
      <c r="M64" s="892"/>
      <c r="N64" s="892"/>
      <c r="O64" s="892"/>
      <c r="W64" s="913"/>
      <c r="AQ64" s="892"/>
      <c r="AR64" s="892"/>
      <c r="AS64" s="892"/>
      <c r="AT64" s="892"/>
      <c r="AU64" s="892"/>
      <c r="AV64" s="892"/>
      <c r="AW64" s="892"/>
      <c r="AX64" s="892"/>
      <c r="AY64" s="892"/>
      <c r="AZ64" s="892"/>
      <c r="BA64" s="892"/>
      <c r="BB64" s="892"/>
      <c r="BC64" s="892"/>
      <c r="BD64" s="892"/>
      <c r="BE64" s="892"/>
      <c r="BF64" s="892"/>
      <c r="BG64" s="892"/>
      <c r="BH64" s="892"/>
      <c r="BI64" s="892"/>
      <c r="BJ64" s="892"/>
      <c r="BK64" s="892"/>
      <c r="BL64" s="892"/>
      <c r="BM64" s="892"/>
      <c r="BN64" s="892"/>
      <c r="BO64" s="892"/>
      <c r="BP64" s="892"/>
      <c r="BQ64" s="892"/>
      <c r="BR64" s="892"/>
      <c r="BS64" s="892"/>
      <c r="BT64" s="892"/>
      <c r="BU64" s="892"/>
      <c r="BV64" s="892"/>
      <c r="BW64" s="892"/>
      <c r="BX64" s="892"/>
      <c r="BY64" s="892"/>
      <c r="BZ64" s="892"/>
      <c r="CA64" s="892"/>
      <c r="CB64" s="892"/>
      <c r="CC64" s="892"/>
      <c r="CD64" s="892"/>
      <c r="CE64" s="892"/>
      <c r="CF64" s="892"/>
      <c r="CG64" s="892"/>
      <c r="CH64" s="892"/>
      <c r="CI64" s="892"/>
      <c r="CJ64" s="892"/>
      <c r="CK64" s="892"/>
      <c r="CL64" s="892"/>
      <c r="CM64" s="892"/>
      <c r="CN64" s="892"/>
      <c r="CO64" s="892"/>
      <c r="CP64" s="892"/>
      <c r="CQ64" s="892"/>
      <c r="CR64" s="892"/>
      <c r="CS64" s="892"/>
      <c r="CT64" s="892"/>
      <c r="CU64" s="892"/>
      <c r="CV64" s="892"/>
      <c r="CW64" s="892"/>
      <c r="CX64" s="892"/>
      <c r="CY64" s="892"/>
      <c r="CZ64" s="892"/>
      <c r="DA64" s="892"/>
      <c r="DB64" s="892"/>
      <c r="DC64" s="892"/>
      <c r="DD64" s="892"/>
      <c r="DE64" s="892"/>
      <c r="DF64" s="892"/>
      <c r="DG64" s="892"/>
      <c r="DH64" s="892"/>
      <c r="DI64" s="892"/>
      <c r="DJ64" s="892"/>
      <c r="DK64" s="892"/>
      <c r="DL64" s="892"/>
      <c r="DM64" s="892"/>
      <c r="DN64" s="892"/>
      <c r="DO64" s="892"/>
      <c r="DP64" s="892"/>
      <c r="DQ64" s="892"/>
      <c r="DR64" s="892"/>
      <c r="DS64" s="892"/>
      <c r="DT64" s="892"/>
      <c r="DU64" s="892"/>
      <c r="DV64" s="892"/>
      <c r="DW64" s="892"/>
      <c r="DX64" s="892"/>
      <c r="DY64" s="892"/>
      <c r="DZ64" s="892"/>
      <c r="EA64" s="892"/>
      <c r="EB64" s="892"/>
      <c r="EC64" s="892"/>
      <c r="ED64" s="892"/>
      <c r="EE64" s="892"/>
      <c r="EF64" s="892"/>
      <c r="EG64" s="892"/>
      <c r="EH64" s="892"/>
      <c r="EI64" s="892"/>
      <c r="EJ64" s="892"/>
      <c r="EK64" s="892"/>
      <c r="EL64" s="892"/>
      <c r="EM64" s="892"/>
      <c r="EN64" s="892"/>
      <c r="EO64" s="892"/>
      <c r="EP64" s="892"/>
      <c r="EQ64" s="892"/>
      <c r="ER64" s="892"/>
      <c r="ES64" s="892"/>
      <c r="ET64" s="892"/>
      <c r="EU64" s="892"/>
      <c r="EV64" s="892"/>
      <c r="EW64" s="892"/>
      <c r="EX64" s="892"/>
      <c r="EY64" s="892"/>
      <c r="EZ64" s="892"/>
      <c r="FA64" s="892"/>
      <c r="FB64" s="892"/>
      <c r="FC64" s="892"/>
      <c r="FD64" s="892"/>
      <c r="FE64" s="892"/>
      <c r="FF64" s="892"/>
      <c r="FG64" s="892"/>
      <c r="FH64" s="892"/>
      <c r="FI64" s="892"/>
      <c r="FJ64" s="892"/>
      <c r="FK64" s="892"/>
      <c r="FL64" s="892"/>
      <c r="FM64" s="892"/>
      <c r="FN64" s="892"/>
      <c r="FO64" s="892"/>
      <c r="FP64" s="892"/>
      <c r="FQ64" s="892"/>
      <c r="FR64" s="892"/>
      <c r="FS64" s="892"/>
      <c r="FT64" s="892"/>
      <c r="FU64" s="892"/>
      <c r="FV64" s="892"/>
      <c r="FW64" s="892"/>
      <c r="FX64" s="892"/>
      <c r="FY64" s="892"/>
      <c r="FZ64" s="892"/>
      <c r="GA64" s="892"/>
      <c r="GB64" s="892"/>
      <c r="GC64" s="892"/>
      <c r="GD64" s="892"/>
      <c r="GE64" s="892"/>
      <c r="GF64" s="892"/>
      <c r="GG64" s="892"/>
      <c r="GH64" s="892"/>
      <c r="GI64" s="892"/>
      <c r="GJ64" s="892"/>
      <c r="GK64" s="892"/>
      <c r="GL64" s="892"/>
      <c r="GM64" s="892"/>
      <c r="GN64" s="892"/>
      <c r="GO64" s="892"/>
      <c r="GP64" s="892"/>
      <c r="GQ64" s="892"/>
      <c r="GR64" s="892"/>
      <c r="GS64" s="892"/>
      <c r="GT64" s="892"/>
      <c r="GU64" s="892"/>
      <c r="GV64" s="892"/>
      <c r="GW64" s="892"/>
      <c r="GX64" s="892"/>
      <c r="GY64" s="892"/>
      <c r="GZ64" s="892"/>
      <c r="HA64" s="892"/>
      <c r="HB64" s="892"/>
      <c r="HC64" s="892"/>
      <c r="HD64" s="892"/>
      <c r="HE64" s="892"/>
      <c r="HF64" s="892"/>
      <c r="HG64" s="892"/>
      <c r="HH64" s="892"/>
      <c r="HI64" s="892"/>
      <c r="HJ64" s="892"/>
      <c r="HK64" s="892"/>
      <c r="HL64" s="892"/>
      <c r="HM64" s="892"/>
      <c r="HN64" s="892"/>
      <c r="HO64" s="892"/>
      <c r="HP64" s="892"/>
      <c r="HQ64" s="892"/>
      <c r="HR64" s="892"/>
      <c r="HS64" s="892"/>
      <c r="HT64" s="892"/>
      <c r="HU64" s="892"/>
      <c r="HV64" s="892"/>
      <c r="HW64" s="892"/>
      <c r="HX64" s="892"/>
      <c r="HY64" s="892"/>
      <c r="HZ64" s="892"/>
      <c r="IA64" s="892"/>
      <c r="IB64" s="892"/>
      <c r="IC64" s="892"/>
      <c r="ID64" s="892"/>
      <c r="IE64" s="892"/>
      <c r="IF64" s="892"/>
      <c r="IG64" s="892"/>
      <c r="IH64" s="892"/>
      <c r="II64" s="892"/>
      <c r="IJ64" s="892"/>
      <c r="IK64" s="892"/>
      <c r="IL64" s="892"/>
      <c r="IM64" s="892"/>
      <c r="IN64" s="892"/>
      <c r="IO64" s="892"/>
      <c r="IP64" s="892"/>
      <c r="IQ64" s="892"/>
      <c r="IR64" s="892"/>
      <c r="IS64" s="892"/>
      <c r="IT64" s="892"/>
      <c r="IU64" s="892"/>
      <c r="IV64" s="892"/>
    </row>
    <row r="65" spans="1:256" s="893" customFormat="1">
      <c r="A65" s="892"/>
      <c r="B65" s="892"/>
      <c r="C65" s="892"/>
      <c r="D65" s="892"/>
      <c r="E65" s="892"/>
      <c r="F65" s="892"/>
      <c r="G65" s="892"/>
      <c r="H65" s="892"/>
      <c r="I65" s="892"/>
      <c r="J65" s="892"/>
      <c r="K65" s="892"/>
      <c r="L65" s="892"/>
      <c r="M65" s="892"/>
      <c r="N65" s="892"/>
      <c r="O65" s="892"/>
      <c r="W65" s="913"/>
      <c r="AQ65" s="892"/>
      <c r="AR65" s="892"/>
      <c r="AS65" s="892"/>
      <c r="AT65" s="892"/>
      <c r="AU65" s="892"/>
      <c r="AV65" s="892"/>
      <c r="AW65" s="892"/>
      <c r="AX65" s="892"/>
      <c r="AY65" s="892"/>
      <c r="AZ65" s="892"/>
      <c r="BA65" s="892"/>
      <c r="BB65" s="892"/>
      <c r="BC65" s="892"/>
      <c r="BD65" s="892"/>
      <c r="BE65" s="892"/>
      <c r="BF65" s="892"/>
      <c r="BG65" s="892"/>
      <c r="BH65" s="892"/>
      <c r="BI65" s="892"/>
      <c r="BJ65" s="892"/>
      <c r="BK65" s="892"/>
      <c r="BL65" s="892"/>
      <c r="BM65" s="892"/>
      <c r="BN65" s="892"/>
      <c r="BO65" s="892"/>
      <c r="BP65" s="892"/>
      <c r="BQ65" s="892"/>
      <c r="BR65" s="892"/>
      <c r="BS65" s="892"/>
      <c r="BT65" s="892"/>
      <c r="BU65" s="892"/>
      <c r="BV65" s="892"/>
      <c r="BW65" s="892"/>
      <c r="BX65" s="892"/>
      <c r="BY65" s="892"/>
      <c r="BZ65" s="892"/>
      <c r="CA65" s="892"/>
      <c r="CB65" s="892"/>
      <c r="CC65" s="892"/>
      <c r="CD65" s="892"/>
      <c r="CE65" s="892"/>
      <c r="CF65" s="892"/>
      <c r="CG65" s="892"/>
      <c r="CH65" s="892"/>
      <c r="CI65" s="892"/>
      <c r="CJ65" s="892"/>
      <c r="CK65" s="892"/>
      <c r="CL65" s="892"/>
      <c r="CM65" s="892"/>
      <c r="CN65" s="892"/>
      <c r="CO65" s="892"/>
      <c r="CP65" s="892"/>
      <c r="CQ65" s="892"/>
      <c r="CR65" s="892"/>
      <c r="CS65" s="892"/>
      <c r="CT65" s="892"/>
      <c r="CU65" s="892"/>
      <c r="CV65" s="892"/>
      <c r="CW65" s="892"/>
      <c r="CX65" s="892"/>
      <c r="CY65" s="892"/>
      <c r="CZ65" s="892"/>
      <c r="DA65" s="892"/>
      <c r="DB65" s="892"/>
      <c r="DC65" s="892"/>
      <c r="DD65" s="892"/>
      <c r="DE65" s="892"/>
      <c r="DF65" s="892"/>
      <c r="DG65" s="892"/>
      <c r="DH65" s="892"/>
      <c r="DI65" s="892"/>
      <c r="DJ65" s="892"/>
      <c r="DK65" s="892"/>
      <c r="DL65" s="892"/>
      <c r="DM65" s="892"/>
      <c r="DN65" s="892"/>
      <c r="DO65" s="892"/>
      <c r="DP65" s="892"/>
      <c r="DQ65" s="892"/>
      <c r="DR65" s="892"/>
      <c r="DS65" s="892"/>
      <c r="DT65" s="892"/>
      <c r="DU65" s="892"/>
      <c r="DV65" s="892"/>
      <c r="DW65" s="892"/>
      <c r="DX65" s="892"/>
      <c r="DY65" s="892"/>
      <c r="DZ65" s="892"/>
      <c r="EA65" s="892"/>
      <c r="EB65" s="892"/>
      <c r="EC65" s="892"/>
      <c r="ED65" s="892"/>
      <c r="EE65" s="892"/>
      <c r="EF65" s="892"/>
      <c r="EG65" s="892"/>
      <c r="EH65" s="892"/>
      <c r="EI65" s="892"/>
      <c r="EJ65" s="892"/>
      <c r="EK65" s="892"/>
      <c r="EL65" s="892"/>
      <c r="EM65" s="892"/>
      <c r="EN65" s="892"/>
      <c r="EO65" s="892"/>
      <c r="EP65" s="892"/>
      <c r="EQ65" s="892"/>
      <c r="ER65" s="892"/>
      <c r="ES65" s="892"/>
      <c r="ET65" s="892"/>
      <c r="EU65" s="892"/>
      <c r="EV65" s="892"/>
      <c r="EW65" s="892"/>
      <c r="EX65" s="892"/>
      <c r="EY65" s="892"/>
      <c r="EZ65" s="892"/>
      <c r="FA65" s="892"/>
      <c r="FB65" s="892"/>
      <c r="FC65" s="892"/>
      <c r="FD65" s="892"/>
      <c r="FE65" s="892"/>
      <c r="FF65" s="892"/>
      <c r="FG65" s="892"/>
      <c r="FH65" s="892"/>
      <c r="FI65" s="892"/>
      <c r="FJ65" s="892"/>
      <c r="FK65" s="892"/>
      <c r="FL65" s="892"/>
      <c r="FM65" s="892"/>
      <c r="FN65" s="892"/>
      <c r="FO65" s="892"/>
      <c r="FP65" s="892"/>
      <c r="FQ65" s="892"/>
      <c r="FR65" s="892"/>
      <c r="FS65" s="892"/>
      <c r="FT65" s="892"/>
      <c r="FU65" s="892"/>
      <c r="FV65" s="892"/>
      <c r="FW65" s="892"/>
      <c r="FX65" s="892"/>
      <c r="FY65" s="892"/>
      <c r="FZ65" s="892"/>
      <c r="GA65" s="892"/>
      <c r="GB65" s="892"/>
      <c r="GC65" s="892"/>
      <c r="GD65" s="892"/>
      <c r="GE65" s="892"/>
      <c r="GF65" s="892"/>
      <c r="GG65" s="892"/>
      <c r="GH65" s="892"/>
      <c r="GI65" s="892"/>
      <c r="GJ65" s="892"/>
      <c r="GK65" s="892"/>
      <c r="GL65" s="892"/>
      <c r="GM65" s="892"/>
      <c r="GN65" s="892"/>
      <c r="GO65" s="892"/>
      <c r="GP65" s="892"/>
      <c r="GQ65" s="892"/>
      <c r="GR65" s="892"/>
      <c r="GS65" s="892"/>
      <c r="GT65" s="892"/>
      <c r="GU65" s="892"/>
      <c r="GV65" s="892"/>
      <c r="GW65" s="892"/>
      <c r="GX65" s="892"/>
      <c r="GY65" s="892"/>
      <c r="GZ65" s="892"/>
      <c r="HA65" s="892"/>
      <c r="HB65" s="892"/>
      <c r="HC65" s="892"/>
      <c r="HD65" s="892"/>
      <c r="HE65" s="892"/>
      <c r="HF65" s="892"/>
      <c r="HG65" s="892"/>
      <c r="HH65" s="892"/>
      <c r="HI65" s="892"/>
      <c r="HJ65" s="892"/>
      <c r="HK65" s="892"/>
      <c r="HL65" s="892"/>
      <c r="HM65" s="892"/>
      <c r="HN65" s="892"/>
      <c r="HO65" s="892"/>
      <c r="HP65" s="892"/>
      <c r="HQ65" s="892"/>
      <c r="HR65" s="892"/>
      <c r="HS65" s="892"/>
      <c r="HT65" s="892"/>
      <c r="HU65" s="892"/>
      <c r="HV65" s="892"/>
      <c r="HW65" s="892"/>
      <c r="HX65" s="892"/>
      <c r="HY65" s="892"/>
      <c r="HZ65" s="892"/>
      <c r="IA65" s="892"/>
      <c r="IB65" s="892"/>
      <c r="IC65" s="892"/>
      <c r="ID65" s="892"/>
      <c r="IE65" s="892"/>
      <c r="IF65" s="892"/>
      <c r="IG65" s="892"/>
      <c r="IH65" s="892"/>
      <c r="II65" s="892"/>
      <c r="IJ65" s="892"/>
      <c r="IK65" s="892"/>
      <c r="IL65" s="892"/>
      <c r="IM65" s="892"/>
      <c r="IN65" s="892"/>
      <c r="IO65" s="892"/>
      <c r="IP65" s="892"/>
      <c r="IQ65" s="892"/>
      <c r="IR65" s="892"/>
      <c r="IS65" s="892"/>
      <c r="IT65" s="892"/>
      <c r="IU65" s="892"/>
      <c r="IV65" s="892"/>
    </row>
    <row r="66" spans="1:256" s="893" customFormat="1">
      <c r="A66" s="892"/>
      <c r="B66" s="892"/>
      <c r="C66" s="892"/>
      <c r="D66" s="892"/>
      <c r="E66" s="892"/>
      <c r="F66" s="892"/>
      <c r="G66" s="892"/>
      <c r="H66" s="892"/>
      <c r="I66" s="892"/>
      <c r="J66" s="892"/>
      <c r="K66" s="892"/>
      <c r="L66" s="892"/>
      <c r="M66" s="892"/>
      <c r="N66" s="892"/>
      <c r="O66" s="892"/>
      <c r="W66" s="907"/>
      <c r="AQ66" s="892"/>
      <c r="AR66" s="892"/>
      <c r="AS66" s="892"/>
      <c r="AT66" s="892"/>
      <c r="AU66" s="892"/>
      <c r="AV66" s="892"/>
      <c r="AW66" s="892"/>
      <c r="AX66" s="892"/>
      <c r="AY66" s="892"/>
      <c r="AZ66" s="892"/>
      <c r="BA66" s="892"/>
      <c r="BB66" s="892"/>
      <c r="BC66" s="892"/>
      <c r="BD66" s="892"/>
      <c r="BE66" s="892"/>
      <c r="BF66" s="892"/>
      <c r="BG66" s="892"/>
      <c r="BH66" s="892"/>
      <c r="BI66" s="892"/>
      <c r="BJ66" s="892"/>
      <c r="BK66" s="892"/>
      <c r="BL66" s="892"/>
      <c r="BM66" s="892"/>
      <c r="BN66" s="892"/>
      <c r="BO66" s="892"/>
      <c r="BP66" s="892"/>
      <c r="BQ66" s="892"/>
      <c r="BR66" s="892"/>
      <c r="BS66" s="892"/>
      <c r="BT66" s="892"/>
      <c r="BU66" s="892"/>
      <c r="BV66" s="892"/>
      <c r="BW66" s="892"/>
      <c r="BX66" s="892"/>
      <c r="BY66" s="892"/>
      <c r="BZ66" s="892"/>
      <c r="CA66" s="892"/>
      <c r="CB66" s="892"/>
      <c r="CC66" s="892"/>
      <c r="CD66" s="892"/>
      <c r="CE66" s="892"/>
      <c r="CF66" s="892"/>
      <c r="CG66" s="892"/>
      <c r="CH66" s="892"/>
      <c r="CI66" s="892"/>
      <c r="CJ66" s="892"/>
      <c r="CK66" s="892"/>
      <c r="CL66" s="892"/>
      <c r="CM66" s="892"/>
      <c r="CN66" s="892"/>
      <c r="CO66" s="892"/>
      <c r="CP66" s="892"/>
      <c r="CQ66" s="892"/>
      <c r="CR66" s="892"/>
      <c r="CS66" s="892"/>
      <c r="CT66" s="892"/>
      <c r="CU66" s="892"/>
      <c r="CV66" s="892"/>
      <c r="CW66" s="892"/>
      <c r="CX66" s="892"/>
      <c r="CY66" s="892"/>
      <c r="CZ66" s="892"/>
      <c r="DA66" s="892"/>
      <c r="DB66" s="892"/>
      <c r="DC66" s="892"/>
      <c r="DD66" s="892"/>
      <c r="DE66" s="892"/>
      <c r="DF66" s="892"/>
      <c r="DG66" s="892"/>
      <c r="DH66" s="892"/>
      <c r="DI66" s="892"/>
      <c r="DJ66" s="892"/>
      <c r="DK66" s="892"/>
      <c r="DL66" s="892"/>
      <c r="DM66" s="892"/>
      <c r="DN66" s="892"/>
      <c r="DO66" s="892"/>
      <c r="DP66" s="892"/>
      <c r="DQ66" s="892"/>
      <c r="DR66" s="892"/>
      <c r="DS66" s="892"/>
      <c r="DT66" s="892"/>
      <c r="DU66" s="892"/>
      <c r="DV66" s="892"/>
      <c r="DW66" s="892"/>
      <c r="DX66" s="892"/>
      <c r="DY66" s="892"/>
      <c r="DZ66" s="892"/>
      <c r="EA66" s="892"/>
      <c r="EB66" s="892"/>
      <c r="EC66" s="892"/>
      <c r="ED66" s="892"/>
      <c r="EE66" s="892"/>
      <c r="EF66" s="892"/>
      <c r="EG66" s="892"/>
      <c r="EH66" s="892"/>
      <c r="EI66" s="892"/>
      <c r="EJ66" s="892"/>
      <c r="EK66" s="892"/>
      <c r="EL66" s="892"/>
      <c r="EM66" s="892"/>
      <c r="EN66" s="892"/>
      <c r="EO66" s="892"/>
      <c r="EP66" s="892"/>
      <c r="EQ66" s="892"/>
      <c r="ER66" s="892"/>
      <c r="ES66" s="892"/>
      <c r="ET66" s="892"/>
      <c r="EU66" s="892"/>
      <c r="EV66" s="892"/>
      <c r="EW66" s="892"/>
      <c r="EX66" s="892"/>
      <c r="EY66" s="892"/>
      <c r="EZ66" s="892"/>
      <c r="FA66" s="892"/>
      <c r="FB66" s="892"/>
      <c r="FC66" s="892"/>
      <c r="FD66" s="892"/>
      <c r="FE66" s="892"/>
      <c r="FF66" s="892"/>
      <c r="FG66" s="892"/>
      <c r="FH66" s="892"/>
      <c r="FI66" s="892"/>
      <c r="FJ66" s="892"/>
      <c r="FK66" s="892"/>
      <c r="FL66" s="892"/>
      <c r="FM66" s="892"/>
      <c r="FN66" s="892"/>
      <c r="FO66" s="892"/>
      <c r="FP66" s="892"/>
      <c r="FQ66" s="892"/>
      <c r="FR66" s="892"/>
      <c r="FS66" s="892"/>
      <c r="FT66" s="892"/>
      <c r="FU66" s="892"/>
      <c r="FV66" s="892"/>
      <c r="FW66" s="892"/>
      <c r="FX66" s="892"/>
      <c r="FY66" s="892"/>
      <c r="FZ66" s="892"/>
      <c r="GA66" s="892"/>
      <c r="GB66" s="892"/>
      <c r="GC66" s="892"/>
      <c r="GD66" s="892"/>
      <c r="GE66" s="892"/>
      <c r="GF66" s="892"/>
      <c r="GG66" s="892"/>
      <c r="GH66" s="892"/>
      <c r="GI66" s="892"/>
      <c r="GJ66" s="892"/>
      <c r="GK66" s="892"/>
      <c r="GL66" s="892"/>
      <c r="GM66" s="892"/>
      <c r="GN66" s="892"/>
      <c r="GO66" s="892"/>
      <c r="GP66" s="892"/>
      <c r="GQ66" s="892"/>
      <c r="GR66" s="892"/>
      <c r="GS66" s="892"/>
      <c r="GT66" s="892"/>
      <c r="GU66" s="892"/>
      <c r="GV66" s="892"/>
      <c r="GW66" s="892"/>
      <c r="GX66" s="892"/>
      <c r="GY66" s="892"/>
      <c r="GZ66" s="892"/>
      <c r="HA66" s="892"/>
      <c r="HB66" s="892"/>
      <c r="HC66" s="892"/>
      <c r="HD66" s="892"/>
      <c r="HE66" s="892"/>
      <c r="HF66" s="892"/>
      <c r="HG66" s="892"/>
      <c r="HH66" s="892"/>
      <c r="HI66" s="892"/>
      <c r="HJ66" s="892"/>
      <c r="HK66" s="892"/>
      <c r="HL66" s="892"/>
      <c r="HM66" s="892"/>
      <c r="HN66" s="892"/>
      <c r="HO66" s="892"/>
      <c r="HP66" s="892"/>
      <c r="HQ66" s="892"/>
      <c r="HR66" s="892"/>
      <c r="HS66" s="892"/>
      <c r="HT66" s="892"/>
      <c r="HU66" s="892"/>
      <c r="HV66" s="892"/>
      <c r="HW66" s="892"/>
      <c r="HX66" s="892"/>
      <c r="HY66" s="892"/>
      <c r="HZ66" s="892"/>
      <c r="IA66" s="892"/>
      <c r="IB66" s="892"/>
      <c r="IC66" s="892"/>
      <c r="ID66" s="892"/>
      <c r="IE66" s="892"/>
      <c r="IF66" s="892"/>
      <c r="IG66" s="892"/>
      <c r="IH66" s="892"/>
      <c r="II66" s="892"/>
      <c r="IJ66" s="892"/>
      <c r="IK66" s="892"/>
      <c r="IL66" s="892"/>
      <c r="IM66" s="892"/>
      <c r="IN66" s="892"/>
      <c r="IO66" s="892"/>
      <c r="IP66" s="892"/>
      <c r="IQ66" s="892"/>
      <c r="IR66" s="892"/>
      <c r="IS66" s="892"/>
      <c r="IT66" s="892"/>
      <c r="IU66" s="892"/>
      <c r="IV66" s="892"/>
    </row>
    <row r="67" spans="1:256" s="893" customFormat="1">
      <c r="A67" s="892"/>
      <c r="B67" s="892"/>
      <c r="C67" s="892"/>
      <c r="D67" s="892"/>
      <c r="E67" s="892"/>
      <c r="F67" s="892"/>
      <c r="G67" s="892"/>
      <c r="H67" s="892"/>
      <c r="I67" s="892"/>
      <c r="J67" s="892"/>
      <c r="K67" s="892"/>
      <c r="L67" s="892"/>
      <c r="M67" s="892"/>
      <c r="N67" s="892"/>
      <c r="O67" s="892"/>
      <c r="W67" s="913"/>
      <c r="AQ67" s="892"/>
      <c r="AR67" s="892"/>
      <c r="AS67" s="892"/>
      <c r="AT67" s="892"/>
      <c r="AU67" s="892"/>
      <c r="AV67" s="892"/>
      <c r="AW67" s="892"/>
      <c r="AX67" s="892"/>
      <c r="AY67" s="892"/>
      <c r="AZ67" s="892"/>
      <c r="BA67" s="892"/>
      <c r="BB67" s="892"/>
      <c r="BC67" s="892"/>
      <c r="BD67" s="892"/>
      <c r="BE67" s="892"/>
      <c r="BF67" s="892"/>
      <c r="BG67" s="892"/>
      <c r="BH67" s="892"/>
      <c r="BI67" s="892"/>
      <c r="BJ67" s="892"/>
      <c r="BK67" s="892"/>
      <c r="BL67" s="892"/>
      <c r="BM67" s="892"/>
      <c r="BN67" s="892"/>
      <c r="BO67" s="892"/>
      <c r="BP67" s="892"/>
      <c r="BQ67" s="892"/>
      <c r="BR67" s="892"/>
      <c r="BS67" s="892"/>
      <c r="BT67" s="892"/>
      <c r="BU67" s="892"/>
      <c r="BV67" s="892"/>
      <c r="BW67" s="892"/>
      <c r="BX67" s="892"/>
      <c r="BY67" s="892"/>
      <c r="BZ67" s="892"/>
      <c r="CA67" s="892"/>
      <c r="CB67" s="892"/>
      <c r="CC67" s="892"/>
      <c r="CD67" s="892"/>
      <c r="CE67" s="892"/>
      <c r="CF67" s="892"/>
      <c r="CG67" s="892"/>
      <c r="CH67" s="892"/>
      <c r="CI67" s="892"/>
      <c r="CJ67" s="892"/>
      <c r="CK67" s="892"/>
      <c r="CL67" s="892"/>
      <c r="CM67" s="892"/>
      <c r="CN67" s="892"/>
      <c r="CO67" s="892"/>
      <c r="CP67" s="892"/>
      <c r="CQ67" s="892"/>
      <c r="CR67" s="892"/>
      <c r="CS67" s="892"/>
      <c r="CT67" s="892"/>
      <c r="CU67" s="892"/>
      <c r="CV67" s="892"/>
      <c r="CW67" s="892"/>
      <c r="CX67" s="892"/>
      <c r="CY67" s="892"/>
      <c r="CZ67" s="892"/>
      <c r="DA67" s="892"/>
      <c r="DB67" s="892"/>
      <c r="DC67" s="892"/>
      <c r="DD67" s="892"/>
      <c r="DE67" s="892"/>
      <c r="DF67" s="892"/>
      <c r="DG67" s="892"/>
      <c r="DH67" s="892"/>
      <c r="DI67" s="892"/>
      <c r="DJ67" s="892"/>
      <c r="DK67" s="892"/>
      <c r="DL67" s="892"/>
      <c r="DM67" s="892"/>
      <c r="DN67" s="892"/>
      <c r="DO67" s="892"/>
      <c r="DP67" s="892"/>
      <c r="DQ67" s="892"/>
      <c r="DR67" s="892"/>
      <c r="DS67" s="892"/>
      <c r="DT67" s="892"/>
      <c r="DU67" s="892"/>
      <c r="DV67" s="892"/>
      <c r="DW67" s="892"/>
      <c r="DX67" s="892"/>
      <c r="DY67" s="892"/>
      <c r="DZ67" s="892"/>
      <c r="EA67" s="892"/>
      <c r="EB67" s="892"/>
      <c r="EC67" s="892"/>
      <c r="ED67" s="892"/>
      <c r="EE67" s="892"/>
      <c r="EF67" s="892"/>
      <c r="EG67" s="892"/>
      <c r="EH67" s="892"/>
      <c r="EI67" s="892"/>
      <c r="EJ67" s="892"/>
      <c r="EK67" s="892"/>
      <c r="EL67" s="892"/>
      <c r="EM67" s="892"/>
      <c r="EN67" s="892"/>
      <c r="EO67" s="892"/>
      <c r="EP67" s="892"/>
      <c r="EQ67" s="892"/>
      <c r="ER67" s="892"/>
      <c r="ES67" s="892"/>
      <c r="ET67" s="892"/>
      <c r="EU67" s="892"/>
      <c r="EV67" s="892"/>
      <c r="EW67" s="892"/>
      <c r="EX67" s="892"/>
      <c r="EY67" s="892"/>
      <c r="EZ67" s="892"/>
      <c r="FA67" s="892"/>
      <c r="FB67" s="892"/>
      <c r="FC67" s="892"/>
      <c r="FD67" s="892"/>
      <c r="FE67" s="892"/>
      <c r="FF67" s="892"/>
      <c r="FG67" s="892"/>
      <c r="FH67" s="892"/>
      <c r="FI67" s="892"/>
      <c r="FJ67" s="892"/>
      <c r="FK67" s="892"/>
      <c r="FL67" s="892"/>
      <c r="FM67" s="892"/>
      <c r="FN67" s="892"/>
      <c r="FO67" s="892"/>
      <c r="FP67" s="892"/>
      <c r="FQ67" s="892"/>
      <c r="FR67" s="892"/>
      <c r="FS67" s="892"/>
      <c r="FT67" s="892"/>
      <c r="FU67" s="892"/>
      <c r="FV67" s="892"/>
      <c r="FW67" s="892"/>
      <c r="FX67" s="892"/>
      <c r="FY67" s="892"/>
      <c r="FZ67" s="892"/>
      <c r="GA67" s="892"/>
      <c r="GB67" s="892"/>
      <c r="GC67" s="892"/>
      <c r="GD67" s="892"/>
      <c r="GE67" s="892"/>
      <c r="GF67" s="892"/>
      <c r="GG67" s="892"/>
      <c r="GH67" s="892"/>
      <c r="GI67" s="892"/>
      <c r="GJ67" s="892"/>
      <c r="GK67" s="892"/>
      <c r="GL67" s="892"/>
      <c r="GM67" s="892"/>
      <c r="GN67" s="892"/>
      <c r="GO67" s="892"/>
      <c r="GP67" s="892"/>
      <c r="GQ67" s="892"/>
      <c r="GR67" s="892"/>
      <c r="GS67" s="892"/>
      <c r="GT67" s="892"/>
      <c r="GU67" s="892"/>
      <c r="GV67" s="892"/>
      <c r="GW67" s="892"/>
      <c r="GX67" s="892"/>
      <c r="GY67" s="892"/>
      <c r="GZ67" s="892"/>
      <c r="HA67" s="892"/>
      <c r="HB67" s="892"/>
      <c r="HC67" s="892"/>
      <c r="HD67" s="892"/>
      <c r="HE67" s="892"/>
      <c r="HF67" s="892"/>
      <c r="HG67" s="892"/>
      <c r="HH67" s="892"/>
      <c r="HI67" s="892"/>
      <c r="HJ67" s="892"/>
      <c r="HK67" s="892"/>
      <c r="HL67" s="892"/>
      <c r="HM67" s="892"/>
      <c r="HN67" s="892"/>
      <c r="HO67" s="892"/>
      <c r="HP67" s="892"/>
      <c r="HQ67" s="892"/>
      <c r="HR67" s="892"/>
      <c r="HS67" s="892"/>
      <c r="HT67" s="892"/>
      <c r="HU67" s="892"/>
      <c r="HV67" s="892"/>
      <c r="HW67" s="892"/>
      <c r="HX67" s="892"/>
      <c r="HY67" s="892"/>
      <c r="HZ67" s="892"/>
      <c r="IA67" s="892"/>
      <c r="IB67" s="892"/>
      <c r="IC67" s="892"/>
      <c r="ID67" s="892"/>
      <c r="IE67" s="892"/>
      <c r="IF67" s="892"/>
      <c r="IG67" s="892"/>
      <c r="IH67" s="892"/>
      <c r="II67" s="892"/>
      <c r="IJ67" s="892"/>
      <c r="IK67" s="892"/>
      <c r="IL67" s="892"/>
      <c r="IM67" s="892"/>
      <c r="IN67" s="892"/>
      <c r="IO67" s="892"/>
      <c r="IP67" s="892"/>
      <c r="IQ67" s="892"/>
      <c r="IR67" s="892"/>
      <c r="IS67" s="892"/>
      <c r="IT67" s="892"/>
      <c r="IU67" s="892"/>
      <c r="IV67" s="892"/>
    </row>
    <row r="68" spans="1:256" s="893" customFormat="1">
      <c r="A68" s="892"/>
      <c r="B68" s="892"/>
      <c r="C68" s="892"/>
      <c r="D68" s="892"/>
      <c r="E68" s="892"/>
      <c r="F68" s="892"/>
      <c r="G68" s="892"/>
      <c r="H68" s="892"/>
      <c r="I68" s="892"/>
      <c r="J68" s="892"/>
      <c r="K68" s="892"/>
      <c r="L68" s="892"/>
      <c r="M68" s="892"/>
      <c r="N68" s="892"/>
      <c r="O68" s="892"/>
      <c r="W68" s="907"/>
      <c r="AQ68" s="892"/>
      <c r="AR68" s="892"/>
      <c r="AS68" s="892"/>
      <c r="AT68" s="892"/>
      <c r="AU68" s="892"/>
      <c r="AV68" s="892"/>
      <c r="AW68" s="892"/>
      <c r="AX68" s="892"/>
      <c r="AY68" s="892"/>
      <c r="AZ68" s="892"/>
      <c r="BA68" s="892"/>
      <c r="BB68" s="892"/>
      <c r="BC68" s="892"/>
      <c r="BD68" s="892"/>
      <c r="BE68" s="892"/>
      <c r="BF68" s="892"/>
      <c r="BG68" s="892"/>
      <c r="BH68" s="892"/>
      <c r="BI68" s="892"/>
      <c r="BJ68" s="892"/>
      <c r="BK68" s="892"/>
      <c r="BL68" s="892"/>
      <c r="BM68" s="892"/>
      <c r="BN68" s="892"/>
      <c r="BO68" s="892"/>
      <c r="BP68" s="892"/>
      <c r="BQ68" s="892"/>
      <c r="BR68" s="892"/>
      <c r="BS68" s="892"/>
      <c r="BT68" s="892"/>
      <c r="BU68" s="892"/>
      <c r="BV68" s="892"/>
      <c r="BW68" s="892"/>
      <c r="BX68" s="892"/>
      <c r="BY68" s="892"/>
      <c r="BZ68" s="892"/>
      <c r="CA68" s="892"/>
      <c r="CB68" s="892"/>
      <c r="CC68" s="892"/>
      <c r="CD68" s="892"/>
      <c r="CE68" s="892"/>
      <c r="CF68" s="892"/>
      <c r="CG68" s="892"/>
      <c r="CH68" s="892"/>
      <c r="CI68" s="892"/>
      <c r="CJ68" s="892"/>
      <c r="CK68" s="892"/>
      <c r="CL68" s="892"/>
      <c r="CM68" s="892"/>
      <c r="CN68" s="892"/>
      <c r="CO68" s="892"/>
      <c r="CP68" s="892"/>
      <c r="CQ68" s="892"/>
      <c r="CR68" s="892"/>
      <c r="CS68" s="892"/>
      <c r="CT68" s="892"/>
      <c r="CU68" s="892"/>
      <c r="CV68" s="892"/>
      <c r="CW68" s="892"/>
      <c r="CX68" s="892"/>
      <c r="CY68" s="892"/>
      <c r="CZ68" s="892"/>
      <c r="DA68" s="892"/>
      <c r="DB68" s="892"/>
      <c r="DC68" s="892"/>
      <c r="DD68" s="892"/>
      <c r="DE68" s="892"/>
      <c r="DF68" s="892"/>
      <c r="DG68" s="892"/>
      <c r="DH68" s="892"/>
      <c r="DI68" s="892"/>
      <c r="DJ68" s="892"/>
      <c r="DK68" s="892"/>
      <c r="DL68" s="892"/>
      <c r="DM68" s="892"/>
      <c r="DN68" s="892"/>
      <c r="DO68" s="892"/>
      <c r="DP68" s="892"/>
      <c r="DQ68" s="892"/>
      <c r="DR68" s="892"/>
      <c r="DS68" s="892"/>
      <c r="DT68" s="892"/>
      <c r="DU68" s="892"/>
      <c r="DV68" s="892"/>
      <c r="DW68" s="892"/>
      <c r="DX68" s="892"/>
      <c r="DY68" s="892"/>
      <c r="DZ68" s="892"/>
      <c r="EA68" s="892"/>
      <c r="EB68" s="892"/>
      <c r="EC68" s="892"/>
      <c r="ED68" s="892"/>
      <c r="EE68" s="892"/>
      <c r="EF68" s="892"/>
      <c r="EG68" s="892"/>
      <c r="EH68" s="892"/>
      <c r="EI68" s="892"/>
      <c r="EJ68" s="892"/>
      <c r="EK68" s="892"/>
      <c r="EL68" s="892"/>
      <c r="EM68" s="892"/>
      <c r="EN68" s="892"/>
      <c r="EO68" s="892"/>
      <c r="EP68" s="892"/>
      <c r="EQ68" s="892"/>
      <c r="ER68" s="892"/>
      <c r="ES68" s="892"/>
      <c r="ET68" s="892"/>
      <c r="EU68" s="892"/>
      <c r="EV68" s="892"/>
      <c r="EW68" s="892"/>
      <c r="EX68" s="892"/>
      <c r="EY68" s="892"/>
      <c r="EZ68" s="892"/>
      <c r="FA68" s="892"/>
      <c r="FB68" s="892"/>
      <c r="FC68" s="892"/>
      <c r="FD68" s="892"/>
      <c r="FE68" s="892"/>
      <c r="FF68" s="892"/>
      <c r="FG68" s="892"/>
      <c r="FH68" s="892"/>
      <c r="FI68" s="892"/>
      <c r="FJ68" s="892"/>
      <c r="FK68" s="892"/>
      <c r="FL68" s="892"/>
      <c r="FM68" s="892"/>
      <c r="FN68" s="892"/>
      <c r="FO68" s="892"/>
      <c r="FP68" s="892"/>
      <c r="FQ68" s="892"/>
      <c r="FR68" s="892"/>
      <c r="FS68" s="892"/>
      <c r="FT68" s="892"/>
      <c r="FU68" s="892"/>
      <c r="FV68" s="892"/>
      <c r="FW68" s="892"/>
      <c r="FX68" s="892"/>
      <c r="FY68" s="892"/>
      <c r="FZ68" s="892"/>
      <c r="GA68" s="892"/>
      <c r="GB68" s="892"/>
      <c r="GC68" s="892"/>
      <c r="GD68" s="892"/>
      <c r="GE68" s="892"/>
      <c r="GF68" s="892"/>
      <c r="GG68" s="892"/>
      <c r="GH68" s="892"/>
      <c r="GI68" s="892"/>
      <c r="GJ68" s="892"/>
      <c r="GK68" s="892"/>
      <c r="GL68" s="892"/>
      <c r="GM68" s="892"/>
      <c r="GN68" s="892"/>
      <c r="GO68" s="892"/>
      <c r="GP68" s="892"/>
      <c r="GQ68" s="892"/>
      <c r="GR68" s="892"/>
      <c r="GS68" s="892"/>
      <c r="GT68" s="892"/>
      <c r="GU68" s="892"/>
      <c r="GV68" s="892"/>
      <c r="GW68" s="892"/>
      <c r="GX68" s="892"/>
      <c r="GY68" s="892"/>
      <c r="GZ68" s="892"/>
      <c r="HA68" s="892"/>
      <c r="HB68" s="892"/>
      <c r="HC68" s="892"/>
      <c r="HD68" s="892"/>
      <c r="HE68" s="892"/>
      <c r="HF68" s="892"/>
      <c r="HG68" s="892"/>
      <c r="HH68" s="892"/>
      <c r="HI68" s="892"/>
      <c r="HJ68" s="892"/>
      <c r="HK68" s="892"/>
      <c r="HL68" s="892"/>
      <c r="HM68" s="892"/>
      <c r="HN68" s="892"/>
      <c r="HO68" s="892"/>
      <c r="HP68" s="892"/>
      <c r="HQ68" s="892"/>
      <c r="HR68" s="892"/>
      <c r="HS68" s="892"/>
      <c r="HT68" s="892"/>
      <c r="HU68" s="892"/>
      <c r="HV68" s="892"/>
      <c r="HW68" s="892"/>
      <c r="HX68" s="892"/>
      <c r="HY68" s="892"/>
      <c r="HZ68" s="892"/>
      <c r="IA68" s="892"/>
      <c r="IB68" s="892"/>
      <c r="IC68" s="892"/>
      <c r="ID68" s="892"/>
      <c r="IE68" s="892"/>
      <c r="IF68" s="892"/>
      <c r="IG68" s="892"/>
      <c r="IH68" s="892"/>
      <c r="II68" s="892"/>
      <c r="IJ68" s="892"/>
      <c r="IK68" s="892"/>
      <c r="IL68" s="892"/>
      <c r="IM68" s="892"/>
      <c r="IN68" s="892"/>
      <c r="IO68" s="892"/>
      <c r="IP68" s="892"/>
      <c r="IQ68" s="892"/>
      <c r="IR68" s="892"/>
      <c r="IS68" s="892"/>
      <c r="IT68" s="892"/>
      <c r="IU68" s="892"/>
      <c r="IV68" s="892"/>
    </row>
    <row r="69" spans="1:256" s="893" customFormat="1">
      <c r="A69" s="892"/>
      <c r="B69" s="892"/>
      <c r="C69" s="892"/>
      <c r="D69" s="892"/>
      <c r="E69" s="892"/>
      <c r="F69" s="892"/>
      <c r="G69" s="892"/>
      <c r="H69" s="892"/>
      <c r="I69" s="892"/>
      <c r="J69" s="892"/>
      <c r="K69" s="892"/>
      <c r="L69" s="892"/>
      <c r="M69" s="892"/>
      <c r="N69" s="892"/>
      <c r="O69" s="892"/>
      <c r="W69" s="907"/>
      <c r="AQ69" s="892"/>
      <c r="AR69" s="892"/>
      <c r="AS69" s="892"/>
      <c r="AT69" s="892"/>
      <c r="AU69" s="892"/>
      <c r="AV69" s="892"/>
      <c r="AW69" s="892"/>
      <c r="AX69" s="892"/>
      <c r="AY69" s="892"/>
      <c r="AZ69" s="892"/>
      <c r="BA69" s="892"/>
      <c r="BB69" s="892"/>
      <c r="BC69" s="892"/>
      <c r="BD69" s="892"/>
      <c r="BE69" s="892"/>
      <c r="BF69" s="892"/>
      <c r="BG69" s="892"/>
      <c r="BH69" s="892"/>
      <c r="BI69" s="892"/>
      <c r="BJ69" s="892"/>
      <c r="BK69" s="892"/>
      <c r="BL69" s="892"/>
      <c r="BM69" s="892"/>
      <c r="BN69" s="892"/>
      <c r="BO69" s="892"/>
      <c r="BP69" s="892"/>
      <c r="BQ69" s="892"/>
      <c r="BR69" s="892"/>
      <c r="BS69" s="892"/>
      <c r="BT69" s="892"/>
      <c r="BU69" s="892"/>
      <c r="BV69" s="892"/>
      <c r="BW69" s="892"/>
      <c r="BX69" s="892"/>
      <c r="BY69" s="892"/>
      <c r="BZ69" s="892"/>
      <c r="CA69" s="892"/>
      <c r="CB69" s="892"/>
      <c r="CC69" s="892"/>
      <c r="CD69" s="892"/>
      <c r="CE69" s="892"/>
      <c r="CF69" s="892"/>
      <c r="CG69" s="892"/>
      <c r="CH69" s="892"/>
      <c r="CI69" s="892"/>
      <c r="CJ69" s="892"/>
      <c r="CK69" s="892"/>
      <c r="CL69" s="892"/>
      <c r="CM69" s="892"/>
      <c r="CN69" s="892"/>
      <c r="CO69" s="892"/>
      <c r="CP69" s="892"/>
      <c r="CQ69" s="892"/>
      <c r="CR69" s="892"/>
      <c r="CS69" s="892"/>
      <c r="CT69" s="892"/>
      <c r="CU69" s="892"/>
      <c r="CV69" s="892"/>
      <c r="CW69" s="892"/>
      <c r="CX69" s="892"/>
      <c r="CY69" s="892"/>
      <c r="CZ69" s="892"/>
      <c r="DA69" s="892"/>
      <c r="DB69" s="892"/>
      <c r="DC69" s="892"/>
      <c r="DD69" s="892"/>
      <c r="DE69" s="892"/>
      <c r="DF69" s="892"/>
      <c r="DG69" s="892"/>
      <c r="DH69" s="892"/>
      <c r="DI69" s="892"/>
      <c r="DJ69" s="892"/>
      <c r="DK69" s="892"/>
      <c r="DL69" s="892"/>
      <c r="DM69" s="892"/>
      <c r="DN69" s="892"/>
      <c r="DO69" s="892"/>
      <c r="DP69" s="892"/>
      <c r="DQ69" s="892"/>
      <c r="DR69" s="892"/>
      <c r="DS69" s="892"/>
      <c r="DT69" s="892"/>
      <c r="DU69" s="892"/>
      <c r="DV69" s="892"/>
      <c r="DW69" s="892"/>
      <c r="DX69" s="892"/>
      <c r="DY69" s="892"/>
      <c r="DZ69" s="892"/>
      <c r="EA69" s="892"/>
      <c r="EB69" s="892"/>
      <c r="EC69" s="892"/>
      <c r="ED69" s="892"/>
      <c r="EE69" s="892"/>
      <c r="EF69" s="892"/>
      <c r="EG69" s="892"/>
      <c r="EH69" s="892"/>
      <c r="EI69" s="892"/>
      <c r="EJ69" s="892"/>
      <c r="EK69" s="892"/>
      <c r="EL69" s="892"/>
      <c r="EM69" s="892"/>
      <c r="EN69" s="892"/>
      <c r="EO69" s="892"/>
      <c r="EP69" s="892"/>
      <c r="EQ69" s="892"/>
      <c r="ER69" s="892"/>
      <c r="ES69" s="892"/>
      <c r="ET69" s="892"/>
      <c r="EU69" s="892"/>
      <c r="EV69" s="892"/>
      <c r="EW69" s="892"/>
      <c r="EX69" s="892"/>
      <c r="EY69" s="892"/>
      <c r="EZ69" s="892"/>
      <c r="FA69" s="892"/>
      <c r="FB69" s="892"/>
      <c r="FC69" s="892"/>
      <c r="FD69" s="892"/>
      <c r="FE69" s="892"/>
      <c r="FF69" s="892"/>
      <c r="FG69" s="892"/>
      <c r="FH69" s="892"/>
      <c r="FI69" s="892"/>
      <c r="FJ69" s="892"/>
      <c r="FK69" s="892"/>
      <c r="FL69" s="892"/>
      <c r="FM69" s="892"/>
      <c r="FN69" s="892"/>
      <c r="FO69" s="892"/>
      <c r="FP69" s="892"/>
      <c r="FQ69" s="892"/>
      <c r="FR69" s="892"/>
      <c r="FS69" s="892"/>
      <c r="FT69" s="892"/>
      <c r="FU69" s="892"/>
      <c r="FV69" s="892"/>
      <c r="FW69" s="892"/>
      <c r="FX69" s="892"/>
      <c r="FY69" s="892"/>
      <c r="FZ69" s="892"/>
      <c r="GA69" s="892"/>
      <c r="GB69" s="892"/>
      <c r="GC69" s="892"/>
      <c r="GD69" s="892"/>
      <c r="GE69" s="892"/>
      <c r="GF69" s="892"/>
      <c r="GG69" s="892"/>
      <c r="GH69" s="892"/>
      <c r="GI69" s="892"/>
      <c r="GJ69" s="892"/>
      <c r="GK69" s="892"/>
      <c r="GL69" s="892"/>
      <c r="GM69" s="892"/>
      <c r="GN69" s="892"/>
      <c r="GO69" s="892"/>
      <c r="GP69" s="892"/>
      <c r="GQ69" s="892"/>
      <c r="GR69" s="892"/>
      <c r="GS69" s="892"/>
      <c r="GT69" s="892"/>
      <c r="GU69" s="892"/>
      <c r="GV69" s="892"/>
      <c r="GW69" s="892"/>
      <c r="GX69" s="892"/>
      <c r="GY69" s="892"/>
      <c r="GZ69" s="892"/>
      <c r="HA69" s="892"/>
      <c r="HB69" s="892"/>
      <c r="HC69" s="892"/>
      <c r="HD69" s="892"/>
      <c r="HE69" s="892"/>
      <c r="HF69" s="892"/>
      <c r="HG69" s="892"/>
      <c r="HH69" s="892"/>
      <c r="HI69" s="892"/>
      <c r="HJ69" s="892"/>
      <c r="HK69" s="892"/>
      <c r="HL69" s="892"/>
      <c r="HM69" s="892"/>
      <c r="HN69" s="892"/>
      <c r="HO69" s="892"/>
      <c r="HP69" s="892"/>
      <c r="HQ69" s="892"/>
      <c r="HR69" s="892"/>
      <c r="HS69" s="892"/>
      <c r="HT69" s="892"/>
      <c r="HU69" s="892"/>
      <c r="HV69" s="892"/>
      <c r="HW69" s="892"/>
      <c r="HX69" s="892"/>
      <c r="HY69" s="892"/>
      <c r="HZ69" s="892"/>
      <c r="IA69" s="892"/>
      <c r="IB69" s="892"/>
      <c r="IC69" s="892"/>
      <c r="ID69" s="892"/>
      <c r="IE69" s="892"/>
      <c r="IF69" s="892"/>
      <c r="IG69" s="892"/>
      <c r="IH69" s="892"/>
      <c r="II69" s="892"/>
      <c r="IJ69" s="892"/>
      <c r="IK69" s="892"/>
      <c r="IL69" s="892"/>
      <c r="IM69" s="892"/>
      <c r="IN69" s="892"/>
      <c r="IO69" s="892"/>
      <c r="IP69" s="892"/>
      <c r="IQ69" s="892"/>
      <c r="IR69" s="892"/>
      <c r="IS69" s="892"/>
      <c r="IT69" s="892"/>
      <c r="IU69" s="892"/>
      <c r="IV69" s="892"/>
    </row>
    <row r="70" spans="1:256" s="893" customFormat="1">
      <c r="A70" s="892"/>
      <c r="B70" s="892"/>
      <c r="C70" s="892"/>
      <c r="D70" s="892"/>
      <c r="E70" s="892"/>
      <c r="F70" s="892"/>
      <c r="G70" s="892"/>
      <c r="H70" s="892"/>
      <c r="I70" s="892"/>
      <c r="J70" s="892"/>
      <c r="K70" s="892"/>
      <c r="L70" s="892"/>
      <c r="M70" s="892"/>
      <c r="N70" s="892"/>
      <c r="O70" s="892"/>
      <c r="W70" s="907"/>
      <c r="AQ70" s="892"/>
      <c r="AR70" s="892"/>
      <c r="AS70" s="892"/>
      <c r="AT70" s="892"/>
      <c r="AU70" s="892"/>
      <c r="AV70" s="892"/>
      <c r="AW70" s="892"/>
      <c r="AX70" s="892"/>
      <c r="AY70" s="892"/>
      <c r="AZ70" s="892"/>
      <c r="BA70" s="892"/>
      <c r="BB70" s="892"/>
      <c r="BC70" s="892"/>
      <c r="BD70" s="892"/>
      <c r="BE70" s="892"/>
      <c r="BF70" s="892"/>
      <c r="BG70" s="892"/>
      <c r="BH70" s="892"/>
      <c r="BI70" s="892"/>
      <c r="BJ70" s="892"/>
      <c r="BK70" s="892"/>
      <c r="BL70" s="892"/>
      <c r="BM70" s="892"/>
      <c r="BN70" s="892"/>
      <c r="BO70" s="892"/>
      <c r="BP70" s="892"/>
      <c r="BQ70" s="892"/>
      <c r="BR70" s="892"/>
      <c r="BS70" s="892"/>
      <c r="BT70" s="892"/>
      <c r="BU70" s="892"/>
      <c r="BV70" s="892"/>
      <c r="BW70" s="892"/>
      <c r="BX70" s="892"/>
      <c r="BY70" s="892"/>
      <c r="BZ70" s="892"/>
      <c r="CA70" s="892"/>
      <c r="CB70" s="892"/>
      <c r="CC70" s="892"/>
      <c r="CD70" s="892"/>
      <c r="CE70" s="892"/>
      <c r="CF70" s="892"/>
      <c r="CG70" s="892"/>
      <c r="CH70" s="892"/>
      <c r="CI70" s="892"/>
      <c r="CJ70" s="892"/>
      <c r="CK70" s="892"/>
      <c r="CL70" s="892"/>
      <c r="CM70" s="892"/>
      <c r="CN70" s="892"/>
      <c r="CO70" s="892"/>
      <c r="CP70" s="892"/>
      <c r="CQ70" s="892"/>
      <c r="CR70" s="892"/>
      <c r="CS70" s="892"/>
      <c r="CT70" s="892"/>
      <c r="CU70" s="892"/>
      <c r="CV70" s="892"/>
      <c r="CW70" s="892"/>
      <c r="CX70" s="892"/>
      <c r="CY70" s="892"/>
      <c r="CZ70" s="892"/>
      <c r="DA70" s="892"/>
      <c r="DB70" s="892"/>
      <c r="DC70" s="892"/>
      <c r="DD70" s="892"/>
      <c r="DE70" s="892"/>
      <c r="DF70" s="892"/>
      <c r="DG70" s="892"/>
      <c r="DH70" s="892"/>
      <c r="DI70" s="892"/>
      <c r="DJ70" s="892"/>
      <c r="DK70" s="892"/>
      <c r="DL70" s="892"/>
      <c r="DM70" s="892"/>
      <c r="DN70" s="892"/>
      <c r="DO70" s="892"/>
      <c r="DP70" s="892"/>
      <c r="DQ70" s="892"/>
      <c r="DR70" s="892"/>
      <c r="DS70" s="892"/>
      <c r="DT70" s="892"/>
      <c r="DU70" s="892"/>
      <c r="DV70" s="892"/>
      <c r="DW70" s="892"/>
      <c r="DX70" s="892"/>
      <c r="DY70" s="892"/>
      <c r="DZ70" s="892"/>
      <c r="EA70" s="892"/>
      <c r="EB70" s="892"/>
      <c r="EC70" s="892"/>
      <c r="ED70" s="892"/>
      <c r="EE70" s="892"/>
      <c r="EF70" s="892"/>
      <c r="EG70" s="892"/>
      <c r="EH70" s="892"/>
      <c r="EI70" s="892"/>
      <c r="EJ70" s="892"/>
      <c r="EK70" s="892"/>
      <c r="EL70" s="892"/>
      <c r="EM70" s="892"/>
      <c r="EN70" s="892"/>
      <c r="EO70" s="892"/>
      <c r="EP70" s="892"/>
      <c r="EQ70" s="892"/>
      <c r="ER70" s="892"/>
      <c r="ES70" s="892"/>
      <c r="ET70" s="892"/>
      <c r="EU70" s="892"/>
      <c r="EV70" s="892"/>
      <c r="EW70" s="892"/>
      <c r="EX70" s="892"/>
      <c r="EY70" s="892"/>
      <c r="EZ70" s="892"/>
      <c r="FA70" s="892"/>
      <c r="FB70" s="892"/>
      <c r="FC70" s="892"/>
      <c r="FD70" s="892"/>
      <c r="FE70" s="892"/>
      <c r="FF70" s="892"/>
      <c r="FG70" s="892"/>
      <c r="FH70" s="892"/>
      <c r="FI70" s="892"/>
      <c r="FJ70" s="892"/>
      <c r="FK70" s="892"/>
      <c r="FL70" s="892"/>
      <c r="FM70" s="892"/>
      <c r="FN70" s="892"/>
      <c r="FO70" s="892"/>
      <c r="FP70" s="892"/>
      <c r="FQ70" s="892"/>
      <c r="FR70" s="892"/>
      <c r="FS70" s="892"/>
      <c r="FT70" s="892"/>
      <c r="FU70" s="892"/>
      <c r="FV70" s="892"/>
      <c r="FW70" s="892"/>
      <c r="FX70" s="892"/>
      <c r="FY70" s="892"/>
      <c r="FZ70" s="892"/>
      <c r="GA70" s="892"/>
      <c r="GB70" s="892"/>
      <c r="GC70" s="892"/>
      <c r="GD70" s="892"/>
      <c r="GE70" s="892"/>
      <c r="GF70" s="892"/>
      <c r="GG70" s="892"/>
      <c r="GH70" s="892"/>
      <c r="GI70" s="892"/>
      <c r="GJ70" s="892"/>
      <c r="GK70" s="892"/>
      <c r="GL70" s="892"/>
      <c r="GM70" s="892"/>
      <c r="GN70" s="892"/>
      <c r="GO70" s="892"/>
      <c r="GP70" s="892"/>
      <c r="GQ70" s="892"/>
      <c r="GR70" s="892"/>
      <c r="GS70" s="892"/>
      <c r="GT70" s="892"/>
      <c r="GU70" s="892"/>
      <c r="GV70" s="892"/>
      <c r="GW70" s="892"/>
      <c r="GX70" s="892"/>
      <c r="GY70" s="892"/>
      <c r="GZ70" s="892"/>
      <c r="HA70" s="892"/>
      <c r="HB70" s="892"/>
      <c r="HC70" s="892"/>
      <c r="HD70" s="892"/>
      <c r="HE70" s="892"/>
      <c r="HF70" s="892"/>
      <c r="HG70" s="892"/>
      <c r="HH70" s="892"/>
      <c r="HI70" s="892"/>
      <c r="HJ70" s="892"/>
      <c r="HK70" s="892"/>
      <c r="HL70" s="892"/>
      <c r="HM70" s="892"/>
      <c r="HN70" s="892"/>
      <c r="HO70" s="892"/>
      <c r="HP70" s="892"/>
      <c r="HQ70" s="892"/>
      <c r="HR70" s="892"/>
      <c r="HS70" s="892"/>
      <c r="HT70" s="892"/>
      <c r="HU70" s="892"/>
      <c r="HV70" s="892"/>
      <c r="HW70" s="892"/>
      <c r="HX70" s="892"/>
      <c r="HY70" s="892"/>
      <c r="HZ70" s="892"/>
      <c r="IA70" s="892"/>
      <c r="IB70" s="892"/>
      <c r="IC70" s="892"/>
      <c r="ID70" s="892"/>
      <c r="IE70" s="892"/>
      <c r="IF70" s="892"/>
      <c r="IG70" s="892"/>
      <c r="IH70" s="892"/>
      <c r="II70" s="892"/>
      <c r="IJ70" s="892"/>
      <c r="IK70" s="892"/>
      <c r="IL70" s="892"/>
      <c r="IM70" s="892"/>
      <c r="IN70" s="892"/>
      <c r="IO70" s="892"/>
      <c r="IP70" s="892"/>
      <c r="IQ70" s="892"/>
      <c r="IR70" s="892"/>
      <c r="IS70" s="892"/>
      <c r="IT70" s="892"/>
      <c r="IU70" s="892"/>
      <c r="IV70" s="892"/>
    </row>
    <row r="71" spans="1:256" s="893" customFormat="1">
      <c r="A71" s="892"/>
      <c r="B71" s="892"/>
      <c r="C71" s="892"/>
      <c r="D71" s="892"/>
      <c r="E71" s="892"/>
      <c r="F71" s="892"/>
      <c r="G71" s="892"/>
      <c r="H71" s="892"/>
      <c r="I71" s="892"/>
      <c r="J71" s="892"/>
      <c r="K71" s="892"/>
      <c r="L71" s="892"/>
      <c r="M71" s="892"/>
      <c r="N71" s="892"/>
      <c r="O71" s="892"/>
      <c r="W71" s="913"/>
      <c r="AQ71" s="892"/>
      <c r="AR71" s="892"/>
      <c r="AS71" s="892"/>
      <c r="AT71" s="892"/>
      <c r="AU71" s="892"/>
      <c r="AV71" s="892"/>
      <c r="AW71" s="892"/>
      <c r="AX71" s="892"/>
      <c r="AY71" s="892"/>
      <c r="AZ71" s="892"/>
      <c r="BA71" s="892"/>
      <c r="BB71" s="892"/>
      <c r="BC71" s="892"/>
      <c r="BD71" s="892"/>
      <c r="BE71" s="892"/>
      <c r="BF71" s="892"/>
      <c r="BG71" s="892"/>
      <c r="BH71" s="892"/>
      <c r="BI71" s="892"/>
      <c r="BJ71" s="892"/>
      <c r="BK71" s="892"/>
      <c r="BL71" s="892"/>
      <c r="BM71" s="892"/>
      <c r="BN71" s="892"/>
      <c r="BO71" s="892"/>
      <c r="BP71" s="892"/>
      <c r="BQ71" s="892"/>
      <c r="BR71" s="892"/>
      <c r="BS71" s="892"/>
      <c r="BT71" s="892"/>
      <c r="BU71" s="892"/>
      <c r="BV71" s="892"/>
      <c r="BW71" s="892"/>
      <c r="BX71" s="892"/>
      <c r="BY71" s="892"/>
      <c r="BZ71" s="892"/>
      <c r="CA71" s="892"/>
      <c r="CB71" s="892"/>
      <c r="CC71" s="892"/>
      <c r="CD71" s="892"/>
      <c r="CE71" s="892"/>
      <c r="CF71" s="892"/>
      <c r="CG71" s="892"/>
      <c r="CH71" s="892"/>
      <c r="CI71" s="892"/>
      <c r="CJ71" s="892"/>
      <c r="CK71" s="892"/>
      <c r="CL71" s="892"/>
      <c r="CM71" s="892"/>
      <c r="CN71" s="892"/>
      <c r="CO71" s="892"/>
      <c r="CP71" s="892"/>
      <c r="CQ71" s="892"/>
      <c r="CR71" s="892"/>
      <c r="CS71" s="892"/>
      <c r="CT71" s="892"/>
      <c r="CU71" s="892"/>
      <c r="CV71" s="892"/>
      <c r="CW71" s="892"/>
      <c r="CX71" s="892"/>
      <c r="CY71" s="892"/>
      <c r="CZ71" s="892"/>
      <c r="DA71" s="892"/>
      <c r="DB71" s="892"/>
      <c r="DC71" s="892"/>
      <c r="DD71" s="892"/>
      <c r="DE71" s="892"/>
      <c r="DF71" s="892"/>
      <c r="DG71" s="892"/>
      <c r="DH71" s="892"/>
      <c r="DI71" s="892"/>
      <c r="DJ71" s="892"/>
      <c r="DK71" s="892"/>
      <c r="DL71" s="892"/>
      <c r="DM71" s="892"/>
      <c r="DN71" s="892"/>
      <c r="DO71" s="892"/>
      <c r="DP71" s="892"/>
      <c r="DQ71" s="892"/>
      <c r="DR71" s="892"/>
      <c r="DS71" s="892"/>
      <c r="DT71" s="892"/>
      <c r="DU71" s="892"/>
      <c r="DV71" s="892"/>
      <c r="DW71" s="892"/>
      <c r="DX71" s="892"/>
      <c r="DY71" s="892"/>
      <c r="DZ71" s="892"/>
      <c r="EA71" s="892"/>
      <c r="EB71" s="892"/>
      <c r="EC71" s="892"/>
      <c r="ED71" s="892"/>
      <c r="EE71" s="892"/>
      <c r="EF71" s="892"/>
      <c r="EG71" s="892"/>
      <c r="EH71" s="892"/>
      <c r="EI71" s="892"/>
      <c r="EJ71" s="892"/>
      <c r="EK71" s="892"/>
      <c r="EL71" s="892"/>
      <c r="EM71" s="892"/>
      <c r="EN71" s="892"/>
      <c r="EO71" s="892"/>
      <c r="EP71" s="892"/>
      <c r="EQ71" s="892"/>
      <c r="ER71" s="892"/>
      <c r="ES71" s="892"/>
      <c r="ET71" s="892"/>
      <c r="EU71" s="892"/>
      <c r="EV71" s="892"/>
      <c r="EW71" s="892"/>
      <c r="EX71" s="892"/>
      <c r="EY71" s="892"/>
      <c r="EZ71" s="892"/>
      <c r="FA71" s="892"/>
      <c r="FB71" s="892"/>
      <c r="FC71" s="892"/>
      <c r="FD71" s="892"/>
      <c r="FE71" s="892"/>
      <c r="FF71" s="892"/>
      <c r="FG71" s="892"/>
      <c r="FH71" s="892"/>
      <c r="FI71" s="892"/>
      <c r="FJ71" s="892"/>
      <c r="FK71" s="892"/>
      <c r="FL71" s="892"/>
      <c r="FM71" s="892"/>
      <c r="FN71" s="892"/>
      <c r="FO71" s="892"/>
      <c r="FP71" s="892"/>
      <c r="FQ71" s="892"/>
      <c r="FR71" s="892"/>
      <c r="FS71" s="892"/>
      <c r="FT71" s="892"/>
      <c r="FU71" s="892"/>
      <c r="FV71" s="892"/>
      <c r="FW71" s="892"/>
      <c r="FX71" s="892"/>
      <c r="FY71" s="892"/>
      <c r="FZ71" s="892"/>
      <c r="GA71" s="892"/>
      <c r="GB71" s="892"/>
      <c r="GC71" s="892"/>
      <c r="GD71" s="892"/>
      <c r="GE71" s="892"/>
      <c r="GF71" s="892"/>
      <c r="GG71" s="892"/>
      <c r="GH71" s="892"/>
      <c r="GI71" s="892"/>
      <c r="GJ71" s="892"/>
      <c r="GK71" s="892"/>
      <c r="GL71" s="892"/>
      <c r="GM71" s="892"/>
      <c r="GN71" s="892"/>
      <c r="GO71" s="892"/>
      <c r="GP71" s="892"/>
      <c r="GQ71" s="892"/>
      <c r="GR71" s="892"/>
      <c r="GS71" s="892"/>
      <c r="GT71" s="892"/>
      <c r="GU71" s="892"/>
      <c r="GV71" s="892"/>
      <c r="GW71" s="892"/>
      <c r="GX71" s="892"/>
      <c r="GY71" s="892"/>
      <c r="GZ71" s="892"/>
      <c r="HA71" s="892"/>
      <c r="HB71" s="892"/>
      <c r="HC71" s="892"/>
      <c r="HD71" s="892"/>
      <c r="HE71" s="892"/>
      <c r="HF71" s="892"/>
      <c r="HG71" s="892"/>
      <c r="HH71" s="892"/>
      <c r="HI71" s="892"/>
      <c r="HJ71" s="892"/>
      <c r="HK71" s="892"/>
      <c r="HL71" s="892"/>
      <c r="HM71" s="892"/>
      <c r="HN71" s="892"/>
      <c r="HO71" s="892"/>
      <c r="HP71" s="892"/>
      <c r="HQ71" s="892"/>
      <c r="HR71" s="892"/>
      <c r="HS71" s="892"/>
      <c r="HT71" s="892"/>
      <c r="HU71" s="892"/>
      <c r="HV71" s="892"/>
      <c r="HW71" s="892"/>
      <c r="HX71" s="892"/>
      <c r="HY71" s="892"/>
      <c r="HZ71" s="892"/>
      <c r="IA71" s="892"/>
      <c r="IB71" s="892"/>
      <c r="IC71" s="892"/>
      <c r="ID71" s="892"/>
      <c r="IE71" s="892"/>
      <c r="IF71" s="892"/>
      <c r="IG71" s="892"/>
      <c r="IH71" s="892"/>
      <c r="II71" s="892"/>
      <c r="IJ71" s="892"/>
      <c r="IK71" s="892"/>
      <c r="IL71" s="892"/>
      <c r="IM71" s="892"/>
      <c r="IN71" s="892"/>
      <c r="IO71" s="892"/>
      <c r="IP71" s="892"/>
      <c r="IQ71" s="892"/>
      <c r="IR71" s="892"/>
      <c r="IS71" s="892"/>
      <c r="IT71" s="892"/>
      <c r="IU71" s="892"/>
      <c r="IV71" s="892"/>
    </row>
    <row r="72" spans="1:256" s="893" customFormat="1">
      <c r="A72" s="892"/>
      <c r="B72" s="892"/>
      <c r="C72" s="892"/>
      <c r="D72" s="892"/>
      <c r="E72" s="892"/>
      <c r="F72" s="892"/>
      <c r="G72" s="892"/>
      <c r="H72" s="892"/>
      <c r="I72" s="892"/>
      <c r="J72" s="892"/>
      <c r="K72" s="892"/>
      <c r="L72" s="892"/>
      <c r="M72" s="892"/>
      <c r="N72" s="892"/>
      <c r="O72" s="892"/>
      <c r="W72" s="913"/>
      <c r="AQ72" s="892"/>
      <c r="AR72" s="892"/>
      <c r="AS72" s="892"/>
      <c r="AT72" s="892"/>
      <c r="AU72" s="892"/>
      <c r="AV72" s="892"/>
      <c r="AW72" s="892"/>
      <c r="AX72" s="892"/>
      <c r="AY72" s="892"/>
      <c r="AZ72" s="892"/>
      <c r="BA72" s="892"/>
      <c r="BB72" s="892"/>
      <c r="BC72" s="892"/>
      <c r="BD72" s="892"/>
      <c r="BE72" s="892"/>
      <c r="BF72" s="892"/>
      <c r="BG72" s="892"/>
      <c r="BH72" s="892"/>
      <c r="BI72" s="892"/>
      <c r="BJ72" s="892"/>
      <c r="BK72" s="892"/>
      <c r="BL72" s="892"/>
      <c r="BM72" s="892"/>
      <c r="BN72" s="892"/>
      <c r="BO72" s="892"/>
      <c r="BP72" s="892"/>
      <c r="BQ72" s="892"/>
      <c r="BR72" s="892"/>
      <c r="BS72" s="892"/>
      <c r="BT72" s="892"/>
      <c r="BU72" s="892"/>
      <c r="BV72" s="892"/>
      <c r="BW72" s="892"/>
      <c r="BX72" s="892"/>
      <c r="BY72" s="892"/>
      <c r="BZ72" s="892"/>
      <c r="CA72" s="892"/>
      <c r="CB72" s="892"/>
      <c r="CC72" s="892"/>
      <c r="CD72" s="892"/>
      <c r="CE72" s="892"/>
      <c r="CF72" s="892"/>
      <c r="CG72" s="892"/>
      <c r="CH72" s="892"/>
      <c r="CI72" s="892"/>
      <c r="CJ72" s="892"/>
      <c r="CK72" s="892"/>
      <c r="CL72" s="892"/>
      <c r="CM72" s="892"/>
      <c r="CN72" s="892"/>
      <c r="CO72" s="892"/>
      <c r="CP72" s="892"/>
      <c r="CQ72" s="892"/>
      <c r="CR72" s="892"/>
      <c r="CS72" s="892"/>
      <c r="CT72" s="892"/>
      <c r="CU72" s="892"/>
      <c r="CV72" s="892"/>
      <c r="CW72" s="892"/>
      <c r="CX72" s="892"/>
      <c r="CY72" s="892"/>
      <c r="CZ72" s="892"/>
      <c r="DA72" s="892"/>
      <c r="DB72" s="892"/>
      <c r="DC72" s="892"/>
      <c r="DD72" s="892"/>
      <c r="DE72" s="892"/>
      <c r="DF72" s="892"/>
      <c r="DG72" s="892"/>
      <c r="DH72" s="892"/>
      <c r="DI72" s="892"/>
      <c r="DJ72" s="892"/>
      <c r="DK72" s="892"/>
      <c r="DL72" s="892"/>
      <c r="DM72" s="892"/>
      <c r="DN72" s="892"/>
      <c r="DO72" s="892"/>
      <c r="DP72" s="892"/>
      <c r="DQ72" s="892"/>
      <c r="DR72" s="892"/>
      <c r="DS72" s="892"/>
      <c r="DT72" s="892"/>
      <c r="DU72" s="892"/>
      <c r="DV72" s="892"/>
      <c r="DW72" s="892"/>
      <c r="DX72" s="892"/>
      <c r="DY72" s="892"/>
      <c r="DZ72" s="892"/>
      <c r="EA72" s="892"/>
      <c r="EB72" s="892"/>
      <c r="EC72" s="892"/>
      <c r="ED72" s="892"/>
      <c r="EE72" s="892"/>
      <c r="EF72" s="892"/>
      <c r="EG72" s="892"/>
      <c r="EH72" s="892"/>
      <c r="EI72" s="892"/>
      <c r="EJ72" s="892"/>
      <c r="EK72" s="892"/>
      <c r="EL72" s="892"/>
      <c r="EM72" s="892"/>
      <c r="EN72" s="892"/>
      <c r="EO72" s="892"/>
      <c r="EP72" s="892"/>
      <c r="EQ72" s="892"/>
      <c r="ER72" s="892"/>
      <c r="ES72" s="892"/>
      <c r="ET72" s="892"/>
      <c r="EU72" s="892"/>
      <c r="EV72" s="892"/>
      <c r="EW72" s="892"/>
      <c r="EX72" s="892"/>
      <c r="EY72" s="892"/>
      <c r="EZ72" s="892"/>
      <c r="FA72" s="892"/>
      <c r="FB72" s="892"/>
      <c r="FC72" s="892"/>
      <c r="FD72" s="892"/>
      <c r="FE72" s="892"/>
      <c r="FF72" s="892"/>
      <c r="FG72" s="892"/>
      <c r="FH72" s="892"/>
      <c r="FI72" s="892"/>
      <c r="FJ72" s="892"/>
      <c r="FK72" s="892"/>
      <c r="FL72" s="892"/>
      <c r="FM72" s="892"/>
      <c r="FN72" s="892"/>
      <c r="FO72" s="892"/>
      <c r="FP72" s="892"/>
      <c r="FQ72" s="892"/>
      <c r="FR72" s="892"/>
      <c r="FS72" s="892"/>
      <c r="FT72" s="892"/>
      <c r="FU72" s="892"/>
      <c r="FV72" s="892"/>
      <c r="FW72" s="892"/>
      <c r="FX72" s="892"/>
      <c r="FY72" s="892"/>
      <c r="FZ72" s="892"/>
      <c r="GA72" s="892"/>
      <c r="GB72" s="892"/>
      <c r="GC72" s="892"/>
      <c r="GD72" s="892"/>
      <c r="GE72" s="892"/>
      <c r="GF72" s="892"/>
      <c r="GG72" s="892"/>
      <c r="GH72" s="892"/>
      <c r="GI72" s="892"/>
      <c r="GJ72" s="892"/>
      <c r="GK72" s="892"/>
      <c r="GL72" s="892"/>
      <c r="GM72" s="892"/>
      <c r="GN72" s="892"/>
      <c r="GO72" s="892"/>
      <c r="GP72" s="892"/>
      <c r="GQ72" s="892"/>
      <c r="GR72" s="892"/>
      <c r="GS72" s="892"/>
      <c r="GT72" s="892"/>
      <c r="GU72" s="892"/>
      <c r="GV72" s="892"/>
      <c r="GW72" s="892"/>
      <c r="GX72" s="892"/>
      <c r="GY72" s="892"/>
      <c r="GZ72" s="892"/>
      <c r="HA72" s="892"/>
      <c r="HB72" s="892"/>
      <c r="HC72" s="892"/>
      <c r="HD72" s="892"/>
      <c r="HE72" s="892"/>
      <c r="HF72" s="892"/>
      <c r="HG72" s="892"/>
      <c r="HH72" s="892"/>
      <c r="HI72" s="892"/>
      <c r="HJ72" s="892"/>
      <c r="HK72" s="892"/>
      <c r="HL72" s="892"/>
      <c r="HM72" s="892"/>
      <c r="HN72" s="892"/>
      <c r="HO72" s="892"/>
      <c r="HP72" s="892"/>
      <c r="HQ72" s="892"/>
      <c r="HR72" s="892"/>
      <c r="HS72" s="892"/>
      <c r="HT72" s="892"/>
      <c r="HU72" s="892"/>
      <c r="HV72" s="892"/>
      <c r="HW72" s="892"/>
      <c r="HX72" s="892"/>
      <c r="HY72" s="892"/>
      <c r="HZ72" s="892"/>
      <c r="IA72" s="892"/>
      <c r="IB72" s="892"/>
      <c r="IC72" s="892"/>
      <c r="ID72" s="892"/>
      <c r="IE72" s="892"/>
      <c r="IF72" s="892"/>
      <c r="IG72" s="892"/>
      <c r="IH72" s="892"/>
      <c r="II72" s="892"/>
      <c r="IJ72" s="892"/>
      <c r="IK72" s="892"/>
      <c r="IL72" s="892"/>
      <c r="IM72" s="892"/>
      <c r="IN72" s="892"/>
      <c r="IO72" s="892"/>
      <c r="IP72" s="892"/>
      <c r="IQ72" s="892"/>
      <c r="IR72" s="892"/>
      <c r="IS72" s="892"/>
      <c r="IT72" s="892"/>
      <c r="IU72" s="892"/>
      <c r="IV72" s="892"/>
    </row>
    <row r="73" spans="1:256" s="893" customFormat="1">
      <c r="A73" s="892"/>
      <c r="B73" s="892"/>
      <c r="C73" s="892"/>
      <c r="D73" s="892"/>
      <c r="E73" s="892"/>
      <c r="F73" s="892"/>
      <c r="G73" s="892"/>
      <c r="H73" s="892"/>
      <c r="I73" s="892"/>
      <c r="J73" s="892"/>
      <c r="K73" s="892"/>
      <c r="L73" s="892"/>
      <c r="M73" s="892"/>
      <c r="N73" s="892"/>
      <c r="O73" s="892"/>
      <c r="W73" s="913"/>
      <c r="AQ73" s="892"/>
      <c r="AR73" s="892"/>
      <c r="AS73" s="892"/>
      <c r="AT73" s="892"/>
      <c r="AU73" s="892"/>
      <c r="AV73" s="892"/>
      <c r="AW73" s="892"/>
      <c r="AX73" s="892"/>
      <c r="AY73" s="892"/>
      <c r="AZ73" s="892"/>
      <c r="BA73" s="892"/>
      <c r="BB73" s="892"/>
      <c r="BC73" s="892"/>
      <c r="BD73" s="892"/>
      <c r="BE73" s="892"/>
      <c r="BF73" s="892"/>
      <c r="BG73" s="892"/>
      <c r="BH73" s="892"/>
      <c r="BI73" s="892"/>
      <c r="BJ73" s="892"/>
      <c r="BK73" s="892"/>
      <c r="BL73" s="892"/>
      <c r="BM73" s="892"/>
      <c r="BN73" s="892"/>
      <c r="BO73" s="892"/>
      <c r="BP73" s="892"/>
      <c r="BQ73" s="892"/>
      <c r="BR73" s="892"/>
      <c r="BS73" s="892"/>
      <c r="BT73" s="892"/>
      <c r="BU73" s="892"/>
      <c r="BV73" s="892"/>
      <c r="BW73" s="892"/>
      <c r="BX73" s="892"/>
      <c r="BY73" s="892"/>
      <c r="BZ73" s="892"/>
      <c r="CA73" s="892"/>
      <c r="CB73" s="892"/>
      <c r="CC73" s="892"/>
      <c r="CD73" s="892"/>
      <c r="CE73" s="892"/>
      <c r="CF73" s="892"/>
      <c r="CG73" s="892"/>
      <c r="CH73" s="892"/>
      <c r="CI73" s="892"/>
      <c r="CJ73" s="892"/>
      <c r="CK73" s="892"/>
      <c r="CL73" s="892"/>
      <c r="CM73" s="892"/>
      <c r="CN73" s="892"/>
      <c r="CO73" s="892"/>
      <c r="CP73" s="892"/>
      <c r="CQ73" s="892"/>
      <c r="CR73" s="892"/>
      <c r="CS73" s="892"/>
      <c r="CT73" s="892"/>
      <c r="CU73" s="892"/>
      <c r="CV73" s="892"/>
      <c r="CW73" s="892"/>
      <c r="CX73" s="892"/>
      <c r="CY73" s="892"/>
      <c r="CZ73" s="892"/>
      <c r="DA73" s="892"/>
      <c r="DB73" s="892"/>
      <c r="DC73" s="892"/>
      <c r="DD73" s="892"/>
      <c r="DE73" s="892"/>
      <c r="DF73" s="892"/>
      <c r="DG73" s="892"/>
      <c r="DH73" s="892"/>
      <c r="DI73" s="892"/>
      <c r="DJ73" s="892"/>
      <c r="DK73" s="892"/>
      <c r="DL73" s="892"/>
      <c r="DM73" s="892"/>
      <c r="DN73" s="892"/>
      <c r="DO73" s="892"/>
      <c r="DP73" s="892"/>
      <c r="DQ73" s="892"/>
      <c r="DR73" s="892"/>
      <c r="DS73" s="892"/>
      <c r="DT73" s="892"/>
      <c r="DU73" s="892"/>
      <c r="DV73" s="892"/>
      <c r="DW73" s="892"/>
      <c r="DX73" s="892"/>
      <c r="DY73" s="892"/>
      <c r="DZ73" s="892"/>
      <c r="EA73" s="892"/>
      <c r="EB73" s="892"/>
      <c r="EC73" s="892"/>
      <c r="ED73" s="892"/>
      <c r="EE73" s="892"/>
      <c r="EF73" s="892"/>
      <c r="EG73" s="892"/>
      <c r="EH73" s="892"/>
      <c r="EI73" s="892"/>
      <c r="EJ73" s="892"/>
      <c r="EK73" s="892"/>
      <c r="EL73" s="892"/>
      <c r="EM73" s="892"/>
      <c r="EN73" s="892"/>
      <c r="EO73" s="892"/>
      <c r="EP73" s="892"/>
      <c r="EQ73" s="892"/>
      <c r="ER73" s="892"/>
      <c r="ES73" s="892"/>
      <c r="ET73" s="892"/>
      <c r="EU73" s="892"/>
      <c r="EV73" s="892"/>
      <c r="EW73" s="892"/>
      <c r="EX73" s="892"/>
      <c r="EY73" s="892"/>
      <c r="EZ73" s="892"/>
      <c r="FA73" s="892"/>
      <c r="FB73" s="892"/>
      <c r="FC73" s="892"/>
      <c r="FD73" s="892"/>
      <c r="FE73" s="892"/>
      <c r="FF73" s="892"/>
      <c r="FG73" s="892"/>
      <c r="FH73" s="892"/>
      <c r="FI73" s="892"/>
      <c r="FJ73" s="892"/>
      <c r="FK73" s="892"/>
      <c r="FL73" s="892"/>
      <c r="FM73" s="892"/>
      <c r="FN73" s="892"/>
      <c r="FO73" s="892"/>
      <c r="FP73" s="892"/>
      <c r="FQ73" s="892"/>
      <c r="FR73" s="892"/>
      <c r="FS73" s="892"/>
      <c r="FT73" s="892"/>
      <c r="FU73" s="892"/>
      <c r="FV73" s="892"/>
      <c r="FW73" s="892"/>
      <c r="FX73" s="892"/>
      <c r="FY73" s="892"/>
      <c r="FZ73" s="892"/>
      <c r="GA73" s="892"/>
      <c r="GB73" s="892"/>
      <c r="GC73" s="892"/>
      <c r="GD73" s="892"/>
      <c r="GE73" s="892"/>
      <c r="GF73" s="892"/>
      <c r="GG73" s="892"/>
      <c r="GH73" s="892"/>
      <c r="GI73" s="892"/>
      <c r="GJ73" s="892"/>
      <c r="GK73" s="892"/>
      <c r="GL73" s="892"/>
      <c r="GM73" s="892"/>
      <c r="GN73" s="892"/>
      <c r="GO73" s="892"/>
      <c r="GP73" s="892"/>
      <c r="GQ73" s="892"/>
      <c r="GR73" s="892"/>
      <c r="GS73" s="892"/>
      <c r="GT73" s="892"/>
      <c r="GU73" s="892"/>
      <c r="GV73" s="892"/>
      <c r="GW73" s="892"/>
      <c r="GX73" s="892"/>
      <c r="GY73" s="892"/>
      <c r="GZ73" s="892"/>
      <c r="HA73" s="892"/>
      <c r="HB73" s="892"/>
      <c r="HC73" s="892"/>
      <c r="HD73" s="892"/>
      <c r="HE73" s="892"/>
      <c r="HF73" s="892"/>
      <c r="HG73" s="892"/>
      <c r="HH73" s="892"/>
      <c r="HI73" s="892"/>
      <c r="HJ73" s="892"/>
      <c r="HK73" s="892"/>
      <c r="HL73" s="892"/>
      <c r="HM73" s="892"/>
      <c r="HN73" s="892"/>
      <c r="HO73" s="892"/>
      <c r="HP73" s="892"/>
      <c r="HQ73" s="892"/>
      <c r="HR73" s="892"/>
      <c r="HS73" s="892"/>
      <c r="HT73" s="892"/>
      <c r="HU73" s="892"/>
      <c r="HV73" s="892"/>
      <c r="HW73" s="892"/>
      <c r="HX73" s="892"/>
      <c r="HY73" s="892"/>
      <c r="HZ73" s="892"/>
      <c r="IA73" s="892"/>
      <c r="IB73" s="892"/>
      <c r="IC73" s="892"/>
      <c r="ID73" s="892"/>
      <c r="IE73" s="892"/>
      <c r="IF73" s="892"/>
      <c r="IG73" s="892"/>
      <c r="IH73" s="892"/>
      <c r="II73" s="892"/>
      <c r="IJ73" s="892"/>
      <c r="IK73" s="892"/>
      <c r="IL73" s="892"/>
      <c r="IM73" s="892"/>
      <c r="IN73" s="892"/>
      <c r="IO73" s="892"/>
      <c r="IP73" s="892"/>
      <c r="IQ73" s="892"/>
      <c r="IR73" s="892"/>
      <c r="IS73" s="892"/>
      <c r="IT73" s="892"/>
      <c r="IU73" s="892"/>
      <c r="IV73" s="892"/>
    </row>
    <row r="74" spans="1:256" s="893" customFormat="1">
      <c r="A74" s="892"/>
      <c r="B74" s="892"/>
      <c r="C74" s="892"/>
      <c r="D74" s="892"/>
      <c r="E74" s="892"/>
      <c r="F74" s="892"/>
      <c r="G74" s="892"/>
      <c r="H74" s="892"/>
      <c r="I74" s="892"/>
      <c r="J74" s="892"/>
      <c r="K74" s="892"/>
      <c r="L74" s="892"/>
      <c r="M74" s="892"/>
      <c r="N74" s="892"/>
      <c r="O74" s="892"/>
      <c r="W74" s="954"/>
      <c r="AQ74" s="892"/>
      <c r="AR74" s="892"/>
      <c r="AS74" s="892"/>
      <c r="AT74" s="892"/>
      <c r="AU74" s="892"/>
      <c r="AV74" s="892"/>
      <c r="AW74" s="892"/>
      <c r="AX74" s="892"/>
      <c r="AY74" s="892"/>
      <c r="AZ74" s="892"/>
      <c r="BA74" s="892"/>
      <c r="BB74" s="892"/>
      <c r="BC74" s="892"/>
      <c r="BD74" s="892"/>
      <c r="BE74" s="892"/>
      <c r="BF74" s="892"/>
      <c r="BG74" s="892"/>
      <c r="BH74" s="892"/>
      <c r="BI74" s="892"/>
      <c r="BJ74" s="892"/>
      <c r="BK74" s="892"/>
      <c r="BL74" s="892"/>
      <c r="BM74" s="892"/>
      <c r="BN74" s="892"/>
      <c r="BO74" s="892"/>
      <c r="BP74" s="892"/>
      <c r="BQ74" s="892"/>
      <c r="BR74" s="892"/>
      <c r="BS74" s="892"/>
      <c r="BT74" s="892"/>
      <c r="BU74" s="892"/>
      <c r="BV74" s="892"/>
      <c r="BW74" s="892"/>
      <c r="BX74" s="892"/>
      <c r="BY74" s="892"/>
      <c r="BZ74" s="892"/>
      <c r="CA74" s="892"/>
      <c r="CB74" s="892"/>
      <c r="CC74" s="892"/>
      <c r="CD74" s="892"/>
      <c r="CE74" s="892"/>
      <c r="CF74" s="892"/>
      <c r="CG74" s="892"/>
      <c r="CH74" s="892"/>
      <c r="CI74" s="892"/>
      <c r="CJ74" s="892"/>
      <c r="CK74" s="892"/>
      <c r="CL74" s="892"/>
      <c r="CM74" s="892"/>
      <c r="CN74" s="892"/>
      <c r="CO74" s="892"/>
      <c r="CP74" s="892"/>
      <c r="CQ74" s="892"/>
      <c r="CR74" s="892"/>
      <c r="CS74" s="892"/>
      <c r="CT74" s="892"/>
      <c r="CU74" s="892"/>
      <c r="CV74" s="892"/>
      <c r="CW74" s="892"/>
      <c r="CX74" s="892"/>
      <c r="CY74" s="892"/>
      <c r="CZ74" s="892"/>
      <c r="DA74" s="892"/>
      <c r="DB74" s="892"/>
      <c r="DC74" s="892"/>
      <c r="DD74" s="892"/>
      <c r="DE74" s="892"/>
      <c r="DF74" s="892"/>
      <c r="DG74" s="892"/>
      <c r="DH74" s="892"/>
      <c r="DI74" s="892"/>
      <c r="DJ74" s="892"/>
      <c r="DK74" s="892"/>
      <c r="DL74" s="892"/>
      <c r="DM74" s="892"/>
      <c r="DN74" s="892"/>
      <c r="DO74" s="892"/>
      <c r="DP74" s="892"/>
      <c r="DQ74" s="892"/>
      <c r="DR74" s="892"/>
      <c r="DS74" s="892"/>
      <c r="DT74" s="892"/>
      <c r="DU74" s="892"/>
      <c r="DV74" s="892"/>
      <c r="DW74" s="892"/>
      <c r="DX74" s="892"/>
      <c r="DY74" s="892"/>
      <c r="DZ74" s="892"/>
      <c r="EA74" s="892"/>
      <c r="EB74" s="892"/>
      <c r="EC74" s="892"/>
      <c r="ED74" s="892"/>
      <c r="EE74" s="892"/>
      <c r="EF74" s="892"/>
      <c r="EG74" s="892"/>
      <c r="EH74" s="892"/>
      <c r="EI74" s="892"/>
      <c r="EJ74" s="892"/>
      <c r="EK74" s="892"/>
      <c r="EL74" s="892"/>
      <c r="EM74" s="892"/>
      <c r="EN74" s="892"/>
      <c r="EO74" s="892"/>
      <c r="EP74" s="892"/>
      <c r="EQ74" s="892"/>
      <c r="ER74" s="892"/>
      <c r="ES74" s="892"/>
      <c r="ET74" s="892"/>
      <c r="EU74" s="892"/>
      <c r="EV74" s="892"/>
      <c r="EW74" s="892"/>
      <c r="EX74" s="892"/>
      <c r="EY74" s="892"/>
      <c r="EZ74" s="892"/>
      <c r="FA74" s="892"/>
      <c r="FB74" s="892"/>
      <c r="FC74" s="892"/>
      <c r="FD74" s="892"/>
      <c r="FE74" s="892"/>
      <c r="FF74" s="892"/>
      <c r="FG74" s="892"/>
      <c r="FH74" s="892"/>
      <c r="FI74" s="892"/>
      <c r="FJ74" s="892"/>
      <c r="FK74" s="892"/>
      <c r="FL74" s="892"/>
      <c r="FM74" s="892"/>
      <c r="FN74" s="892"/>
      <c r="FO74" s="892"/>
      <c r="FP74" s="892"/>
      <c r="FQ74" s="892"/>
      <c r="FR74" s="892"/>
      <c r="FS74" s="892"/>
      <c r="FT74" s="892"/>
      <c r="FU74" s="892"/>
      <c r="FV74" s="892"/>
      <c r="FW74" s="892"/>
      <c r="FX74" s="892"/>
      <c r="FY74" s="892"/>
      <c r="FZ74" s="892"/>
      <c r="GA74" s="892"/>
      <c r="GB74" s="892"/>
      <c r="GC74" s="892"/>
      <c r="GD74" s="892"/>
      <c r="GE74" s="892"/>
      <c r="GF74" s="892"/>
      <c r="GG74" s="892"/>
      <c r="GH74" s="892"/>
      <c r="GI74" s="892"/>
      <c r="GJ74" s="892"/>
      <c r="GK74" s="892"/>
      <c r="GL74" s="892"/>
      <c r="GM74" s="892"/>
      <c r="GN74" s="892"/>
      <c r="GO74" s="892"/>
      <c r="GP74" s="892"/>
      <c r="GQ74" s="892"/>
      <c r="GR74" s="892"/>
      <c r="GS74" s="892"/>
      <c r="GT74" s="892"/>
      <c r="GU74" s="892"/>
      <c r="GV74" s="892"/>
      <c r="GW74" s="892"/>
      <c r="GX74" s="892"/>
      <c r="GY74" s="892"/>
      <c r="GZ74" s="892"/>
      <c r="HA74" s="892"/>
      <c r="HB74" s="892"/>
      <c r="HC74" s="892"/>
      <c r="HD74" s="892"/>
      <c r="HE74" s="892"/>
      <c r="HF74" s="892"/>
      <c r="HG74" s="892"/>
      <c r="HH74" s="892"/>
      <c r="HI74" s="892"/>
      <c r="HJ74" s="892"/>
      <c r="HK74" s="892"/>
      <c r="HL74" s="892"/>
      <c r="HM74" s="892"/>
      <c r="HN74" s="892"/>
      <c r="HO74" s="892"/>
      <c r="HP74" s="892"/>
      <c r="HQ74" s="892"/>
      <c r="HR74" s="892"/>
      <c r="HS74" s="892"/>
      <c r="HT74" s="892"/>
      <c r="HU74" s="892"/>
      <c r="HV74" s="892"/>
      <c r="HW74" s="892"/>
      <c r="HX74" s="892"/>
      <c r="HY74" s="892"/>
      <c r="HZ74" s="892"/>
      <c r="IA74" s="892"/>
      <c r="IB74" s="892"/>
      <c r="IC74" s="892"/>
      <c r="ID74" s="892"/>
      <c r="IE74" s="892"/>
      <c r="IF74" s="892"/>
      <c r="IG74" s="892"/>
      <c r="IH74" s="892"/>
      <c r="II74" s="892"/>
      <c r="IJ74" s="892"/>
      <c r="IK74" s="892"/>
      <c r="IL74" s="892"/>
      <c r="IM74" s="892"/>
      <c r="IN74" s="892"/>
      <c r="IO74" s="892"/>
      <c r="IP74" s="892"/>
      <c r="IQ74" s="892"/>
      <c r="IR74" s="892"/>
      <c r="IS74" s="892"/>
      <c r="IT74" s="892"/>
      <c r="IU74" s="892"/>
      <c r="IV74" s="892"/>
    </row>
    <row r="75" spans="1:256" s="893" customFormat="1">
      <c r="A75" s="892"/>
      <c r="B75" s="892"/>
      <c r="C75" s="892"/>
      <c r="D75" s="892"/>
      <c r="E75" s="892"/>
      <c r="F75" s="892"/>
      <c r="G75" s="892"/>
      <c r="H75" s="892"/>
      <c r="I75" s="892"/>
      <c r="J75" s="892"/>
      <c r="K75" s="892"/>
      <c r="L75" s="892"/>
      <c r="M75" s="892"/>
      <c r="N75" s="892"/>
      <c r="O75" s="892"/>
      <c r="W75" s="907"/>
      <c r="AQ75" s="892"/>
      <c r="AR75" s="892"/>
      <c r="AS75" s="892"/>
      <c r="AT75" s="892"/>
      <c r="AU75" s="892"/>
      <c r="AV75" s="892"/>
      <c r="AW75" s="892"/>
      <c r="AX75" s="892"/>
      <c r="AY75" s="892"/>
      <c r="AZ75" s="892"/>
      <c r="BA75" s="892"/>
      <c r="BB75" s="892"/>
      <c r="BC75" s="892"/>
      <c r="BD75" s="892"/>
      <c r="BE75" s="892"/>
      <c r="BF75" s="892"/>
      <c r="BG75" s="892"/>
      <c r="BH75" s="892"/>
      <c r="BI75" s="892"/>
      <c r="BJ75" s="892"/>
      <c r="BK75" s="892"/>
      <c r="BL75" s="892"/>
      <c r="BM75" s="892"/>
      <c r="BN75" s="892"/>
      <c r="BO75" s="892"/>
      <c r="BP75" s="892"/>
      <c r="BQ75" s="892"/>
      <c r="BR75" s="892"/>
      <c r="BS75" s="892"/>
      <c r="BT75" s="892"/>
      <c r="BU75" s="892"/>
      <c r="BV75" s="892"/>
      <c r="BW75" s="892"/>
      <c r="BX75" s="892"/>
      <c r="BY75" s="892"/>
      <c r="BZ75" s="892"/>
      <c r="CA75" s="892"/>
      <c r="CB75" s="892"/>
      <c r="CC75" s="892"/>
      <c r="CD75" s="892"/>
      <c r="CE75" s="892"/>
      <c r="CF75" s="892"/>
      <c r="CG75" s="892"/>
      <c r="CH75" s="892"/>
      <c r="CI75" s="892"/>
      <c r="CJ75" s="892"/>
      <c r="CK75" s="892"/>
      <c r="CL75" s="892"/>
      <c r="CM75" s="892"/>
      <c r="CN75" s="892"/>
      <c r="CO75" s="892"/>
      <c r="CP75" s="892"/>
      <c r="CQ75" s="892"/>
      <c r="CR75" s="892"/>
      <c r="CS75" s="892"/>
      <c r="CT75" s="892"/>
      <c r="CU75" s="892"/>
      <c r="CV75" s="892"/>
      <c r="CW75" s="892"/>
      <c r="CX75" s="892"/>
      <c r="CY75" s="892"/>
      <c r="CZ75" s="892"/>
      <c r="DA75" s="892"/>
      <c r="DB75" s="892"/>
      <c r="DC75" s="892"/>
      <c r="DD75" s="892"/>
      <c r="DE75" s="892"/>
      <c r="DF75" s="892"/>
      <c r="DG75" s="892"/>
      <c r="DH75" s="892"/>
      <c r="DI75" s="892"/>
      <c r="DJ75" s="892"/>
      <c r="DK75" s="892"/>
      <c r="DL75" s="892"/>
      <c r="DM75" s="892"/>
      <c r="DN75" s="892"/>
      <c r="DO75" s="892"/>
      <c r="DP75" s="892"/>
      <c r="DQ75" s="892"/>
      <c r="DR75" s="892"/>
      <c r="DS75" s="892"/>
      <c r="DT75" s="892"/>
      <c r="DU75" s="892"/>
      <c r="DV75" s="892"/>
      <c r="DW75" s="892"/>
      <c r="DX75" s="892"/>
      <c r="DY75" s="892"/>
      <c r="DZ75" s="892"/>
      <c r="EA75" s="892"/>
      <c r="EB75" s="892"/>
      <c r="EC75" s="892"/>
      <c r="ED75" s="892"/>
      <c r="EE75" s="892"/>
      <c r="EF75" s="892"/>
      <c r="EG75" s="892"/>
      <c r="EH75" s="892"/>
      <c r="EI75" s="892"/>
      <c r="EJ75" s="892"/>
      <c r="EK75" s="892"/>
      <c r="EL75" s="892"/>
      <c r="EM75" s="892"/>
      <c r="EN75" s="892"/>
      <c r="EO75" s="892"/>
      <c r="EP75" s="892"/>
      <c r="EQ75" s="892"/>
      <c r="ER75" s="892"/>
      <c r="ES75" s="892"/>
      <c r="ET75" s="892"/>
      <c r="EU75" s="892"/>
      <c r="EV75" s="892"/>
      <c r="EW75" s="892"/>
      <c r="EX75" s="892"/>
      <c r="EY75" s="892"/>
      <c r="EZ75" s="892"/>
      <c r="FA75" s="892"/>
      <c r="FB75" s="892"/>
      <c r="FC75" s="892"/>
      <c r="FD75" s="892"/>
      <c r="FE75" s="892"/>
      <c r="FF75" s="892"/>
      <c r="FG75" s="892"/>
      <c r="FH75" s="892"/>
      <c r="FI75" s="892"/>
      <c r="FJ75" s="892"/>
      <c r="FK75" s="892"/>
      <c r="FL75" s="892"/>
      <c r="FM75" s="892"/>
      <c r="FN75" s="892"/>
      <c r="FO75" s="892"/>
      <c r="FP75" s="892"/>
      <c r="FQ75" s="892"/>
      <c r="FR75" s="892"/>
      <c r="FS75" s="892"/>
      <c r="FT75" s="892"/>
      <c r="FU75" s="892"/>
      <c r="FV75" s="892"/>
      <c r="FW75" s="892"/>
      <c r="FX75" s="892"/>
      <c r="FY75" s="892"/>
      <c r="FZ75" s="892"/>
      <c r="GA75" s="892"/>
      <c r="GB75" s="892"/>
      <c r="GC75" s="892"/>
      <c r="GD75" s="892"/>
      <c r="GE75" s="892"/>
      <c r="GF75" s="892"/>
      <c r="GG75" s="892"/>
      <c r="GH75" s="892"/>
      <c r="GI75" s="892"/>
      <c r="GJ75" s="892"/>
      <c r="GK75" s="892"/>
      <c r="GL75" s="892"/>
      <c r="GM75" s="892"/>
      <c r="GN75" s="892"/>
      <c r="GO75" s="892"/>
      <c r="GP75" s="892"/>
      <c r="GQ75" s="892"/>
      <c r="GR75" s="892"/>
      <c r="GS75" s="892"/>
      <c r="GT75" s="892"/>
      <c r="GU75" s="892"/>
      <c r="GV75" s="892"/>
      <c r="GW75" s="892"/>
      <c r="GX75" s="892"/>
      <c r="GY75" s="892"/>
      <c r="GZ75" s="892"/>
      <c r="HA75" s="892"/>
      <c r="HB75" s="892"/>
      <c r="HC75" s="892"/>
      <c r="HD75" s="892"/>
      <c r="HE75" s="892"/>
      <c r="HF75" s="892"/>
      <c r="HG75" s="892"/>
      <c r="HH75" s="892"/>
      <c r="HI75" s="892"/>
      <c r="HJ75" s="892"/>
      <c r="HK75" s="892"/>
      <c r="HL75" s="892"/>
      <c r="HM75" s="892"/>
      <c r="HN75" s="892"/>
      <c r="HO75" s="892"/>
      <c r="HP75" s="892"/>
      <c r="HQ75" s="892"/>
      <c r="HR75" s="892"/>
      <c r="HS75" s="892"/>
      <c r="HT75" s="892"/>
      <c r="HU75" s="892"/>
      <c r="HV75" s="892"/>
      <c r="HW75" s="892"/>
      <c r="HX75" s="892"/>
      <c r="HY75" s="892"/>
      <c r="HZ75" s="892"/>
      <c r="IA75" s="892"/>
      <c r="IB75" s="892"/>
      <c r="IC75" s="892"/>
      <c r="ID75" s="892"/>
      <c r="IE75" s="892"/>
      <c r="IF75" s="892"/>
      <c r="IG75" s="892"/>
      <c r="IH75" s="892"/>
      <c r="II75" s="892"/>
      <c r="IJ75" s="892"/>
      <c r="IK75" s="892"/>
      <c r="IL75" s="892"/>
      <c r="IM75" s="892"/>
      <c r="IN75" s="892"/>
      <c r="IO75" s="892"/>
      <c r="IP75" s="892"/>
      <c r="IQ75" s="892"/>
      <c r="IR75" s="892"/>
      <c r="IS75" s="892"/>
      <c r="IT75" s="892"/>
      <c r="IU75" s="892"/>
      <c r="IV75" s="892"/>
    </row>
    <row r="76" spans="1:256" s="893" customFormat="1">
      <c r="A76" s="892"/>
      <c r="B76" s="892"/>
      <c r="C76" s="892"/>
      <c r="D76" s="892"/>
      <c r="E76" s="892"/>
      <c r="F76" s="892"/>
      <c r="G76" s="892"/>
      <c r="H76" s="892"/>
      <c r="I76" s="892"/>
      <c r="J76" s="892"/>
      <c r="K76" s="892"/>
      <c r="L76" s="892"/>
      <c r="M76" s="892"/>
      <c r="N76" s="892"/>
      <c r="O76" s="892"/>
      <c r="W76" s="907"/>
      <c r="AQ76" s="892"/>
      <c r="AR76" s="892"/>
      <c r="AS76" s="892"/>
      <c r="AT76" s="892"/>
      <c r="AU76" s="892"/>
      <c r="AV76" s="892"/>
      <c r="AW76" s="892"/>
      <c r="AX76" s="892"/>
      <c r="AY76" s="892"/>
      <c r="AZ76" s="892"/>
      <c r="BA76" s="892"/>
      <c r="BB76" s="892"/>
      <c r="BC76" s="892"/>
      <c r="BD76" s="892"/>
      <c r="BE76" s="892"/>
      <c r="BF76" s="892"/>
      <c r="BG76" s="892"/>
      <c r="BH76" s="892"/>
      <c r="BI76" s="892"/>
      <c r="BJ76" s="892"/>
      <c r="BK76" s="892"/>
      <c r="BL76" s="892"/>
      <c r="BM76" s="892"/>
      <c r="BN76" s="892"/>
      <c r="BO76" s="892"/>
      <c r="BP76" s="892"/>
      <c r="BQ76" s="892"/>
      <c r="BR76" s="892"/>
      <c r="BS76" s="892"/>
      <c r="BT76" s="892"/>
      <c r="BU76" s="892"/>
      <c r="BV76" s="892"/>
      <c r="BW76" s="892"/>
      <c r="BX76" s="892"/>
      <c r="BY76" s="892"/>
      <c r="BZ76" s="892"/>
      <c r="CA76" s="892"/>
      <c r="CB76" s="892"/>
      <c r="CC76" s="892"/>
      <c r="CD76" s="892"/>
      <c r="CE76" s="892"/>
      <c r="CF76" s="892"/>
      <c r="CG76" s="892"/>
      <c r="CH76" s="892"/>
      <c r="CI76" s="892"/>
      <c r="CJ76" s="892"/>
      <c r="CK76" s="892"/>
      <c r="CL76" s="892"/>
      <c r="CM76" s="892"/>
      <c r="CN76" s="892"/>
      <c r="CO76" s="892"/>
      <c r="CP76" s="892"/>
      <c r="CQ76" s="892"/>
      <c r="CR76" s="892"/>
      <c r="CS76" s="892"/>
      <c r="CT76" s="892"/>
      <c r="CU76" s="892"/>
      <c r="CV76" s="892"/>
      <c r="CW76" s="892"/>
      <c r="CX76" s="892"/>
      <c r="CY76" s="892"/>
      <c r="CZ76" s="892"/>
      <c r="DA76" s="892"/>
      <c r="DB76" s="892"/>
      <c r="DC76" s="892"/>
      <c r="DD76" s="892"/>
      <c r="DE76" s="892"/>
      <c r="DF76" s="892"/>
      <c r="DG76" s="892"/>
      <c r="DH76" s="892"/>
      <c r="DI76" s="892"/>
      <c r="DJ76" s="892"/>
      <c r="DK76" s="892"/>
      <c r="DL76" s="892"/>
      <c r="DM76" s="892"/>
      <c r="DN76" s="892"/>
      <c r="DO76" s="892"/>
      <c r="DP76" s="892"/>
      <c r="DQ76" s="892"/>
      <c r="DR76" s="892"/>
      <c r="DS76" s="892"/>
      <c r="DT76" s="892"/>
      <c r="DU76" s="892"/>
      <c r="DV76" s="892"/>
      <c r="DW76" s="892"/>
      <c r="DX76" s="892"/>
      <c r="DY76" s="892"/>
      <c r="DZ76" s="892"/>
      <c r="EA76" s="892"/>
      <c r="EB76" s="892"/>
      <c r="EC76" s="892"/>
      <c r="ED76" s="892"/>
      <c r="EE76" s="892"/>
      <c r="EF76" s="892"/>
      <c r="EG76" s="892"/>
      <c r="EH76" s="892"/>
      <c r="EI76" s="892"/>
      <c r="EJ76" s="892"/>
      <c r="EK76" s="892"/>
      <c r="EL76" s="892"/>
      <c r="EM76" s="892"/>
      <c r="EN76" s="892"/>
      <c r="EO76" s="892"/>
      <c r="EP76" s="892"/>
      <c r="EQ76" s="892"/>
      <c r="ER76" s="892"/>
      <c r="ES76" s="892"/>
      <c r="ET76" s="892"/>
      <c r="EU76" s="892"/>
      <c r="EV76" s="892"/>
      <c r="EW76" s="892"/>
      <c r="EX76" s="892"/>
      <c r="EY76" s="892"/>
      <c r="EZ76" s="892"/>
      <c r="FA76" s="892"/>
      <c r="FB76" s="892"/>
      <c r="FC76" s="892"/>
      <c r="FD76" s="892"/>
      <c r="FE76" s="892"/>
      <c r="FF76" s="892"/>
      <c r="FG76" s="892"/>
      <c r="FH76" s="892"/>
      <c r="FI76" s="892"/>
      <c r="FJ76" s="892"/>
      <c r="FK76" s="892"/>
      <c r="FL76" s="892"/>
      <c r="FM76" s="892"/>
      <c r="FN76" s="892"/>
      <c r="FO76" s="892"/>
      <c r="FP76" s="892"/>
      <c r="FQ76" s="892"/>
      <c r="FR76" s="892"/>
      <c r="FS76" s="892"/>
      <c r="FT76" s="892"/>
      <c r="FU76" s="892"/>
      <c r="FV76" s="892"/>
      <c r="FW76" s="892"/>
      <c r="FX76" s="892"/>
      <c r="FY76" s="892"/>
      <c r="FZ76" s="892"/>
      <c r="GA76" s="892"/>
      <c r="GB76" s="892"/>
      <c r="GC76" s="892"/>
      <c r="GD76" s="892"/>
      <c r="GE76" s="892"/>
      <c r="GF76" s="892"/>
      <c r="GG76" s="892"/>
      <c r="GH76" s="892"/>
      <c r="GI76" s="892"/>
      <c r="GJ76" s="892"/>
      <c r="GK76" s="892"/>
      <c r="GL76" s="892"/>
      <c r="GM76" s="892"/>
      <c r="GN76" s="892"/>
      <c r="GO76" s="892"/>
      <c r="GP76" s="892"/>
      <c r="GQ76" s="892"/>
      <c r="GR76" s="892"/>
      <c r="GS76" s="892"/>
      <c r="GT76" s="892"/>
      <c r="GU76" s="892"/>
      <c r="GV76" s="892"/>
      <c r="GW76" s="892"/>
      <c r="GX76" s="892"/>
      <c r="GY76" s="892"/>
      <c r="GZ76" s="892"/>
      <c r="HA76" s="892"/>
      <c r="HB76" s="892"/>
      <c r="HC76" s="892"/>
      <c r="HD76" s="892"/>
      <c r="HE76" s="892"/>
      <c r="HF76" s="892"/>
      <c r="HG76" s="892"/>
      <c r="HH76" s="892"/>
      <c r="HI76" s="892"/>
      <c r="HJ76" s="892"/>
      <c r="HK76" s="892"/>
      <c r="HL76" s="892"/>
      <c r="HM76" s="892"/>
      <c r="HN76" s="892"/>
      <c r="HO76" s="892"/>
      <c r="HP76" s="892"/>
      <c r="HQ76" s="892"/>
      <c r="HR76" s="892"/>
      <c r="HS76" s="892"/>
      <c r="HT76" s="892"/>
      <c r="HU76" s="892"/>
      <c r="HV76" s="892"/>
      <c r="HW76" s="892"/>
      <c r="HX76" s="892"/>
      <c r="HY76" s="892"/>
      <c r="HZ76" s="892"/>
      <c r="IA76" s="892"/>
      <c r="IB76" s="892"/>
      <c r="IC76" s="892"/>
      <c r="ID76" s="892"/>
      <c r="IE76" s="892"/>
      <c r="IF76" s="892"/>
      <c r="IG76" s="892"/>
      <c r="IH76" s="892"/>
      <c r="II76" s="892"/>
      <c r="IJ76" s="892"/>
      <c r="IK76" s="892"/>
      <c r="IL76" s="892"/>
      <c r="IM76" s="892"/>
      <c r="IN76" s="892"/>
      <c r="IO76" s="892"/>
      <c r="IP76" s="892"/>
      <c r="IQ76" s="892"/>
      <c r="IR76" s="892"/>
      <c r="IS76" s="892"/>
      <c r="IT76" s="892"/>
      <c r="IU76" s="892"/>
      <c r="IV76" s="892"/>
    </row>
    <row r="77" spans="1:256" s="893" customFormat="1">
      <c r="A77" s="892"/>
      <c r="B77" s="892"/>
      <c r="C77" s="892"/>
      <c r="D77" s="892"/>
      <c r="E77" s="892"/>
      <c r="F77" s="892"/>
      <c r="G77" s="892"/>
      <c r="H77" s="892"/>
      <c r="I77" s="892"/>
      <c r="J77" s="892"/>
      <c r="K77" s="892"/>
      <c r="L77" s="892"/>
      <c r="M77" s="892"/>
      <c r="N77" s="892"/>
      <c r="O77" s="892"/>
      <c r="W77" s="907"/>
      <c r="AQ77" s="892"/>
      <c r="AR77" s="892"/>
      <c r="AS77" s="892"/>
      <c r="AT77" s="892"/>
      <c r="AU77" s="892"/>
      <c r="AV77" s="892"/>
      <c r="AW77" s="892"/>
      <c r="AX77" s="892"/>
      <c r="AY77" s="892"/>
      <c r="AZ77" s="892"/>
      <c r="BA77" s="892"/>
      <c r="BB77" s="892"/>
      <c r="BC77" s="892"/>
      <c r="BD77" s="892"/>
      <c r="BE77" s="892"/>
      <c r="BF77" s="892"/>
      <c r="BG77" s="892"/>
      <c r="BH77" s="892"/>
      <c r="BI77" s="892"/>
      <c r="BJ77" s="892"/>
      <c r="BK77" s="892"/>
      <c r="BL77" s="892"/>
      <c r="BM77" s="892"/>
      <c r="BN77" s="892"/>
      <c r="BO77" s="892"/>
      <c r="BP77" s="892"/>
      <c r="BQ77" s="892"/>
      <c r="BR77" s="892"/>
      <c r="BS77" s="892"/>
      <c r="BT77" s="892"/>
      <c r="BU77" s="892"/>
      <c r="BV77" s="892"/>
      <c r="BW77" s="892"/>
      <c r="BX77" s="892"/>
      <c r="BY77" s="892"/>
      <c r="BZ77" s="892"/>
      <c r="CA77" s="892"/>
      <c r="CB77" s="892"/>
      <c r="CC77" s="892"/>
      <c r="CD77" s="892"/>
      <c r="CE77" s="892"/>
      <c r="CF77" s="892"/>
      <c r="CG77" s="892"/>
      <c r="CH77" s="892"/>
      <c r="CI77" s="892"/>
      <c r="CJ77" s="892"/>
      <c r="CK77" s="892"/>
      <c r="CL77" s="892"/>
      <c r="CM77" s="892"/>
      <c r="CN77" s="892"/>
      <c r="CO77" s="892"/>
      <c r="CP77" s="892"/>
      <c r="CQ77" s="892"/>
      <c r="CR77" s="892"/>
      <c r="CS77" s="892"/>
      <c r="CT77" s="892"/>
      <c r="CU77" s="892"/>
      <c r="CV77" s="892"/>
      <c r="CW77" s="892"/>
      <c r="CX77" s="892"/>
      <c r="CY77" s="892"/>
      <c r="CZ77" s="892"/>
      <c r="DA77" s="892"/>
      <c r="DB77" s="892"/>
      <c r="DC77" s="892"/>
      <c r="DD77" s="892"/>
      <c r="DE77" s="892"/>
      <c r="DF77" s="892"/>
      <c r="DG77" s="892"/>
      <c r="DH77" s="892"/>
      <c r="DI77" s="892"/>
      <c r="DJ77" s="892"/>
      <c r="DK77" s="892"/>
      <c r="DL77" s="892"/>
      <c r="DM77" s="892"/>
      <c r="DN77" s="892"/>
      <c r="DO77" s="892"/>
      <c r="DP77" s="892"/>
      <c r="DQ77" s="892"/>
      <c r="DR77" s="892"/>
      <c r="DS77" s="892"/>
      <c r="DT77" s="892"/>
      <c r="DU77" s="892"/>
      <c r="DV77" s="892"/>
      <c r="DW77" s="892"/>
      <c r="DX77" s="892"/>
      <c r="DY77" s="892"/>
      <c r="DZ77" s="892"/>
      <c r="EA77" s="892"/>
      <c r="EB77" s="892"/>
      <c r="EC77" s="892"/>
      <c r="ED77" s="892"/>
      <c r="EE77" s="892"/>
      <c r="EF77" s="892"/>
      <c r="EG77" s="892"/>
      <c r="EH77" s="892"/>
      <c r="EI77" s="892"/>
      <c r="EJ77" s="892"/>
      <c r="EK77" s="892"/>
      <c r="EL77" s="892"/>
      <c r="EM77" s="892"/>
      <c r="EN77" s="892"/>
      <c r="EO77" s="892"/>
      <c r="EP77" s="892"/>
      <c r="EQ77" s="892"/>
      <c r="ER77" s="892"/>
      <c r="ES77" s="892"/>
      <c r="ET77" s="892"/>
      <c r="EU77" s="892"/>
      <c r="EV77" s="892"/>
      <c r="EW77" s="892"/>
      <c r="EX77" s="892"/>
      <c r="EY77" s="892"/>
      <c r="EZ77" s="892"/>
      <c r="FA77" s="892"/>
      <c r="FB77" s="892"/>
      <c r="FC77" s="892"/>
      <c r="FD77" s="892"/>
      <c r="FE77" s="892"/>
      <c r="FF77" s="892"/>
      <c r="FG77" s="892"/>
      <c r="FH77" s="892"/>
      <c r="FI77" s="892"/>
      <c r="FJ77" s="892"/>
      <c r="FK77" s="892"/>
      <c r="FL77" s="892"/>
      <c r="FM77" s="892"/>
      <c r="FN77" s="892"/>
      <c r="FO77" s="892"/>
      <c r="FP77" s="892"/>
      <c r="FQ77" s="892"/>
      <c r="FR77" s="892"/>
      <c r="FS77" s="892"/>
      <c r="FT77" s="892"/>
      <c r="FU77" s="892"/>
      <c r="FV77" s="892"/>
      <c r="FW77" s="892"/>
      <c r="FX77" s="892"/>
      <c r="FY77" s="892"/>
      <c r="FZ77" s="892"/>
      <c r="GA77" s="892"/>
      <c r="GB77" s="892"/>
      <c r="GC77" s="892"/>
      <c r="GD77" s="892"/>
      <c r="GE77" s="892"/>
      <c r="GF77" s="892"/>
      <c r="GG77" s="892"/>
      <c r="GH77" s="892"/>
      <c r="GI77" s="892"/>
      <c r="GJ77" s="892"/>
      <c r="GK77" s="892"/>
      <c r="GL77" s="892"/>
      <c r="GM77" s="892"/>
      <c r="GN77" s="892"/>
      <c r="GO77" s="892"/>
      <c r="GP77" s="892"/>
      <c r="GQ77" s="892"/>
      <c r="GR77" s="892"/>
      <c r="GS77" s="892"/>
      <c r="GT77" s="892"/>
      <c r="GU77" s="892"/>
      <c r="GV77" s="892"/>
      <c r="GW77" s="892"/>
      <c r="GX77" s="892"/>
      <c r="GY77" s="892"/>
      <c r="GZ77" s="892"/>
      <c r="HA77" s="892"/>
      <c r="HB77" s="892"/>
      <c r="HC77" s="892"/>
      <c r="HD77" s="892"/>
      <c r="HE77" s="892"/>
      <c r="HF77" s="892"/>
      <c r="HG77" s="892"/>
      <c r="HH77" s="892"/>
      <c r="HI77" s="892"/>
      <c r="HJ77" s="892"/>
      <c r="HK77" s="892"/>
      <c r="HL77" s="892"/>
      <c r="HM77" s="892"/>
      <c r="HN77" s="892"/>
      <c r="HO77" s="892"/>
      <c r="HP77" s="892"/>
      <c r="HQ77" s="892"/>
      <c r="HR77" s="892"/>
      <c r="HS77" s="892"/>
      <c r="HT77" s="892"/>
      <c r="HU77" s="892"/>
      <c r="HV77" s="892"/>
      <c r="HW77" s="892"/>
      <c r="HX77" s="892"/>
      <c r="HY77" s="892"/>
      <c r="HZ77" s="892"/>
      <c r="IA77" s="892"/>
      <c r="IB77" s="892"/>
      <c r="IC77" s="892"/>
      <c r="ID77" s="892"/>
      <c r="IE77" s="892"/>
      <c r="IF77" s="892"/>
      <c r="IG77" s="892"/>
      <c r="IH77" s="892"/>
      <c r="II77" s="892"/>
      <c r="IJ77" s="892"/>
      <c r="IK77" s="892"/>
      <c r="IL77" s="892"/>
      <c r="IM77" s="892"/>
      <c r="IN77" s="892"/>
      <c r="IO77" s="892"/>
      <c r="IP77" s="892"/>
      <c r="IQ77" s="892"/>
      <c r="IR77" s="892"/>
      <c r="IS77" s="892"/>
      <c r="IT77" s="892"/>
      <c r="IU77" s="892"/>
      <c r="IV77" s="892"/>
    </row>
    <row r="78" spans="1:256" s="893" customFormat="1">
      <c r="A78" s="892"/>
      <c r="B78" s="892"/>
      <c r="C78" s="892"/>
      <c r="D78" s="892"/>
      <c r="E78" s="892"/>
      <c r="F78" s="892"/>
      <c r="G78" s="892"/>
      <c r="H78" s="892"/>
      <c r="I78" s="892"/>
      <c r="J78" s="892"/>
      <c r="K78" s="892"/>
      <c r="L78" s="892"/>
      <c r="M78" s="892"/>
      <c r="N78" s="892"/>
      <c r="O78" s="892"/>
      <c r="W78" s="913"/>
      <c r="AQ78" s="892"/>
      <c r="AR78" s="892"/>
      <c r="AS78" s="892"/>
      <c r="AT78" s="892"/>
      <c r="AU78" s="892"/>
      <c r="AV78" s="892"/>
      <c r="AW78" s="892"/>
      <c r="AX78" s="892"/>
      <c r="AY78" s="892"/>
      <c r="AZ78" s="892"/>
      <c r="BA78" s="892"/>
      <c r="BB78" s="892"/>
      <c r="BC78" s="892"/>
      <c r="BD78" s="892"/>
      <c r="BE78" s="892"/>
      <c r="BF78" s="892"/>
      <c r="BG78" s="892"/>
      <c r="BH78" s="892"/>
      <c r="BI78" s="892"/>
      <c r="BJ78" s="892"/>
      <c r="BK78" s="892"/>
      <c r="BL78" s="892"/>
      <c r="BM78" s="892"/>
      <c r="BN78" s="892"/>
      <c r="BO78" s="892"/>
      <c r="BP78" s="892"/>
      <c r="BQ78" s="892"/>
      <c r="BR78" s="892"/>
      <c r="BS78" s="892"/>
      <c r="BT78" s="892"/>
      <c r="BU78" s="892"/>
      <c r="BV78" s="892"/>
      <c r="BW78" s="892"/>
      <c r="BX78" s="892"/>
      <c r="BY78" s="892"/>
      <c r="BZ78" s="892"/>
      <c r="CA78" s="892"/>
      <c r="CB78" s="892"/>
      <c r="CC78" s="892"/>
      <c r="CD78" s="892"/>
      <c r="CE78" s="892"/>
      <c r="CF78" s="892"/>
      <c r="CG78" s="892"/>
      <c r="CH78" s="892"/>
      <c r="CI78" s="892"/>
      <c r="CJ78" s="892"/>
      <c r="CK78" s="892"/>
      <c r="CL78" s="892"/>
      <c r="CM78" s="892"/>
      <c r="CN78" s="892"/>
      <c r="CO78" s="892"/>
      <c r="CP78" s="892"/>
      <c r="CQ78" s="892"/>
      <c r="CR78" s="892"/>
      <c r="CS78" s="892"/>
      <c r="CT78" s="892"/>
      <c r="CU78" s="892"/>
      <c r="CV78" s="892"/>
      <c r="CW78" s="892"/>
      <c r="CX78" s="892"/>
      <c r="CY78" s="892"/>
      <c r="CZ78" s="892"/>
      <c r="DA78" s="892"/>
      <c r="DB78" s="892"/>
      <c r="DC78" s="892"/>
      <c r="DD78" s="892"/>
      <c r="DE78" s="892"/>
      <c r="DF78" s="892"/>
      <c r="DG78" s="892"/>
      <c r="DH78" s="892"/>
      <c r="DI78" s="892"/>
      <c r="DJ78" s="892"/>
      <c r="DK78" s="892"/>
      <c r="DL78" s="892"/>
      <c r="DM78" s="892"/>
      <c r="DN78" s="892"/>
      <c r="DO78" s="892"/>
      <c r="DP78" s="892"/>
      <c r="DQ78" s="892"/>
      <c r="DR78" s="892"/>
      <c r="DS78" s="892"/>
      <c r="DT78" s="892"/>
      <c r="DU78" s="892"/>
      <c r="DV78" s="892"/>
      <c r="DW78" s="892"/>
      <c r="DX78" s="892"/>
      <c r="DY78" s="892"/>
      <c r="DZ78" s="892"/>
      <c r="EA78" s="892"/>
      <c r="EB78" s="892"/>
      <c r="EC78" s="892"/>
      <c r="ED78" s="892"/>
      <c r="EE78" s="892"/>
      <c r="EF78" s="892"/>
      <c r="EG78" s="892"/>
      <c r="EH78" s="892"/>
      <c r="EI78" s="892"/>
      <c r="EJ78" s="892"/>
      <c r="EK78" s="892"/>
      <c r="EL78" s="892"/>
      <c r="EM78" s="892"/>
      <c r="EN78" s="892"/>
      <c r="EO78" s="892"/>
      <c r="EP78" s="892"/>
      <c r="EQ78" s="892"/>
      <c r="ER78" s="892"/>
      <c r="ES78" s="892"/>
      <c r="ET78" s="892"/>
      <c r="EU78" s="892"/>
      <c r="EV78" s="892"/>
      <c r="EW78" s="892"/>
      <c r="EX78" s="892"/>
      <c r="EY78" s="892"/>
      <c r="EZ78" s="892"/>
      <c r="FA78" s="892"/>
      <c r="FB78" s="892"/>
      <c r="FC78" s="892"/>
      <c r="FD78" s="892"/>
      <c r="FE78" s="892"/>
      <c r="FF78" s="892"/>
      <c r="FG78" s="892"/>
      <c r="FH78" s="892"/>
      <c r="FI78" s="892"/>
      <c r="FJ78" s="892"/>
      <c r="FK78" s="892"/>
      <c r="FL78" s="892"/>
      <c r="FM78" s="892"/>
      <c r="FN78" s="892"/>
      <c r="FO78" s="892"/>
      <c r="FP78" s="892"/>
      <c r="FQ78" s="892"/>
      <c r="FR78" s="892"/>
      <c r="FS78" s="892"/>
      <c r="FT78" s="892"/>
      <c r="FU78" s="892"/>
      <c r="FV78" s="892"/>
      <c r="FW78" s="892"/>
      <c r="FX78" s="892"/>
      <c r="FY78" s="892"/>
      <c r="FZ78" s="892"/>
      <c r="GA78" s="892"/>
      <c r="GB78" s="892"/>
      <c r="GC78" s="892"/>
      <c r="GD78" s="892"/>
      <c r="GE78" s="892"/>
      <c r="GF78" s="892"/>
      <c r="GG78" s="892"/>
      <c r="GH78" s="892"/>
      <c r="GI78" s="892"/>
      <c r="GJ78" s="892"/>
      <c r="GK78" s="892"/>
      <c r="GL78" s="892"/>
      <c r="GM78" s="892"/>
      <c r="GN78" s="892"/>
      <c r="GO78" s="892"/>
      <c r="GP78" s="892"/>
      <c r="GQ78" s="892"/>
      <c r="GR78" s="892"/>
      <c r="GS78" s="892"/>
      <c r="GT78" s="892"/>
      <c r="GU78" s="892"/>
      <c r="GV78" s="892"/>
      <c r="GW78" s="892"/>
      <c r="GX78" s="892"/>
      <c r="GY78" s="892"/>
      <c r="GZ78" s="892"/>
      <c r="HA78" s="892"/>
      <c r="HB78" s="892"/>
      <c r="HC78" s="892"/>
      <c r="HD78" s="892"/>
      <c r="HE78" s="892"/>
      <c r="HF78" s="892"/>
      <c r="HG78" s="892"/>
      <c r="HH78" s="892"/>
      <c r="HI78" s="892"/>
      <c r="HJ78" s="892"/>
      <c r="HK78" s="892"/>
      <c r="HL78" s="892"/>
      <c r="HM78" s="892"/>
      <c r="HN78" s="892"/>
      <c r="HO78" s="892"/>
      <c r="HP78" s="892"/>
      <c r="HQ78" s="892"/>
      <c r="HR78" s="892"/>
      <c r="HS78" s="892"/>
      <c r="HT78" s="892"/>
      <c r="HU78" s="892"/>
      <c r="HV78" s="892"/>
      <c r="HW78" s="892"/>
      <c r="HX78" s="892"/>
      <c r="HY78" s="892"/>
      <c r="HZ78" s="892"/>
      <c r="IA78" s="892"/>
      <c r="IB78" s="892"/>
      <c r="IC78" s="892"/>
      <c r="ID78" s="892"/>
      <c r="IE78" s="892"/>
      <c r="IF78" s="892"/>
      <c r="IG78" s="892"/>
      <c r="IH78" s="892"/>
      <c r="II78" s="892"/>
      <c r="IJ78" s="892"/>
      <c r="IK78" s="892"/>
      <c r="IL78" s="892"/>
      <c r="IM78" s="892"/>
      <c r="IN78" s="892"/>
      <c r="IO78" s="892"/>
      <c r="IP78" s="892"/>
      <c r="IQ78" s="892"/>
      <c r="IR78" s="892"/>
      <c r="IS78" s="892"/>
      <c r="IT78" s="892"/>
      <c r="IU78" s="892"/>
      <c r="IV78" s="892"/>
    </row>
    <row r="79" spans="1:256" s="893" customFormat="1">
      <c r="A79" s="892"/>
      <c r="B79" s="892"/>
      <c r="C79" s="892"/>
      <c r="D79" s="892"/>
      <c r="E79" s="892"/>
      <c r="F79" s="892"/>
      <c r="G79" s="892"/>
      <c r="H79" s="892"/>
      <c r="I79" s="892"/>
      <c r="J79" s="892"/>
      <c r="K79" s="892"/>
      <c r="L79" s="892"/>
      <c r="M79" s="892"/>
      <c r="N79" s="892"/>
      <c r="O79" s="892"/>
      <c r="W79" s="913"/>
      <c r="AQ79" s="892"/>
      <c r="AR79" s="892"/>
      <c r="AS79" s="892"/>
      <c r="AT79" s="892"/>
      <c r="AU79" s="892"/>
      <c r="AV79" s="892"/>
      <c r="AW79" s="892"/>
      <c r="AX79" s="892"/>
      <c r="AY79" s="892"/>
      <c r="AZ79" s="892"/>
      <c r="BA79" s="892"/>
      <c r="BB79" s="892"/>
      <c r="BC79" s="892"/>
      <c r="BD79" s="892"/>
      <c r="BE79" s="892"/>
      <c r="BF79" s="892"/>
      <c r="BG79" s="892"/>
      <c r="BH79" s="892"/>
      <c r="BI79" s="892"/>
      <c r="BJ79" s="892"/>
      <c r="BK79" s="892"/>
      <c r="BL79" s="892"/>
      <c r="BM79" s="892"/>
      <c r="BN79" s="892"/>
      <c r="BO79" s="892"/>
      <c r="BP79" s="892"/>
      <c r="BQ79" s="892"/>
      <c r="BR79" s="892"/>
      <c r="BS79" s="892"/>
      <c r="BT79" s="892"/>
      <c r="BU79" s="892"/>
      <c r="BV79" s="892"/>
      <c r="BW79" s="892"/>
      <c r="BX79" s="892"/>
      <c r="BY79" s="892"/>
      <c r="BZ79" s="892"/>
      <c r="CA79" s="892"/>
      <c r="CB79" s="892"/>
      <c r="CC79" s="892"/>
      <c r="CD79" s="892"/>
      <c r="CE79" s="892"/>
      <c r="CF79" s="892"/>
      <c r="CG79" s="892"/>
      <c r="CH79" s="892"/>
      <c r="CI79" s="892"/>
      <c r="CJ79" s="892"/>
      <c r="CK79" s="892"/>
      <c r="CL79" s="892"/>
      <c r="CM79" s="892"/>
      <c r="CN79" s="892"/>
      <c r="CO79" s="892"/>
      <c r="CP79" s="892"/>
      <c r="CQ79" s="892"/>
      <c r="CR79" s="892"/>
      <c r="CS79" s="892"/>
      <c r="CT79" s="892"/>
      <c r="CU79" s="892"/>
      <c r="CV79" s="892"/>
      <c r="CW79" s="892"/>
      <c r="CX79" s="892"/>
      <c r="CY79" s="892"/>
      <c r="CZ79" s="892"/>
      <c r="DA79" s="892"/>
      <c r="DB79" s="892"/>
      <c r="DC79" s="892"/>
      <c r="DD79" s="892"/>
      <c r="DE79" s="892"/>
      <c r="DF79" s="892"/>
      <c r="DG79" s="892"/>
      <c r="DH79" s="892"/>
      <c r="DI79" s="892"/>
      <c r="DJ79" s="892"/>
      <c r="DK79" s="892"/>
      <c r="DL79" s="892"/>
      <c r="DM79" s="892"/>
      <c r="DN79" s="892"/>
      <c r="DO79" s="892"/>
      <c r="DP79" s="892"/>
      <c r="DQ79" s="892"/>
      <c r="DR79" s="892"/>
      <c r="DS79" s="892"/>
      <c r="DT79" s="892"/>
      <c r="DU79" s="892"/>
      <c r="DV79" s="892"/>
      <c r="DW79" s="892"/>
      <c r="DX79" s="892"/>
      <c r="DY79" s="892"/>
      <c r="DZ79" s="892"/>
      <c r="EA79" s="892"/>
      <c r="EB79" s="892"/>
      <c r="EC79" s="892"/>
      <c r="ED79" s="892"/>
      <c r="EE79" s="892"/>
      <c r="EF79" s="892"/>
      <c r="EG79" s="892"/>
      <c r="EH79" s="892"/>
      <c r="EI79" s="892"/>
      <c r="EJ79" s="892"/>
      <c r="EK79" s="892"/>
      <c r="EL79" s="892"/>
      <c r="EM79" s="892"/>
      <c r="EN79" s="892"/>
      <c r="EO79" s="892"/>
      <c r="EP79" s="892"/>
      <c r="EQ79" s="892"/>
      <c r="ER79" s="892"/>
      <c r="ES79" s="892"/>
      <c r="ET79" s="892"/>
      <c r="EU79" s="892"/>
      <c r="EV79" s="892"/>
      <c r="EW79" s="892"/>
      <c r="EX79" s="892"/>
      <c r="EY79" s="892"/>
      <c r="EZ79" s="892"/>
      <c r="FA79" s="892"/>
      <c r="FB79" s="892"/>
      <c r="FC79" s="892"/>
      <c r="FD79" s="892"/>
      <c r="FE79" s="892"/>
      <c r="FF79" s="892"/>
      <c r="FG79" s="892"/>
      <c r="FH79" s="892"/>
      <c r="FI79" s="892"/>
      <c r="FJ79" s="892"/>
      <c r="FK79" s="892"/>
      <c r="FL79" s="892"/>
      <c r="FM79" s="892"/>
      <c r="FN79" s="892"/>
      <c r="FO79" s="892"/>
      <c r="FP79" s="892"/>
      <c r="FQ79" s="892"/>
      <c r="FR79" s="892"/>
      <c r="FS79" s="892"/>
      <c r="FT79" s="892"/>
      <c r="FU79" s="892"/>
      <c r="FV79" s="892"/>
      <c r="FW79" s="892"/>
      <c r="FX79" s="892"/>
      <c r="FY79" s="892"/>
      <c r="FZ79" s="892"/>
      <c r="GA79" s="892"/>
      <c r="GB79" s="892"/>
      <c r="GC79" s="892"/>
      <c r="GD79" s="892"/>
      <c r="GE79" s="892"/>
      <c r="GF79" s="892"/>
      <c r="GG79" s="892"/>
      <c r="GH79" s="892"/>
      <c r="GI79" s="892"/>
      <c r="GJ79" s="892"/>
      <c r="GK79" s="892"/>
      <c r="GL79" s="892"/>
      <c r="GM79" s="892"/>
      <c r="GN79" s="892"/>
      <c r="GO79" s="892"/>
      <c r="GP79" s="892"/>
      <c r="GQ79" s="892"/>
      <c r="GR79" s="892"/>
      <c r="GS79" s="892"/>
      <c r="GT79" s="892"/>
      <c r="GU79" s="892"/>
      <c r="GV79" s="892"/>
      <c r="GW79" s="892"/>
      <c r="GX79" s="892"/>
      <c r="GY79" s="892"/>
      <c r="GZ79" s="892"/>
      <c r="HA79" s="892"/>
      <c r="HB79" s="892"/>
      <c r="HC79" s="892"/>
      <c r="HD79" s="892"/>
      <c r="HE79" s="892"/>
      <c r="HF79" s="892"/>
      <c r="HG79" s="892"/>
      <c r="HH79" s="892"/>
      <c r="HI79" s="892"/>
      <c r="HJ79" s="892"/>
      <c r="HK79" s="892"/>
      <c r="HL79" s="892"/>
      <c r="HM79" s="892"/>
      <c r="HN79" s="892"/>
      <c r="HO79" s="892"/>
      <c r="HP79" s="892"/>
      <c r="HQ79" s="892"/>
      <c r="HR79" s="892"/>
      <c r="HS79" s="892"/>
      <c r="HT79" s="892"/>
      <c r="HU79" s="892"/>
      <c r="HV79" s="892"/>
      <c r="HW79" s="892"/>
      <c r="HX79" s="892"/>
      <c r="HY79" s="892"/>
      <c r="HZ79" s="892"/>
      <c r="IA79" s="892"/>
      <c r="IB79" s="892"/>
      <c r="IC79" s="892"/>
      <c r="ID79" s="892"/>
      <c r="IE79" s="892"/>
      <c r="IF79" s="892"/>
      <c r="IG79" s="892"/>
      <c r="IH79" s="892"/>
      <c r="II79" s="892"/>
      <c r="IJ79" s="892"/>
      <c r="IK79" s="892"/>
      <c r="IL79" s="892"/>
      <c r="IM79" s="892"/>
      <c r="IN79" s="892"/>
      <c r="IO79" s="892"/>
      <c r="IP79" s="892"/>
      <c r="IQ79" s="892"/>
      <c r="IR79" s="892"/>
      <c r="IS79" s="892"/>
      <c r="IT79" s="892"/>
      <c r="IU79" s="892"/>
      <c r="IV79" s="892"/>
    </row>
    <row r="80" spans="1:256" s="893" customFormat="1">
      <c r="A80" s="892"/>
      <c r="B80" s="892"/>
      <c r="C80" s="892"/>
      <c r="D80" s="892"/>
      <c r="E80" s="892"/>
      <c r="F80" s="892"/>
      <c r="G80" s="892"/>
      <c r="H80" s="892"/>
      <c r="I80" s="892"/>
      <c r="J80" s="892"/>
      <c r="K80" s="892"/>
      <c r="L80" s="892"/>
      <c r="M80" s="892"/>
      <c r="N80" s="892"/>
      <c r="O80" s="892"/>
      <c r="W80" s="913"/>
      <c r="AQ80" s="892"/>
      <c r="AR80" s="892"/>
      <c r="AS80" s="892"/>
      <c r="AT80" s="892"/>
      <c r="AU80" s="892"/>
      <c r="AV80" s="892"/>
      <c r="AW80" s="892"/>
      <c r="AX80" s="892"/>
      <c r="AY80" s="892"/>
      <c r="AZ80" s="892"/>
      <c r="BA80" s="892"/>
      <c r="BB80" s="892"/>
      <c r="BC80" s="892"/>
      <c r="BD80" s="892"/>
      <c r="BE80" s="892"/>
      <c r="BF80" s="892"/>
      <c r="BG80" s="892"/>
      <c r="BH80" s="892"/>
      <c r="BI80" s="892"/>
      <c r="BJ80" s="892"/>
      <c r="BK80" s="892"/>
      <c r="BL80" s="892"/>
      <c r="BM80" s="892"/>
      <c r="BN80" s="892"/>
      <c r="BO80" s="892"/>
      <c r="BP80" s="892"/>
      <c r="BQ80" s="892"/>
      <c r="BR80" s="892"/>
      <c r="BS80" s="892"/>
      <c r="BT80" s="892"/>
      <c r="BU80" s="892"/>
      <c r="BV80" s="892"/>
      <c r="BW80" s="892"/>
      <c r="BX80" s="892"/>
      <c r="BY80" s="892"/>
      <c r="BZ80" s="892"/>
      <c r="CA80" s="892"/>
      <c r="CB80" s="892"/>
      <c r="CC80" s="892"/>
      <c r="CD80" s="892"/>
      <c r="CE80" s="892"/>
      <c r="CF80" s="892"/>
      <c r="CG80" s="892"/>
      <c r="CH80" s="892"/>
      <c r="CI80" s="892"/>
      <c r="CJ80" s="892"/>
      <c r="CK80" s="892"/>
      <c r="CL80" s="892"/>
      <c r="CM80" s="892"/>
      <c r="CN80" s="892"/>
      <c r="CO80" s="892"/>
      <c r="CP80" s="892"/>
      <c r="CQ80" s="892"/>
      <c r="CR80" s="892"/>
      <c r="CS80" s="892"/>
      <c r="CT80" s="892"/>
      <c r="CU80" s="892"/>
      <c r="CV80" s="892"/>
      <c r="CW80" s="892"/>
      <c r="CX80" s="892"/>
      <c r="CY80" s="892"/>
      <c r="CZ80" s="892"/>
      <c r="DA80" s="892"/>
      <c r="DB80" s="892"/>
      <c r="DC80" s="892"/>
      <c r="DD80" s="892"/>
      <c r="DE80" s="892"/>
      <c r="DF80" s="892"/>
      <c r="DG80" s="892"/>
      <c r="DH80" s="892"/>
      <c r="DI80" s="892"/>
      <c r="DJ80" s="892"/>
      <c r="DK80" s="892"/>
      <c r="DL80" s="892"/>
      <c r="DM80" s="892"/>
      <c r="DN80" s="892"/>
      <c r="DO80" s="892"/>
      <c r="DP80" s="892"/>
      <c r="DQ80" s="892"/>
      <c r="DR80" s="892"/>
      <c r="DS80" s="892"/>
      <c r="DT80" s="892"/>
      <c r="DU80" s="892"/>
      <c r="DV80" s="892"/>
      <c r="DW80" s="892"/>
      <c r="DX80" s="892"/>
      <c r="DY80" s="892"/>
      <c r="DZ80" s="892"/>
      <c r="EA80" s="892"/>
      <c r="EB80" s="892"/>
      <c r="EC80" s="892"/>
      <c r="ED80" s="892"/>
      <c r="EE80" s="892"/>
      <c r="EF80" s="892"/>
      <c r="EG80" s="892"/>
      <c r="EH80" s="892"/>
      <c r="EI80" s="892"/>
      <c r="EJ80" s="892"/>
      <c r="EK80" s="892"/>
      <c r="EL80" s="892"/>
      <c r="EM80" s="892"/>
      <c r="EN80" s="892"/>
      <c r="EO80" s="892"/>
      <c r="EP80" s="892"/>
      <c r="EQ80" s="892"/>
      <c r="ER80" s="892"/>
      <c r="ES80" s="892"/>
      <c r="ET80" s="892"/>
      <c r="EU80" s="892"/>
      <c r="EV80" s="892"/>
      <c r="EW80" s="892"/>
      <c r="EX80" s="892"/>
      <c r="EY80" s="892"/>
      <c r="EZ80" s="892"/>
      <c r="FA80" s="892"/>
      <c r="FB80" s="892"/>
      <c r="FC80" s="892"/>
      <c r="FD80" s="892"/>
      <c r="FE80" s="892"/>
      <c r="FF80" s="892"/>
      <c r="FG80" s="892"/>
      <c r="FH80" s="892"/>
      <c r="FI80" s="892"/>
      <c r="FJ80" s="892"/>
      <c r="FK80" s="892"/>
      <c r="FL80" s="892"/>
      <c r="FM80" s="892"/>
      <c r="FN80" s="892"/>
      <c r="FO80" s="892"/>
      <c r="FP80" s="892"/>
      <c r="FQ80" s="892"/>
      <c r="FR80" s="892"/>
      <c r="FS80" s="892"/>
      <c r="FT80" s="892"/>
      <c r="FU80" s="892"/>
      <c r="FV80" s="892"/>
      <c r="FW80" s="892"/>
      <c r="FX80" s="892"/>
      <c r="FY80" s="892"/>
      <c r="FZ80" s="892"/>
      <c r="GA80" s="892"/>
      <c r="GB80" s="892"/>
      <c r="GC80" s="892"/>
      <c r="GD80" s="892"/>
      <c r="GE80" s="892"/>
      <c r="GF80" s="892"/>
      <c r="GG80" s="892"/>
      <c r="GH80" s="892"/>
      <c r="GI80" s="892"/>
      <c r="GJ80" s="892"/>
      <c r="GK80" s="892"/>
      <c r="GL80" s="892"/>
      <c r="GM80" s="892"/>
      <c r="GN80" s="892"/>
      <c r="GO80" s="892"/>
      <c r="GP80" s="892"/>
      <c r="GQ80" s="892"/>
      <c r="GR80" s="892"/>
      <c r="GS80" s="892"/>
      <c r="GT80" s="892"/>
      <c r="GU80" s="892"/>
      <c r="GV80" s="892"/>
      <c r="GW80" s="892"/>
      <c r="GX80" s="892"/>
      <c r="GY80" s="892"/>
      <c r="GZ80" s="892"/>
      <c r="HA80" s="892"/>
      <c r="HB80" s="892"/>
      <c r="HC80" s="892"/>
      <c r="HD80" s="892"/>
      <c r="HE80" s="892"/>
      <c r="HF80" s="892"/>
      <c r="HG80" s="892"/>
      <c r="HH80" s="892"/>
      <c r="HI80" s="892"/>
      <c r="HJ80" s="892"/>
      <c r="HK80" s="892"/>
      <c r="HL80" s="892"/>
      <c r="HM80" s="892"/>
      <c r="HN80" s="892"/>
      <c r="HO80" s="892"/>
      <c r="HP80" s="892"/>
      <c r="HQ80" s="892"/>
      <c r="HR80" s="892"/>
      <c r="HS80" s="892"/>
      <c r="HT80" s="892"/>
      <c r="HU80" s="892"/>
      <c r="HV80" s="892"/>
      <c r="HW80" s="892"/>
      <c r="HX80" s="892"/>
      <c r="HY80" s="892"/>
      <c r="HZ80" s="892"/>
      <c r="IA80" s="892"/>
      <c r="IB80" s="892"/>
      <c r="IC80" s="892"/>
      <c r="ID80" s="892"/>
      <c r="IE80" s="892"/>
      <c r="IF80" s="892"/>
      <c r="IG80" s="892"/>
      <c r="IH80" s="892"/>
      <c r="II80" s="892"/>
      <c r="IJ80" s="892"/>
      <c r="IK80" s="892"/>
      <c r="IL80" s="892"/>
      <c r="IM80" s="892"/>
      <c r="IN80" s="892"/>
      <c r="IO80" s="892"/>
      <c r="IP80" s="892"/>
      <c r="IQ80" s="892"/>
      <c r="IR80" s="892"/>
      <c r="IS80" s="892"/>
      <c r="IT80" s="892"/>
      <c r="IU80" s="892"/>
      <c r="IV80" s="892"/>
    </row>
    <row r="81" spans="1:256" s="893" customFormat="1">
      <c r="A81" s="892"/>
      <c r="B81" s="892"/>
      <c r="C81" s="892"/>
      <c r="D81" s="892"/>
      <c r="E81" s="892"/>
      <c r="F81" s="892"/>
      <c r="G81" s="892"/>
      <c r="H81" s="892"/>
      <c r="I81" s="892"/>
      <c r="J81" s="892"/>
      <c r="K81" s="892"/>
      <c r="L81" s="892"/>
      <c r="M81" s="892"/>
      <c r="N81" s="892"/>
      <c r="O81" s="892"/>
      <c r="W81" s="913"/>
      <c r="AQ81" s="892"/>
      <c r="AR81" s="892"/>
      <c r="AS81" s="892"/>
      <c r="AT81" s="892"/>
      <c r="AU81" s="892"/>
      <c r="AV81" s="892"/>
      <c r="AW81" s="892"/>
      <c r="AX81" s="892"/>
      <c r="AY81" s="892"/>
      <c r="AZ81" s="892"/>
      <c r="BA81" s="892"/>
      <c r="BB81" s="892"/>
      <c r="BC81" s="892"/>
      <c r="BD81" s="892"/>
      <c r="BE81" s="892"/>
      <c r="BF81" s="892"/>
      <c r="BG81" s="892"/>
      <c r="BH81" s="892"/>
      <c r="BI81" s="892"/>
      <c r="BJ81" s="892"/>
      <c r="BK81" s="892"/>
      <c r="BL81" s="892"/>
      <c r="BM81" s="892"/>
      <c r="BN81" s="892"/>
      <c r="BO81" s="892"/>
      <c r="BP81" s="892"/>
      <c r="BQ81" s="892"/>
      <c r="BR81" s="892"/>
      <c r="BS81" s="892"/>
      <c r="BT81" s="892"/>
      <c r="BU81" s="892"/>
      <c r="BV81" s="892"/>
      <c r="BW81" s="892"/>
      <c r="BX81" s="892"/>
      <c r="BY81" s="892"/>
      <c r="BZ81" s="892"/>
      <c r="CA81" s="892"/>
      <c r="CB81" s="892"/>
      <c r="CC81" s="892"/>
      <c r="CD81" s="892"/>
      <c r="CE81" s="892"/>
      <c r="CF81" s="892"/>
      <c r="CG81" s="892"/>
      <c r="CH81" s="892"/>
      <c r="CI81" s="892"/>
      <c r="CJ81" s="892"/>
      <c r="CK81" s="892"/>
      <c r="CL81" s="892"/>
      <c r="CM81" s="892"/>
      <c r="CN81" s="892"/>
      <c r="CO81" s="892"/>
      <c r="CP81" s="892"/>
      <c r="CQ81" s="892"/>
      <c r="CR81" s="892"/>
      <c r="CS81" s="892"/>
      <c r="CT81" s="892"/>
      <c r="CU81" s="892"/>
      <c r="CV81" s="892"/>
      <c r="CW81" s="892"/>
      <c r="CX81" s="892"/>
      <c r="CY81" s="892"/>
      <c r="CZ81" s="892"/>
      <c r="DA81" s="892"/>
      <c r="DB81" s="892"/>
      <c r="DC81" s="892"/>
      <c r="DD81" s="892"/>
      <c r="DE81" s="892"/>
      <c r="DF81" s="892"/>
      <c r="DG81" s="892"/>
      <c r="DH81" s="892"/>
      <c r="DI81" s="892"/>
      <c r="DJ81" s="892"/>
      <c r="DK81" s="892"/>
      <c r="DL81" s="892"/>
      <c r="DM81" s="892"/>
      <c r="DN81" s="892"/>
      <c r="DO81" s="892"/>
      <c r="DP81" s="892"/>
      <c r="DQ81" s="892"/>
      <c r="DR81" s="892"/>
      <c r="DS81" s="892"/>
      <c r="DT81" s="892"/>
      <c r="DU81" s="892"/>
      <c r="DV81" s="892"/>
      <c r="DW81" s="892"/>
      <c r="DX81" s="892"/>
      <c r="DY81" s="892"/>
      <c r="DZ81" s="892"/>
      <c r="EA81" s="892"/>
      <c r="EB81" s="892"/>
      <c r="EC81" s="892"/>
      <c r="ED81" s="892"/>
      <c r="EE81" s="892"/>
      <c r="EF81" s="892"/>
      <c r="EG81" s="892"/>
      <c r="EH81" s="892"/>
      <c r="EI81" s="892"/>
      <c r="EJ81" s="892"/>
      <c r="EK81" s="892"/>
      <c r="EL81" s="892"/>
      <c r="EM81" s="892"/>
      <c r="EN81" s="892"/>
      <c r="EO81" s="892"/>
      <c r="EP81" s="892"/>
      <c r="EQ81" s="892"/>
      <c r="ER81" s="892"/>
      <c r="ES81" s="892"/>
      <c r="ET81" s="892"/>
      <c r="EU81" s="892"/>
      <c r="EV81" s="892"/>
      <c r="EW81" s="892"/>
      <c r="EX81" s="892"/>
      <c r="EY81" s="892"/>
      <c r="EZ81" s="892"/>
      <c r="FA81" s="892"/>
      <c r="FB81" s="892"/>
      <c r="FC81" s="892"/>
      <c r="FD81" s="892"/>
      <c r="FE81" s="892"/>
      <c r="FF81" s="892"/>
      <c r="FG81" s="892"/>
      <c r="FH81" s="892"/>
      <c r="FI81" s="892"/>
      <c r="FJ81" s="892"/>
      <c r="FK81" s="892"/>
      <c r="FL81" s="892"/>
      <c r="FM81" s="892"/>
      <c r="FN81" s="892"/>
      <c r="FO81" s="892"/>
      <c r="FP81" s="892"/>
      <c r="FQ81" s="892"/>
      <c r="FR81" s="892"/>
      <c r="FS81" s="892"/>
      <c r="FT81" s="892"/>
      <c r="FU81" s="892"/>
      <c r="FV81" s="892"/>
      <c r="FW81" s="892"/>
      <c r="FX81" s="892"/>
      <c r="FY81" s="892"/>
      <c r="FZ81" s="892"/>
      <c r="GA81" s="892"/>
      <c r="GB81" s="892"/>
      <c r="GC81" s="892"/>
      <c r="GD81" s="892"/>
      <c r="GE81" s="892"/>
      <c r="GF81" s="892"/>
      <c r="GG81" s="892"/>
      <c r="GH81" s="892"/>
      <c r="GI81" s="892"/>
      <c r="GJ81" s="892"/>
      <c r="GK81" s="892"/>
      <c r="GL81" s="892"/>
      <c r="GM81" s="892"/>
      <c r="GN81" s="892"/>
      <c r="GO81" s="892"/>
      <c r="GP81" s="892"/>
      <c r="GQ81" s="892"/>
      <c r="GR81" s="892"/>
      <c r="GS81" s="892"/>
      <c r="GT81" s="892"/>
      <c r="GU81" s="892"/>
      <c r="GV81" s="892"/>
      <c r="GW81" s="892"/>
      <c r="GX81" s="892"/>
      <c r="GY81" s="892"/>
      <c r="GZ81" s="892"/>
      <c r="HA81" s="892"/>
      <c r="HB81" s="892"/>
      <c r="HC81" s="892"/>
      <c r="HD81" s="892"/>
      <c r="HE81" s="892"/>
      <c r="HF81" s="892"/>
      <c r="HG81" s="892"/>
      <c r="HH81" s="892"/>
      <c r="HI81" s="892"/>
      <c r="HJ81" s="892"/>
      <c r="HK81" s="892"/>
      <c r="HL81" s="892"/>
      <c r="HM81" s="892"/>
      <c r="HN81" s="892"/>
      <c r="HO81" s="892"/>
      <c r="HP81" s="892"/>
      <c r="HQ81" s="892"/>
      <c r="HR81" s="892"/>
      <c r="HS81" s="892"/>
      <c r="HT81" s="892"/>
      <c r="HU81" s="892"/>
      <c r="HV81" s="892"/>
      <c r="HW81" s="892"/>
      <c r="HX81" s="892"/>
      <c r="HY81" s="892"/>
      <c r="HZ81" s="892"/>
      <c r="IA81" s="892"/>
      <c r="IB81" s="892"/>
      <c r="IC81" s="892"/>
      <c r="ID81" s="892"/>
      <c r="IE81" s="892"/>
      <c r="IF81" s="892"/>
      <c r="IG81" s="892"/>
      <c r="IH81" s="892"/>
      <c r="II81" s="892"/>
      <c r="IJ81" s="892"/>
      <c r="IK81" s="892"/>
      <c r="IL81" s="892"/>
      <c r="IM81" s="892"/>
      <c r="IN81" s="892"/>
      <c r="IO81" s="892"/>
      <c r="IP81" s="892"/>
      <c r="IQ81" s="892"/>
      <c r="IR81" s="892"/>
      <c r="IS81" s="892"/>
      <c r="IT81" s="892"/>
      <c r="IU81" s="892"/>
      <c r="IV81" s="892"/>
    </row>
    <row r="82" spans="1:256" s="893" customFormat="1">
      <c r="A82" s="892"/>
      <c r="B82" s="892"/>
      <c r="C82" s="892"/>
      <c r="D82" s="892"/>
      <c r="E82" s="892"/>
      <c r="F82" s="892"/>
      <c r="G82" s="892"/>
      <c r="H82" s="892"/>
      <c r="I82" s="892"/>
      <c r="J82" s="892"/>
      <c r="K82" s="892"/>
      <c r="L82" s="892"/>
      <c r="M82" s="892"/>
      <c r="N82" s="892"/>
      <c r="O82" s="892"/>
      <c r="AQ82" s="892"/>
      <c r="AR82" s="892"/>
      <c r="AS82" s="892"/>
      <c r="AT82" s="892"/>
      <c r="AU82" s="892"/>
      <c r="AV82" s="892"/>
      <c r="AW82" s="892"/>
      <c r="AX82" s="892"/>
      <c r="AY82" s="892"/>
      <c r="AZ82" s="892"/>
      <c r="BA82" s="892"/>
      <c r="BB82" s="892"/>
      <c r="BC82" s="892"/>
      <c r="BD82" s="892"/>
      <c r="BE82" s="892"/>
      <c r="BF82" s="892"/>
      <c r="BG82" s="892"/>
      <c r="BH82" s="892"/>
      <c r="BI82" s="892"/>
      <c r="BJ82" s="892"/>
      <c r="BK82" s="892"/>
      <c r="BL82" s="892"/>
      <c r="BM82" s="892"/>
      <c r="BN82" s="892"/>
      <c r="BO82" s="892"/>
      <c r="BP82" s="892"/>
      <c r="BQ82" s="892"/>
      <c r="BR82" s="892"/>
      <c r="BS82" s="892"/>
      <c r="BT82" s="892"/>
      <c r="BU82" s="892"/>
      <c r="BV82" s="892"/>
      <c r="BW82" s="892"/>
      <c r="BX82" s="892"/>
      <c r="BY82" s="892"/>
      <c r="BZ82" s="892"/>
      <c r="CA82" s="892"/>
      <c r="CB82" s="892"/>
      <c r="CC82" s="892"/>
      <c r="CD82" s="892"/>
      <c r="CE82" s="892"/>
      <c r="CF82" s="892"/>
      <c r="CG82" s="892"/>
      <c r="CH82" s="892"/>
      <c r="CI82" s="892"/>
      <c r="CJ82" s="892"/>
      <c r="CK82" s="892"/>
      <c r="CL82" s="892"/>
      <c r="CM82" s="892"/>
      <c r="CN82" s="892"/>
      <c r="CO82" s="892"/>
      <c r="CP82" s="892"/>
      <c r="CQ82" s="892"/>
      <c r="CR82" s="892"/>
      <c r="CS82" s="892"/>
      <c r="CT82" s="892"/>
      <c r="CU82" s="892"/>
      <c r="CV82" s="892"/>
      <c r="CW82" s="892"/>
      <c r="CX82" s="892"/>
      <c r="CY82" s="892"/>
      <c r="CZ82" s="892"/>
      <c r="DA82" s="892"/>
      <c r="DB82" s="892"/>
      <c r="DC82" s="892"/>
      <c r="DD82" s="892"/>
      <c r="DE82" s="892"/>
      <c r="DF82" s="892"/>
      <c r="DG82" s="892"/>
      <c r="DH82" s="892"/>
      <c r="DI82" s="892"/>
      <c r="DJ82" s="892"/>
      <c r="DK82" s="892"/>
      <c r="DL82" s="892"/>
      <c r="DM82" s="892"/>
      <c r="DN82" s="892"/>
      <c r="DO82" s="892"/>
      <c r="DP82" s="892"/>
      <c r="DQ82" s="892"/>
      <c r="DR82" s="892"/>
      <c r="DS82" s="892"/>
      <c r="DT82" s="892"/>
      <c r="DU82" s="892"/>
      <c r="DV82" s="892"/>
      <c r="DW82" s="892"/>
      <c r="DX82" s="892"/>
      <c r="DY82" s="892"/>
      <c r="DZ82" s="892"/>
      <c r="EA82" s="892"/>
      <c r="EB82" s="892"/>
      <c r="EC82" s="892"/>
      <c r="ED82" s="892"/>
      <c r="EE82" s="892"/>
      <c r="EF82" s="892"/>
      <c r="EG82" s="892"/>
      <c r="EH82" s="892"/>
      <c r="EI82" s="892"/>
      <c r="EJ82" s="892"/>
      <c r="EK82" s="892"/>
      <c r="EL82" s="892"/>
      <c r="EM82" s="892"/>
      <c r="EN82" s="892"/>
      <c r="EO82" s="892"/>
      <c r="EP82" s="892"/>
      <c r="EQ82" s="892"/>
      <c r="ER82" s="892"/>
      <c r="ES82" s="892"/>
      <c r="ET82" s="892"/>
      <c r="EU82" s="892"/>
      <c r="EV82" s="892"/>
      <c r="EW82" s="892"/>
      <c r="EX82" s="892"/>
      <c r="EY82" s="892"/>
      <c r="EZ82" s="892"/>
      <c r="FA82" s="892"/>
      <c r="FB82" s="892"/>
      <c r="FC82" s="892"/>
      <c r="FD82" s="892"/>
      <c r="FE82" s="892"/>
      <c r="FF82" s="892"/>
      <c r="FG82" s="892"/>
      <c r="FH82" s="892"/>
      <c r="FI82" s="892"/>
      <c r="FJ82" s="892"/>
      <c r="FK82" s="892"/>
      <c r="FL82" s="892"/>
      <c r="FM82" s="892"/>
      <c r="FN82" s="892"/>
      <c r="FO82" s="892"/>
      <c r="FP82" s="892"/>
      <c r="FQ82" s="892"/>
      <c r="FR82" s="892"/>
      <c r="FS82" s="892"/>
      <c r="FT82" s="892"/>
      <c r="FU82" s="892"/>
      <c r="FV82" s="892"/>
      <c r="FW82" s="892"/>
      <c r="FX82" s="892"/>
      <c r="FY82" s="892"/>
      <c r="FZ82" s="892"/>
      <c r="GA82" s="892"/>
      <c r="GB82" s="892"/>
      <c r="GC82" s="892"/>
      <c r="GD82" s="892"/>
      <c r="GE82" s="892"/>
      <c r="GF82" s="892"/>
      <c r="GG82" s="892"/>
      <c r="GH82" s="892"/>
      <c r="GI82" s="892"/>
      <c r="GJ82" s="892"/>
      <c r="GK82" s="892"/>
      <c r="GL82" s="892"/>
      <c r="GM82" s="892"/>
      <c r="GN82" s="892"/>
      <c r="GO82" s="892"/>
      <c r="GP82" s="892"/>
      <c r="GQ82" s="892"/>
      <c r="GR82" s="892"/>
      <c r="GS82" s="892"/>
      <c r="GT82" s="892"/>
      <c r="GU82" s="892"/>
      <c r="GV82" s="892"/>
      <c r="GW82" s="892"/>
      <c r="GX82" s="892"/>
      <c r="GY82" s="892"/>
      <c r="GZ82" s="892"/>
      <c r="HA82" s="892"/>
      <c r="HB82" s="892"/>
      <c r="HC82" s="892"/>
      <c r="HD82" s="892"/>
      <c r="HE82" s="892"/>
      <c r="HF82" s="892"/>
      <c r="HG82" s="892"/>
      <c r="HH82" s="892"/>
      <c r="HI82" s="892"/>
      <c r="HJ82" s="892"/>
      <c r="HK82" s="892"/>
      <c r="HL82" s="892"/>
      <c r="HM82" s="892"/>
      <c r="HN82" s="892"/>
      <c r="HO82" s="892"/>
      <c r="HP82" s="892"/>
      <c r="HQ82" s="892"/>
      <c r="HR82" s="892"/>
      <c r="HS82" s="892"/>
      <c r="HT82" s="892"/>
      <c r="HU82" s="892"/>
      <c r="HV82" s="892"/>
      <c r="HW82" s="892"/>
      <c r="HX82" s="892"/>
      <c r="HY82" s="892"/>
      <c r="HZ82" s="892"/>
      <c r="IA82" s="892"/>
      <c r="IB82" s="892"/>
      <c r="IC82" s="892"/>
      <c r="ID82" s="892"/>
      <c r="IE82" s="892"/>
      <c r="IF82" s="892"/>
      <c r="IG82" s="892"/>
      <c r="IH82" s="892"/>
      <c r="II82" s="892"/>
      <c r="IJ82" s="892"/>
      <c r="IK82" s="892"/>
      <c r="IL82" s="892"/>
      <c r="IM82" s="892"/>
      <c r="IN82" s="892"/>
      <c r="IO82" s="892"/>
      <c r="IP82" s="892"/>
      <c r="IQ82" s="892"/>
      <c r="IR82" s="892"/>
      <c r="IS82" s="892"/>
      <c r="IT82" s="892"/>
      <c r="IU82" s="892"/>
      <c r="IV82" s="892"/>
    </row>
    <row r="83" spans="1:256" s="893" customFormat="1">
      <c r="A83" s="892"/>
      <c r="B83" s="892"/>
      <c r="C83" s="892"/>
      <c r="D83" s="892"/>
      <c r="E83" s="892"/>
      <c r="F83" s="892"/>
      <c r="G83" s="892"/>
      <c r="H83" s="892"/>
      <c r="I83" s="892"/>
      <c r="J83" s="892"/>
      <c r="K83" s="892"/>
      <c r="L83" s="892"/>
      <c r="M83" s="892"/>
      <c r="N83" s="892"/>
      <c r="O83" s="892"/>
      <c r="W83" s="908"/>
      <c r="AQ83" s="892"/>
      <c r="AR83" s="892"/>
      <c r="AS83" s="892"/>
      <c r="AT83" s="892"/>
      <c r="AU83" s="892"/>
      <c r="AV83" s="892"/>
      <c r="AW83" s="892"/>
      <c r="AX83" s="892"/>
      <c r="AY83" s="892"/>
      <c r="AZ83" s="892"/>
      <c r="BA83" s="892"/>
      <c r="BB83" s="892"/>
      <c r="BC83" s="892"/>
      <c r="BD83" s="892"/>
      <c r="BE83" s="892"/>
      <c r="BF83" s="892"/>
      <c r="BG83" s="892"/>
      <c r="BH83" s="892"/>
      <c r="BI83" s="892"/>
      <c r="BJ83" s="892"/>
      <c r="BK83" s="892"/>
      <c r="BL83" s="892"/>
      <c r="BM83" s="892"/>
      <c r="BN83" s="892"/>
      <c r="BO83" s="892"/>
      <c r="BP83" s="892"/>
      <c r="BQ83" s="892"/>
      <c r="BR83" s="892"/>
      <c r="BS83" s="892"/>
      <c r="BT83" s="892"/>
      <c r="BU83" s="892"/>
      <c r="BV83" s="892"/>
      <c r="BW83" s="892"/>
      <c r="BX83" s="892"/>
      <c r="BY83" s="892"/>
      <c r="BZ83" s="892"/>
      <c r="CA83" s="892"/>
      <c r="CB83" s="892"/>
      <c r="CC83" s="892"/>
      <c r="CD83" s="892"/>
      <c r="CE83" s="892"/>
      <c r="CF83" s="892"/>
      <c r="CG83" s="892"/>
      <c r="CH83" s="892"/>
      <c r="CI83" s="892"/>
      <c r="CJ83" s="892"/>
      <c r="CK83" s="892"/>
      <c r="CL83" s="892"/>
      <c r="CM83" s="892"/>
      <c r="CN83" s="892"/>
      <c r="CO83" s="892"/>
      <c r="CP83" s="892"/>
      <c r="CQ83" s="892"/>
      <c r="CR83" s="892"/>
      <c r="CS83" s="892"/>
      <c r="CT83" s="892"/>
      <c r="CU83" s="892"/>
      <c r="CV83" s="892"/>
      <c r="CW83" s="892"/>
      <c r="CX83" s="892"/>
      <c r="CY83" s="892"/>
      <c r="CZ83" s="892"/>
      <c r="DA83" s="892"/>
      <c r="DB83" s="892"/>
      <c r="DC83" s="892"/>
      <c r="DD83" s="892"/>
      <c r="DE83" s="892"/>
      <c r="DF83" s="892"/>
      <c r="DG83" s="892"/>
      <c r="DH83" s="892"/>
      <c r="DI83" s="892"/>
      <c r="DJ83" s="892"/>
      <c r="DK83" s="892"/>
      <c r="DL83" s="892"/>
      <c r="DM83" s="892"/>
      <c r="DN83" s="892"/>
      <c r="DO83" s="892"/>
      <c r="DP83" s="892"/>
      <c r="DQ83" s="892"/>
      <c r="DR83" s="892"/>
      <c r="DS83" s="892"/>
      <c r="DT83" s="892"/>
      <c r="DU83" s="892"/>
      <c r="DV83" s="892"/>
      <c r="DW83" s="892"/>
      <c r="DX83" s="892"/>
      <c r="DY83" s="892"/>
      <c r="DZ83" s="892"/>
      <c r="EA83" s="892"/>
      <c r="EB83" s="892"/>
      <c r="EC83" s="892"/>
      <c r="ED83" s="892"/>
      <c r="EE83" s="892"/>
      <c r="EF83" s="892"/>
      <c r="EG83" s="892"/>
      <c r="EH83" s="892"/>
      <c r="EI83" s="892"/>
      <c r="EJ83" s="892"/>
      <c r="EK83" s="892"/>
      <c r="EL83" s="892"/>
      <c r="EM83" s="892"/>
      <c r="EN83" s="892"/>
      <c r="EO83" s="892"/>
      <c r="EP83" s="892"/>
      <c r="EQ83" s="892"/>
      <c r="ER83" s="892"/>
      <c r="ES83" s="892"/>
      <c r="ET83" s="892"/>
      <c r="EU83" s="892"/>
      <c r="EV83" s="892"/>
      <c r="EW83" s="892"/>
      <c r="EX83" s="892"/>
      <c r="EY83" s="892"/>
      <c r="EZ83" s="892"/>
      <c r="FA83" s="892"/>
      <c r="FB83" s="892"/>
      <c r="FC83" s="892"/>
      <c r="FD83" s="892"/>
      <c r="FE83" s="892"/>
      <c r="FF83" s="892"/>
      <c r="FG83" s="892"/>
      <c r="FH83" s="892"/>
      <c r="FI83" s="892"/>
      <c r="FJ83" s="892"/>
      <c r="FK83" s="892"/>
      <c r="FL83" s="892"/>
      <c r="FM83" s="892"/>
      <c r="FN83" s="892"/>
      <c r="FO83" s="892"/>
      <c r="FP83" s="892"/>
      <c r="FQ83" s="892"/>
      <c r="FR83" s="892"/>
      <c r="FS83" s="892"/>
      <c r="FT83" s="892"/>
      <c r="FU83" s="892"/>
      <c r="FV83" s="892"/>
      <c r="FW83" s="892"/>
      <c r="FX83" s="892"/>
      <c r="FY83" s="892"/>
      <c r="FZ83" s="892"/>
      <c r="GA83" s="892"/>
      <c r="GB83" s="892"/>
      <c r="GC83" s="892"/>
      <c r="GD83" s="892"/>
      <c r="GE83" s="892"/>
      <c r="GF83" s="892"/>
      <c r="GG83" s="892"/>
      <c r="GH83" s="892"/>
      <c r="GI83" s="892"/>
      <c r="GJ83" s="892"/>
      <c r="GK83" s="892"/>
      <c r="GL83" s="892"/>
      <c r="GM83" s="892"/>
      <c r="GN83" s="892"/>
      <c r="GO83" s="892"/>
      <c r="GP83" s="892"/>
      <c r="GQ83" s="892"/>
      <c r="GR83" s="892"/>
      <c r="GS83" s="892"/>
      <c r="GT83" s="892"/>
      <c r="GU83" s="892"/>
      <c r="GV83" s="892"/>
      <c r="GW83" s="892"/>
      <c r="GX83" s="892"/>
      <c r="GY83" s="892"/>
      <c r="GZ83" s="892"/>
      <c r="HA83" s="892"/>
      <c r="HB83" s="892"/>
      <c r="HC83" s="892"/>
      <c r="HD83" s="892"/>
      <c r="HE83" s="892"/>
      <c r="HF83" s="892"/>
      <c r="HG83" s="892"/>
      <c r="HH83" s="892"/>
      <c r="HI83" s="892"/>
      <c r="HJ83" s="892"/>
      <c r="HK83" s="892"/>
      <c r="HL83" s="892"/>
      <c r="HM83" s="892"/>
      <c r="HN83" s="892"/>
      <c r="HO83" s="892"/>
      <c r="HP83" s="892"/>
      <c r="HQ83" s="892"/>
      <c r="HR83" s="892"/>
      <c r="HS83" s="892"/>
      <c r="HT83" s="892"/>
      <c r="HU83" s="892"/>
      <c r="HV83" s="892"/>
      <c r="HW83" s="892"/>
      <c r="HX83" s="892"/>
      <c r="HY83" s="892"/>
      <c r="HZ83" s="892"/>
      <c r="IA83" s="892"/>
      <c r="IB83" s="892"/>
      <c r="IC83" s="892"/>
      <c r="ID83" s="892"/>
      <c r="IE83" s="892"/>
      <c r="IF83" s="892"/>
      <c r="IG83" s="892"/>
      <c r="IH83" s="892"/>
      <c r="II83" s="892"/>
      <c r="IJ83" s="892"/>
      <c r="IK83" s="892"/>
      <c r="IL83" s="892"/>
      <c r="IM83" s="892"/>
      <c r="IN83" s="892"/>
      <c r="IO83" s="892"/>
      <c r="IP83" s="892"/>
      <c r="IQ83" s="892"/>
      <c r="IR83" s="892"/>
      <c r="IS83" s="892"/>
      <c r="IT83" s="892"/>
      <c r="IU83" s="892"/>
      <c r="IV83" s="892"/>
    </row>
    <row r="84" spans="1:256" s="893" customFormat="1">
      <c r="A84" s="892"/>
      <c r="B84" s="892"/>
      <c r="C84" s="892"/>
      <c r="D84" s="892"/>
      <c r="E84" s="892"/>
      <c r="F84" s="892"/>
      <c r="G84" s="892"/>
      <c r="H84" s="892"/>
      <c r="I84" s="892"/>
      <c r="J84" s="892"/>
      <c r="K84" s="892"/>
      <c r="L84" s="892"/>
      <c r="M84" s="892"/>
      <c r="N84" s="892"/>
      <c r="O84" s="892"/>
      <c r="W84" s="908"/>
      <c r="AQ84" s="892"/>
      <c r="AR84" s="892"/>
      <c r="AS84" s="892"/>
      <c r="AT84" s="892"/>
      <c r="AU84" s="892"/>
      <c r="AV84" s="892"/>
      <c r="AW84" s="892"/>
      <c r="AX84" s="892"/>
      <c r="AY84" s="892"/>
      <c r="AZ84" s="892"/>
      <c r="BA84" s="892"/>
      <c r="BB84" s="892"/>
      <c r="BC84" s="892"/>
      <c r="BD84" s="892"/>
      <c r="BE84" s="892"/>
      <c r="BF84" s="892"/>
      <c r="BG84" s="892"/>
      <c r="BH84" s="892"/>
      <c r="BI84" s="892"/>
      <c r="BJ84" s="892"/>
      <c r="BK84" s="892"/>
      <c r="BL84" s="892"/>
      <c r="BM84" s="892"/>
      <c r="BN84" s="892"/>
      <c r="BO84" s="892"/>
      <c r="BP84" s="892"/>
      <c r="BQ84" s="892"/>
      <c r="BR84" s="892"/>
      <c r="BS84" s="892"/>
      <c r="BT84" s="892"/>
      <c r="BU84" s="892"/>
      <c r="BV84" s="892"/>
      <c r="BW84" s="892"/>
      <c r="BX84" s="892"/>
      <c r="BY84" s="892"/>
      <c r="BZ84" s="892"/>
      <c r="CA84" s="892"/>
      <c r="CB84" s="892"/>
      <c r="CC84" s="892"/>
      <c r="CD84" s="892"/>
      <c r="CE84" s="892"/>
      <c r="CF84" s="892"/>
      <c r="CG84" s="892"/>
      <c r="CH84" s="892"/>
      <c r="CI84" s="892"/>
      <c r="CJ84" s="892"/>
      <c r="CK84" s="892"/>
      <c r="CL84" s="892"/>
      <c r="CM84" s="892"/>
      <c r="CN84" s="892"/>
      <c r="CO84" s="892"/>
      <c r="CP84" s="892"/>
      <c r="CQ84" s="892"/>
      <c r="CR84" s="892"/>
      <c r="CS84" s="892"/>
      <c r="CT84" s="892"/>
      <c r="CU84" s="892"/>
      <c r="CV84" s="892"/>
      <c r="CW84" s="892"/>
      <c r="CX84" s="892"/>
      <c r="CY84" s="892"/>
      <c r="CZ84" s="892"/>
      <c r="DA84" s="892"/>
      <c r="DB84" s="892"/>
      <c r="DC84" s="892"/>
      <c r="DD84" s="892"/>
      <c r="DE84" s="892"/>
      <c r="DF84" s="892"/>
      <c r="DG84" s="892"/>
      <c r="DH84" s="892"/>
      <c r="DI84" s="892"/>
      <c r="DJ84" s="892"/>
      <c r="DK84" s="892"/>
      <c r="DL84" s="892"/>
      <c r="DM84" s="892"/>
      <c r="DN84" s="892"/>
      <c r="DO84" s="892"/>
      <c r="DP84" s="892"/>
      <c r="DQ84" s="892"/>
      <c r="DR84" s="892"/>
      <c r="DS84" s="892"/>
      <c r="DT84" s="892"/>
      <c r="DU84" s="892"/>
      <c r="DV84" s="892"/>
      <c r="DW84" s="892"/>
      <c r="DX84" s="892"/>
      <c r="DY84" s="892"/>
      <c r="DZ84" s="892"/>
      <c r="EA84" s="892"/>
      <c r="EB84" s="892"/>
      <c r="EC84" s="892"/>
      <c r="ED84" s="892"/>
      <c r="EE84" s="892"/>
      <c r="EF84" s="892"/>
      <c r="EG84" s="892"/>
      <c r="EH84" s="892"/>
      <c r="EI84" s="892"/>
      <c r="EJ84" s="892"/>
      <c r="EK84" s="892"/>
      <c r="EL84" s="892"/>
      <c r="EM84" s="892"/>
      <c r="EN84" s="892"/>
      <c r="EO84" s="892"/>
      <c r="EP84" s="892"/>
      <c r="EQ84" s="892"/>
      <c r="ER84" s="892"/>
      <c r="ES84" s="892"/>
      <c r="ET84" s="892"/>
      <c r="EU84" s="892"/>
      <c r="EV84" s="892"/>
      <c r="EW84" s="892"/>
      <c r="EX84" s="892"/>
      <c r="EY84" s="892"/>
      <c r="EZ84" s="892"/>
      <c r="FA84" s="892"/>
      <c r="FB84" s="892"/>
      <c r="FC84" s="892"/>
      <c r="FD84" s="892"/>
      <c r="FE84" s="892"/>
      <c r="FF84" s="892"/>
      <c r="FG84" s="892"/>
      <c r="FH84" s="892"/>
      <c r="FI84" s="892"/>
      <c r="FJ84" s="892"/>
      <c r="FK84" s="892"/>
      <c r="FL84" s="892"/>
      <c r="FM84" s="892"/>
      <c r="FN84" s="892"/>
      <c r="FO84" s="892"/>
      <c r="FP84" s="892"/>
      <c r="FQ84" s="892"/>
      <c r="FR84" s="892"/>
      <c r="FS84" s="892"/>
      <c r="FT84" s="892"/>
      <c r="FU84" s="892"/>
      <c r="FV84" s="892"/>
      <c r="FW84" s="892"/>
      <c r="FX84" s="892"/>
      <c r="FY84" s="892"/>
      <c r="FZ84" s="892"/>
      <c r="GA84" s="892"/>
      <c r="GB84" s="892"/>
      <c r="GC84" s="892"/>
      <c r="GD84" s="892"/>
      <c r="GE84" s="892"/>
      <c r="GF84" s="892"/>
      <c r="GG84" s="892"/>
      <c r="GH84" s="892"/>
      <c r="GI84" s="892"/>
      <c r="GJ84" s="892"/>
      <c r="GK84" s="892"/>
      <c r="GL84" s="892"/>
      <c r="GM84" s="892"/>
      <c r="GN84" s="892"/>
      <c r="GO84" s="892"/>
      <c r="GP84" s="892"/>
      <c r="GQ84" s="892"/>
      <c r="GR84" s="892"/>
      <c r="GS84" s="892"/>
      <c r="GT84" s="892"/>
      <c r="GU84" s="892"/>
      <c r="GV84" s="892"/>
      <c r="GW84" s="892"/>
      <c r="GX84" s="892"/>
      <c r="GY84" s="892"/>
      <c r="GZ84" s="892"/>
      <c r="HA84" s="892"/>
      <c r="HB84" s="892"/>
      <c r="HC84" s="892"/>
      <c r="HD84" s="892"/>
      <c r="HE84" s="892"/>
      <c r="HF84" s="892"/>
      <c r="HG84" s="892"/>
      <c r="HH84" s="892"/>
      <c r="HI84" s="892"/>
      <c r="HJ84" s="892"/>
      <c r="HK84" s="892"/>
      <c r="HL84" s="892"/>
      <c r="HM84" s="892"/>
      <c r="HN84" s="892"/>
      <c r="HO84" s="892"/>
      <c r="HP84" s="892"/>
      <c r="HQ84" s="892"/>
      <c r="HR84" s="892"/>
      <c r="HS84" s="892"/>
      <c r="HT84" s="892"/>
      <c r="HU84" s="892"/>
      <c r="HV84" s="892"/>
      <c r="HW84" s="892"/>
      <c r="HX84" s="892"/>
      <c r="HY84" s="892"/>
      <c r="HZ84" s="892"/>
      <c r="IA84" s="892"/>
      <c r="IB84" s="892"/>
      <c r="IC84" s="892"/>
      <c r="ID84" s="892"/>
      <c r="IE84" s="892"/>
      <c r="IF84" s="892"/>
      <c r="IG84" s="892"/>
      <c r="IH84" s="892"/>
      <c r="II84" s="892"/>
      <c r="IJ84" s="892"/>
      <c r="IK84" s="892"/>
      <c r="IL84" s="892"/>
      <c r="IM84" s="892"/>
      <c r="IN84" s="892"/>
      <c r="IO84" s="892"/>
      <c r="IP84" s="892"/>
      <c r="IQ84" s="892"/>
      <c r="IR84" s="892"/>
      <c r="IS84" s="892"/>
      <c r="IT84" s="892"/>
      <c r="IU84" s="892"/>
      <c r="IV84" s="892"/>
    </row>
    <row r="85" spans="1:256" s="893" customFormat="1">
      <c r="A85" s="892"/>
      <c r="B85" s="892"/>
      <c r="C85" s="892"/>
      <c r="D85" s="892"/>
      <c r="E85" s="892"/>
      <c r="F85" s="892"/>
      <c r="G85" s="892"/>
      <c r="H85" s="892"/>
      <c r="I85" s="892"/>
      <c r="J85" s="892"/>
      <c r="K85" s="892"/>
      <c r="L85" s="892"/>
      <c r="M85" s="892"/>
      <c r="N85" s="892"/>
      <c r="O85" s="892"/>
      <c r="W85" s="908"/>
      <c r="AQ85" s="892"/>
      <c r="AR85" s="892"/>
      <c r="AS85" s="892"/>
      <c r="AT85" s="892"/>
      <c r="AU85" s="892"/>
      <c r="AV85" s="892"/>
      <c r="AW85" s="892"/>
      <c r="AX85" s="892"/>
      <c r="AY85" s="892"/>
      <c r="AZ85" s="892"/>
      <c r="BA85" s="892"/>
      <c r="BB85" s="892"/>
      <c r="BC85" s="892"/>
      <c r="BD85" s="892"/>
      <c r="BE85" s="892"/>
      <c r="BF85" s="892"/>
      <c r="BG85" s="892"/>
      <c r="BH85" s="892"/>
      <c r="BI85" s="892"/>
      <c r="BJ85" s="892"/>
      <c r="BK85" s="892"/>
      <c r="BL85" s="892"/>
      <c r="BM85" s="892"/>
      <c r="BN85" s="892"/>
      <c r="BO85" s="892"/>
      <c r="BP85" s="892"/>
      <c r="BQ85" s="892"/>
      <c r="BR85" s="892"/>
      <c r="BS85" s="892"/>
      <c r="BT85" s="892"/>
      <c r="BU85" s="892"/>
      <c r="BV85" s="892"/>
      <c r="BW85" s="892"/>
      <c r="BX85" s="892"/>
      <c r="BY85" s="892"/>
      <c r="BZ85" s="892"/>
      <c r="CA85" s="892"/>
      <c r="CB85" s="892"/>
      <c r="CC85" s="892"/>
      <c r="CD85" s="892"/>
      <c r="CE85" s="892"/>
      <c r="CF85" s="892"/>
      <c r="CG85" s="892"/>
      <c r="CH85" s="892"/>
      <c r="CI85" s="892"/>
      <c r="CJ85" s="892"/>
      <c r="CK85" s="892"/>
      <c r="CL85" s="892"/>
      <c r="CM85" s="892"/>
      <c r="CN85" s="892"/>
      <c r="CO85" s="892"/>
      <c r="CP85" s="892"/>
      <c r="CQ85" s="892"/>
      <c r="CR85" s="892"/>
      <c r="CS85" s="892"/>
      <c r="CT85" s="892"/>
      <c r="CU85" s="892"/>
      <c r="CV85" s="892"/>
      <c r="CW85" s="892"/>
      <c r="CX85" s="892"/>
      <c r="CY85" s="892"/>
      <c r="CZ85" s="892"/>
      <c r="DA85" s="892"/>
      <c r="DB85" s="892"/>
      <c r="DC85" s="892"/>
      <c r="DD85" s="892"/>
      <c r="DE85" s="892"/>
      <c r="DF85" s="892"/>
      <c r="DG85" s="892"/>
      <c r="DH85" s="892"/>
      <c r="DI85" s="892"/>
      <c r="DJ85" s="892"/>
      <c r="DK85" s="892"/>
      <c r="DL85" s="892"/>
      <c r="DM85" s="892"/>
      <c r="DN85" s="892"/>
      <c r="DO85" s="892"/>
      <c r="DP85" s="892"/>
      <c r="DQ85" s="892"/>
      <c r="DR85" s="892"/>
      <c r="DS85" s="892"/>
      <c r="DT85" s="892"/>
      <c r="DU85" s="892"/>
      <c r="DV85" s="892"/>
      <c r="DW85" s="892"/>
      <c r="DX85" s="892"/>
      <c r="DY85" s="892"/>
      <c r="DZ85" s="892"/>
      <c r="EA85" s="892"/>
      <c r="EB85" s="892"/>
      <c r="EC85" s="892"/>
      <c r="ED85" s="892"/>
      <c r="EE85" s="892"/>
      <c r="EF85" s="892"/>
      <c r="EG85" s="892"/>
      <c r="EH85" s="892"/>
      <c r="EI85" s="892"/>
      <c r="EJ85" s="892"/>
      <c r="EK85" s="892"/>
      <c r="EL85" s="892"/>
      <c r="EM85" s="892"/>
      <c r="EN85" s="892"/>
      <c r="EO85" s="892"/>
      <c r="EP85" s="892"/>
      <c r="EQ85" s="892"/>
      <c r="ER85" s="892"/>
      <c r="ES85" s="892"/>
      <c r="ET85" s="892"/>
      <c r="EU85" s="892"/>
      <c r="EV85" s="892"/>
      <c r="EW85" s="892"/>
      <c r="EX85" s="892"/>
      <c r="EY85" s="892"/>
      <c r="EZ85" s="892"/>
      <c r="FA85" s="892"/>
      <c r="FB85" s="892"/>
      <c r="FC85" s="892"/>
      <c r="FD85" s="892"/>
      <c r="FE85" s="892"/>
      <c r="FF85" s="892"/>
      <c r="FG85" s="892"/>
      <c r="FH85" s="892"/>
      <c r="FI85" s="892"/>
      <c r="FJ85" s="892"/>
      <c r="FK85" s="892"/>
      <c r="FL85" s="892"/>
      <c r="FM85" s="892"/>
      <c r="FN85" s="892"/>
      <c r="FO85" s="892"/>
      <c r="FP85" s="892"/>
      <c r="FQ85" s="892"/>
      <c r="FR85" s="892"/>
      <c r="FS85" s="892"/>
      <c r="FT85" s="892"/>
      <c r="FU85" s="892"/>
      <c r="FV85" s="892"/>
      <c r="FW85" s="892"/>
      <c r="FX85" s="892"/>
      <c r="FY85" s="892"/>
      <c r="FZ85" s="892"/>
      <c r="GA85" s="892"/>
      <c r="GB85" s="892"/>
      <c r="GC85" s="892"/>
      <c r="GD85" s="892"/>
      <c r="GE85" s="892"/>
      <c r="GF85" s="892"/>
      <c r="GG85" s="892"/>
      <c r="GH85" s="892"/>
      <c r="GI85" s="892"/>
      <c r="GJ85" s="892"/>
      <c r="GK85" s="892"/>
      <c r="GL85" s="892"/>
      <c r="GM85" s="892"/>
      <c r="GN85" s="892"/>
      <c r="GO85" s="892"/>
      <c r="GP85" s="892"/>
      <c r="GQ85" s="892"/>
      <c r="GR85" s="892"/>
      <c r="GS85" s="892"/>
      <c r="GT85" s="892"/>
      <c r="GU85" s="892"/>
      <c r="GV85" s="892"/>
      <c r="GW85" s="892"/>
      <c r="GX85" s="892"/>
      <c r="GY85" s="892"/>
      <c r="GZ85" s="892"/>
      <c r="HA85" s="892"/>
      <c r="HB85" s="892"/>
      <c r="HC85" s="892"/>
      <c r="HD85" s="892"/>
      <c r="HE85" s="892"/>
      <c r="HF85" s="892"/>
      <c r="HG85" s="892"/>
      <c r="HH85" s="892"/>
      <c r="HI85" s="892"/>
      <c r="HJ85" s="892"/>
      <c r="HK85" s="892"/>
      <c r="HL85" s="892"/>
      <c r="HM85" s="892"/>
      <c r="HN85" s="892"/>
      <c r="HO85" s="892"/>
      <c r="HP85" s="892"/>
      <c r="HQ85" s="892"/>
      <c r="HR85" s="892"/>
      <c r="HS85" s="892"/>
      <c r="HT85" s="892"/>
      <c r="HU85" s="892"/>
      <c r="HV85" s="892"/>
      <c r="HW85" s="892"/>
      <c r="HX85" s="892"/>
      <c r="HY85" s="892"/>
      <c r="HZ85" s="892"/>
      <c r="IA85" s="892"/>
      <c r="IB85" s="892"/>
      <c r="IC85" s="892"/>
      <c r="ID85" s="892"/>
      <c r="IE85" s="892"/>
      <c r="IF85" s="892"/>
      <c r="IG85" s="892"/>
      <c r="IH85" s="892"/>
      <c r="II85" s="892"/>
      <c r="IJ85" s="892"/>
      <c r="IK85" s="892"/>
      <c r="IL85" s="892"/>
      <c r="IM85" s="892"/>
      <c r="IN85" s="892"/>
      <c r="IO85" s="892"/>
      <c r="IP85" s="892"/>
      <c r="IQ85" s="892"/>
      <c r="IR85" s="892"/>
      <c r="IS85" s="892"/>
      <c r="IT85" s="892"/>
      <c r="IU85" s="892"/>
      <c r="IV85" s="892"/>
    </row>
  </sheetData>
  <mergeCells count="4">
    <mergeCell ref="A17:B17"/>
    <mergeCell ref="A18:B18"/>
    <mergeCell ref="R20:S20"/>
    <mergeCell ref="A25:B25"/>
  </mergeCells>
  <hyperlinks>
    <hyperlink ref="A31" r:id="rId1" display="http://www.grdf.fr/documents/10184/1291504/Catalogue+des+prestations+GrDF+2015+vdef.pdf"/>
    <hyperlink ref="A33" r:id="rId2"/>
  </hyperlinks>
  <pageMargins left="0.7" right="0.7" top="0.75" bottom="0.75" header="0.3" footer="0.3"/>
  <pageSetup paperSize="9" scale="67" orientation="landscape" r:id="rId3"/>
  <rowBreaks count="1" manualBreakCount="1">
    <brk id="18" max="16383" man="1"/>
  </rowBreaks>
  <colBreaks count="1" manualBreakCount="1">
    <brk id="12" max="1048575" man="1"/>
  </colBreaks>
  <drawing r:id="rId4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6"/>
  <sheetViews>
    <sheetView zoomScale="82" zoomScaleNormal="82" zoomScaleSheetLayoutView="71" workbookViewId="0">
      <selection activeCell="E12" sqref="E12"/>
    </sheetView>
  </sheetViews>
  <sheetFormatPr baseColWidth="10" defaultColWidth="13" defaultRowHeight="15.75"/>
  <cols>
    <col min="1" max="1" width="17.5703125" style="984" customWidth="1"/>
    <col min="2" max="2" width="19.140625" style="984" customWidth="1"/>
    <col min="3" max="3" width="20" style="984" customWidth="1"/>
    <col min="4" max="8" width="15.7109375" style="984" customWidth="1"/>
    <col min="9" max="11" width="10.7109375" style="984" customWidth="1"/>
    <col min="12" max="13" width="15.7109375" style="984" customWidth="1"/>
    <col min="14" max="14" width="14.140625" style="984" customWidth="1"/>
    <col min="15" max="15" width="14.7109375" style="984" customWidth="1"/>
    <col min="16" max="16" width="15.42578125" style="984" customWidth="1"/>
    <col min="17" max="229" width="11.42578125" style="984" customWidth="1"/>
    <col min="230" max="230" width="19.140625" style="984" customWidth="1"/>
    <col min="231" max="231" width="20" style="984" customWidth="1"/>
    <col min="232" max="233" width="18.42578125" style="984" customWidth="1"/>
    <col min="234" max="234" width="18" style="984" customWidth="1"/>
    <col min="235" max="235" width="15.7109375" style="984" customWidth="1"/>
    <col min="236" max="236" width="21.5703125" style="984" customWidth="1"/>
    <col min="237" max="237" width="17" style="984" customWidth="1"/>
    <col min="238" max="238" width="28.140625" style="984" customWidth="1"/>
    <col min="239" max="239" width="20" style="984" customWidth="1"/>
    <col min="240" max="240" width="20.42578125" style="984" customWidth="1"/>
    <col min="241" max="241" width="16.7109375" style="984" customWidth="1"/>
    <col min="242" max="242" width="14.140625" style="984" customWidth="1"/>
    <col min="243" max="243" width="14.7109375" style="984" customWidth="1"/>
    <col min="244" max="244" width="15.42578125" style="984" customWidth="1"/>
    <col min="245" max="245" width="20.5703125" style="984" customWidth="1"/>
    <col min="246" max="246" width="14.85546875" style="984" customWidth="1"/>
    <col min="247" max="247" width="15.140625" style="984" customWidth="1"/>
    <col min="248" max="248" width="21.140625" style="984" customWidth="1"/>
    <col min="249" max="249" width="19.42578125" style="984" customWidth="1"/>
    <col min="250" max="250" width="20.42578125" style="984" customWidth="1"/>
    <col min="251" max="251" width="14.85546875" style="984" customWidth="1"/>
    <col min="252" max="16384" width="13" style="984"/>
  </cols>
  <sheetData>
    <row r="1" spans="1:23" ht="24.95" customHeight="1">
      <c r="A1" s="977"/>
    </row>
    <row r="2" spans="1:23" ht="24.95" customHeight="1">
      <c r="A2" s="977" t="s">
        <v>197</v>
      </c>
    </row>
    <row r="3" spans="1:23" ht="24.95" customHeight="1"/>
    <row r="4" spans="1:23" ht="50.1" customHeight="1">
      <c r="A4" s="1017" t="s">
        <v>197</v>
      </c>
      <c r="B4" s="1018" t="s">
        <v>96</v>
      </c>
      <c r="C4" s="1019" t="s">
        <v>173</v>
      </c>
      <c r="D4" s="1020" t="s">
        <v>174</v>
      </c>
      <c r="E4" s="1020" t="s">
        <v>182</v>
      </c>
      <c r="F4" s="1018" t="s">
        <v>175</v>
      </c>
      <c r="G4" s="1020" t="s">
        <v>176</v>
      </c>
      <c r="H4" s="1020" t="s">
        <v>188</v>
      </c>
      <c r="I4" s="1021" t="s">
        <v>37</v>
      </c>
      <c r="J4" s="1022" t="s">
        <v>202</v>
      </c>
      <c r="K4" s="1021" t="s">
        <v>189</v>
      </c>
      <c r="L4" s="1021" t="s">
        <v>190</v>
      </c>
      <c r="M4" s="1021" t="s">
        <v>191</v>
      </c>
      <c r="V4" s="928"/>
      <c r="W4" s="928"/>
    </row>
    <row r="5" spans="1:23" ht="24.95" customHeight="1">
      <c r="A5" s="959" t="s">
        <v>193</v>
      </c>
      <c r="B5" s="959" t="s">
        <v>210</v>
      </c>
      <c r="C5" s="955">
        <v>200001670140</v>
      </c>
      <c r="D5" s="956">
        <v>3067.9</v>
      </c>
      <c r="E5" s="956">
        <v>308.24</v>
      </c>
      <c r="F5" s="956">
        <f>D5+E5</f>
        <v>3376.1400000000003</v>
      </c>
      <c r="G5" s="956">
        <f>D5*1.2+E5*1.055</f>
        <v>4006.6732000000002</v>
      </c>
      <c r="H5" s="956">
        <f>G5-(G5-F5)*0.05</f>
        <v>3975.1465400000002</v>
      </c>
      <c r="I5" s="956">
        <f>G5/J5</f>
        <v>4.0797829097425874E-2</v>
      </c>
      <c r="J5" s="961">
        <v>98208</v>
      </c>
      <c r="K5" s="955">
        <v>8541</v>
      </c>
      <c r="L5" s="1044">
        <v>1.2829999999999999</v>
      </c>
      <c r="M5" s="1044">
        <v>11.497999999999999</v>
      </c>
      <c r="V5" s="908"/>
      <c r="W5" s="908"/>
    </row>
    <row r="6" spans="1:23" ht="24.95" customHeight="1">
      <c r="A6" s="959" t="s">
        <v>162</v>
      </c>
      <c r="B6" s="959" t="s">
        <v>103</v>
      </c>
      <c r="C6" s="955">
        <v>200001670162</v>
      </c>
      <c r="D6" s="956">
        <v>2858.14</v>
      </c>
      <c r="E6" s="956">
        <v>308.24</v>
      </c>
      <c r="F6" s="956">
        <f>D6+E6</f>
        <v>3166.38</v>
      </c>
      <c r="G6" s="956">
        <f t="shared" ref="G6:G16" si="0">D6*1.2+E6*1.055</f>
        <v>3754.9611999999997</v>
      </c>
      <c r="H6" s="956">
        <f t="shared" ref="H6:H16" si="1">G6-(G6-F6)*0.05</f>
        <v>3725.5321399999998</v>
      </c>
      <c r="I6" s="956">
        <f>G6/J6</f>
        <v>4.4019615014888276E-2</v>
      </c>
      <c r="J6" s="961">
        <v>85302</v>
      </c>
      <c r="K6" s="955">
        <v>7473</v>
      </c>
      <c r="L6" s="1044">
        <v>1.272</v>
      </c>
      <c r="M6" s="1044">
        <v>11.414999999999999</v>
      </c>
      <c r="V6" s="908"/>
      <c r="W6" s="908"/>
    </row>
    <row r="7" spans="1:23" ht="24.95" customHeight="1">
      <c r="A7" s="959" t="s">
        <v>163</v>
      </c>
      <c r="B7" s="959" t="s">
        <v>211</v>
      </c>
      <c r="C7" s="955">
        <v>200001670201</v>
      </c>
      <c r="D7" s="956">
        <v>2092.62</v>
      </c>
      <c r="E7" s="956">
        <v>308.24</v>
      </c>
      <c r="F7" s="956">
        <f t="shared" ref="F7:F16" si="2">D7+E7</f>
        <v>2400.8599999999997</v>
      </c>
      <c r="G7" s="956">
        <f t="shared" si="0"/>
        <v>2836.3371999999999</v>
      </c>
      <c r="H7" s="956">
        <f t="shared" si="1"/>
        <v>2814.5633399999997</v>
      </c>
      <c r="I7" s="956">
        <f>G7/J7</f>
        <v>4.5642102891717488E-2</v>
      </c>
      <c r="J7" s="961">
        <v>62143</v>
      </c>
      <c r="K7" s="955">
        <v>5250</v>
      </c>
      <c r="L7" s="1044">
        <v>1.262</v>
      </c>
      <c r="M7" s="1044">
        <v>11.837</v>
      </c>
      <c r="V7" s="908"/>
      <c r="W7" s="908"/>
    </row>
    <row r="8" spans="1:23" ht="24.95" customHeight="1">
      <c r="A8" s="959" t="s">
        <v>164</v>
      </c>
      <c r="B8" s="959" t="s">
        <v>124</v>
      </c>
      <c r="C8" s="955">
        <v>20028302903</v>
      </c>
      <c r="D8" s="956">
        <v>1477.82</v>
      </c>
      <c r="E8" s="956">
        <v>299.52</v>
      </c>
      <c r="F8" s="956">
        <f t="shared" si="2"/>
        <v>1777.34</v>
      </c>
      <c r="G8" s="956">
        <f t="shared" si="0"/>
        <v>2089.3775999999998</v>
      </c>
      <c r="H8" s="956">
        <f t="shared" si="1"/>
        <v>2073.7757199999996</v>
      </c>
      <c r="I8" s="956">
        <v>3.8543002084524706E-2</v>
      </c>
      <c r="J8" s="961">
        <v>58401</v>
      </c>
      <c r="K8" s="955">
        <v>3993</v>
      </c>
      <c r="L8" s="1044">
        <v>1.254</v>
      </c>
      <c r="M8" s="1044">
        <v>11.666</v>
      </c>
      <c r="V8" s="908"/>
      <c r="W8" s="908"/>
    </row>
    <row r="9" spans="1:23" ht="24.95" customHeight="1">
      <c r="A9" s="959" t="s">
        <v>165</v>
      </c>
      <c r="B9" s="959" t="s">
        <v>106</v>
      </c>
      <c r="C9" s="955">
        <v>720000296768</v>
      </c>
      <c r="D9" s="956">
        <v>996.6</v>
      </c>
      <c r="E9" s="956">
        <v>299.52</v>
      </c>
      <c r="F9" s="956">
        <f t="shared" si="2"/>
        <v>1296.1199999999999</v>
      </c>
      <c r="G9" s="956">
        <f t="shared" si="0"/>
        <v>1511.9136000000001</v>
      </c>
      <c r="H9" s="956">
        <f t="shared" si="1"/>
        <v>1501.12392</v>
      </c>
      <c r="I9" s="956">
        <f t="shared" ref="I9:I17" si="3">G9/J9</f>
        <v>3.8196998635743523E-2</v>
      </c>
      <c r="J9" s="961">
        <v>39582</v>
      </c>
      <c r="K9" s="955">
        <v>2691</v>
      </c>
      <c r="L9" s="1044">
        <v>1.2490000000000001</v>
      </c>
      <c r="M9" s="1044">
        <v>11.776999999999999</v>
      </c>
      <c r="V9" s="908"/>
      <c r="W9" s="908"/>
    </row>
    <row r="10" spans="1:23" ht="24.95" customHeight="1">
      <c r="A10" s="959" t="s">
        <v>166</v>
      </c>
      <c r="B10" s="959" t="s">
        <v>107</v>
      </c>
      <c r="C10" s="955">
        <v>20028581380</v>
      </c>
      <c r="D10" s="956">
        <v>365.16</v>
      </c>
      <c r="E10" s="956">
        <v>299.52</v>
      </c>
      <c r="F10" s="956">
        <f t="shared" si="2"/>
        <v>664.68000000000006</v>
      </c>
      <c r="G10" s="956">
        <f t="shared" si="0"/>
        <v>754.18560000000002</v>
      </c>
      <c r="H10" s="956">
        <f t="shared" si="1"/>
        <v>749.71032000000002</v>
      </c>
      <c r="I10" s="956">
        <f t="shared" si="3"/>
        <v>5.4702661927903101E-2</v>
      </c>
      <c r="J10" s="961">
        <v>13787</v>
      </c>
      <c r="K10" s="955">
        <v>950</v>
      </c>
      <c r="L10" s="1044">
        <v>1.236</v>
      </c>
      <c r="M10" s="1044">
        <v>11.744</v>
      </c>
      <c r="V10" s="908"/>
      <c r="W10" s="908"/>
    </row>
    <row r="11" spans="1:23" ht="24.95" customHeight="1">
      <c r="A11" s="959" t="s">
        <v>167</v>
      </c>
      <c r="B11" s="959" t="s">
        <v>108</v>
      </c>
      <c r="C11" s="955">
        <v>200001903096</v>
      </c>
      <c r="D11" s="956">
        <v>238.82</v>
      </c>
      <c r="E11" s="956">
        <v>288.68</v>
      </c>
      <c r="F11" s="956">
        <f t="shared" si="2"/>
        <v>527.5</v>
      </c>
      <c r="G11" s="956">
        <f t="shared" si="0"/>
        <v>591.14139999999998</v>
      </c>
      <c r="H11" s="956">
        <f t="shared" si="1"/>
        <v>587.95933000000002</v>
      </c>
      <c r="I11" s="956">
        <f t="shared" si="3"/>
        <v>6.9899657088802178E-2</v>
      </c>
      <c r="J11" s="961">
        <v>8457</v>
      </c>
      <c r="K11" s="955">
        <v>711</v>
      </c>
      <c r="L11" s="1044">
        <v>1.224</v>
      </c>
      <c r="M11" s="1044">
        <v>11.895</v>
      </c>
      <c r="V11" s="908"/>
      <c r="W11" s="908"/>
    </row>
    <row r="12" spans="1:23" ht="24.95" customHeight="1">
      <c r="A12" s="959" t="s">
        <v>194</v>
      </c>
      <c r="B12" s="959" t="s">
        <v>110</v>
      </c>
      <c r="C12" s="955">
        <v>200001959954</v>
      </c>
      <c r="D12" s="956">
        <v>253.51</v>
      </c>
      <c r="E12" s="956">
        <v>288.68</v>
      </c>
      <c r="F12" s="956">
        <f t="shared" si="2"/>
        <v>542.19000000000005</v>
      </c>
      <c r="G12" s="956">
        <f t="shared" si="0"/>
        <v>608.76939999999991</v>
      </c>
      <c r="H12" s="956">
        <f t="shared" si="1"/>
        <v>605.44042999999988</v>
      </c>
      <c r="I12" s="956">
        <f t="shared" si="3"/>
        <v>6.7950597164862139E-2</v>
      </c>
      <c r="J12" s="961">
        <v>8959</v>
      </c>
      <c r="K12" s="955">
        <v>755</v>
      </c>
      <c r="L12" s="1044">
        <v>1.228</v>
      </c>
      <c r="M12" s="1044">
        <v>11.866</v>
      </c>
      <c r="V12" s="908"/>
      <c r="W12" s="908"/>
    </row>
    <row r="13" spans="1:23" ht="24.95" customHeight="1">
      <c r="A13" s="959" t="s">
        <v>168</v>
      </c>
      <c r="B13" s="959" t="s">
        <v>111</v>
      </c>
      <c r="C13" s="955">
        <v>200002019103</v>
      </c>
      <c r="D13" s="956">
        <v>583.52</v>
      </c>
      <c r="E13" s="956">
        <v>288.68</v>
      </c>
      <c r="F13" s="956">
        <f t="shared" si="2"/>
        <v>872.2</v>
      </c>
      <c r="G13" s="956">
        <f t="shared" si="0"/>
        <v>1004.7813999999998</v>
      </c>
      <c r="H13" s="956">
        <f t="shared" si="1"/>
        <v>998.15232999999989</v>
      </c>
      <c r="I13" s="956">
        <f t="shared" si="3"/>
        <v>5.0098793378540077E-2</v>
      </c>
      <c r="J13" s="961">
        <v>20056</v>
      </c>
      <c r="K13" s="955">
        <v>1699</v>
      </c>
      <c r="L13" s="1044">
        <v>1.23</v>
      </c>
      <c r="M13" s="1044">
        <v>11.805</v>
      </c>
      <c r="V13" s="908"/>
      <c r="W13" s="908"/>
    </row>
    <row r="14" spans="1:23" ht="24.95" customHeight="1">
      <c r="A14" s="959" t="s">
        <v>169</v>
      </c>
      <c r="B14" s="1016" t="s">
        <v>196</v>
      </c>
      <c r="C14" s="955">
        <v>200002089241</v>
      </c>
      <c r="D14" s="956">
        <v>981.46</v>
      </c>
      <c r="E14" s="956">
        <v>288.68</v>
      </c>
      <c r="F14" s="956">
        <f t="shared" si="2"/>
        <v>1270.1400000000001</v>
      </c>
      <c r="G14" s="956">
        <f t="shared" si="0"/>
        <v>1482.3093999999999</v>
      </c>
      <c r="H14" s="956">
        <f t="shared" si="1"/>
        <v>1471.70093</v>
      </c>
      <c r="I14" s="956">
        <f t="shared" si="3"/>
        <v>4.8636985267578828E-2</v>
      </c>
      <c r="J14" s="961">
        <v>30477</v>
      </c>
      <c r="K14" s="955">
        <v>2568</v>
      </c>
      <c r="L14" s="1044">
        <v>1.24</v>
      </c>
      <c r="M14" s="1044">
        <v>11.868</v>
      </c>
      <c r="V14" s="908"/>
      <c r="W14" s="908"/>
    </row>
    <row r="15" spans="1:23" ht="24.95" customHeight="1">
      <c r="A15" s="959" t="s">
        <v>170</v>
      </c>
      <c r="B15" s="959" t="s">
        <v>113</v>
      </c>
      <c r="C15" s="955">
        <v>200002112884</v>
      </c>
      <c r="D15" s="956">
        <v>1919.06</v>
      </c>
      <c r="E15" s="956">
        <v>288.68</v>
      </c>
      <c r="F15" s="956">
        <f t="shared" si="2"/>
        <v>2207.7399999999998</v>
      </c>
      <c r="G15" s="956">
        <f t="shared" si="0"/>
        <v>2607.4294</v>
      </c>
      <c r="H15" s="956">
        <f t="shared" si="1"/>
        <v>2587.4449300000001</v>
      </c>
      <c r="I15" s="956">
        <f t="shared" si="3"/>
        <v>4.3684315105213777E-2</v>
      </c>
      <c r="J15" s="961">
        <v>59688</v>
      </c>
      <c r="K15" s="955">
        <v>5097</v>
      </c>
      <c r="L15" s="1044">
        <v>1.2529999999999999</v>
      </c>
      <c r="M15" s="1044">
        <v>11.71</v>
      </c>
      <c r="V15" s="908"/>
      <c r="W15" s="908"/>
    </row>
    <row r="16" spans="1:23" ht="24.95" customHeight="1">
      <c r="A16" s="959" t="s">
        <v>195</v>
      </c>
      <c r="B16" s="959" t="s">
        <v>115</v>
      </c>
      <c r="C16" s="955">
        <v>200002170456</v>
      </c>
      <c r="D16" s="956">
        <v>2772.28</v>
      </c>
      <c r="E16" s="956">
        <v>288.68</v>
      </c>
      <c r="F16" s="956">
        <f t="shared" si="2"/>
        <v>3060.96</v>
      </c>
      <c r="G16" s="956">
        <f t="shared" si="0"/>
        <v>3631.2934000000005</v>
      </c>
      <c r="H16" s="956">
        <f t="shared" si="1"/>
        <v>3602.7767300000005</v>
      </c>
      <c r="I16" s="956">
        <f t="shared" si="3"/>
        <v>4.3766869553688734E-2</v>
      </c>
      <c r="J16" s="961">
        <v>82969</v>
      </c>
      <c r="K16" s="955">
        <v>7143</v>
      </c>
      <c r="L16" s="1044">
        <v>1.268</v>
      </c>
      <c r="M16" s="1044">
        <v>11.615</v>
      </c>
      <c r="V16" s="908"/>
      <c r="W16" s="908"/>
    </row>
    <row r="17" spans="1:23" ht="24.95" customHeight="1">
      <c r="A17" s="1521" t="s">
        <v>181</v>
      </c>
      <c r="B17" s="1522"/>
      <c r="C17" s="1523"/>
      <c r="D17" s="1023">
        <f>SUM(D5:D16)</f>
        <v>17606.89</v>
      </c>
      <c r="E17" s="1023">
        <f>SUM(E5:E16)</f>
        <v>3555.3599999999992</v>
      </c>
      <c r="F17" s="1023">
        <f>SUM(F5:F16)</f>
        <v>21162.25</v>
      </c>
      <c r="G17" s="1023">
        <f>SUM(G5:G16)</f>
        <v>24879.1728</v>
      </c>
      <c r="H17" s="1023">
        <f>SUM(H5:H16)</f>
        <v>24693.326660000002</v>
      </c>
      <c r="I17" s="1053">
        <f t="shared" si="3"/>
        <v>4.3799124340482616E-2</v>
      </c>
      <c r="J17" s="1024">
        <f>SUM(J5:J16)</f>
        <v>568029</v>
      </c>
      <c r="K17" s="1025">
        <f>SUM(K5:K16)</f>
        <v>46871</v>
      </c>
      <c r="L17" s="1524"/>
      <c r="M17" s="1525"/>
      <c r="O17" s="1054"/>
      <c r="P17" s="1054"/>
      <c r="V17" s="908"/>
      <c r="W17" s="908"/>
    </row>
    <row r="18" spans="1:23" ht="24.95" customHeight="1">
      <c r="A18" s="901"/>
      <c r="B18" s="901"/>
      <c r="C18" s="1052"/>
      <c r="D18" s="908"/>
      <c r="E18" s="908" t="s">
        <v>20</v>
      </c>
      <c r="F18" s="908"/>
      <c r="G18" s="908"/>
      <c r="H18" s="908"/>
      <c r="I18" s="908"/>
      <c r="J18" s="908"/>
      <c r="K18" s="907"/>
      <c r="L18" s="910"/>
      <c r="N18" s="910"/>
      <c r="O18" s="910"/>
      <c r="P18" s="910"/>
    </row>
    <row r="19" spans="1:23" ht="24.95" customHeight="1">
      <c r="A19" s="977"/>
      <c r="B19" s="901"/>
      <c r="C19" s="1052"/>
      <c r="D19" s="908"/>
      <c r="E19" s="908"/>
      <c r="F19" s="908"/>
      <c r="G19" s="908"/>
      <c r="H19" s="908"/>
      <c r="I19" s="908"/>
      <c r="J19" s="908"/>
      <c r="K19" s="907"/>
      <c r="L19" s="910"/>
      <c r="N19" s="910"/>
      <c r="O19" s="910"/>
      <c r="P19" s="910"/>
    </row>
    <row r="20" spans="1:23" ht="24.95" customHeight="1">
      <c r="A20" s="977" t="s">
        <v>198</v>
      </c>
      <c r="B20" s="901"/>
      <c r="C20" s="1052"/>
      <c r="D20" s="908"/>
      <c r="E20" s="908"/>
      <c r="F20" s="908"/>
      <c r="G20" s="908"/>
      <c r="H20" s="908"/>
      <c r="I20" s="908"/>
      <c r="J20" s="908"/>
      <c r="K20" s="907"/>
      <c r="L20" s="910"/>
      <c r="N20" s="910"/>
      <c r="O20" s="910"/>
      <c r="P20" s="910"/>
    </row>
    <row r="21" spans="1:23" ht="24.95" customHeight="1">
      <c r="A21" s="943"/>
      <c r="B21" s="943"/>
      <c r="C21" s="1015"/>
      <c r="D21" s="946"/>
      <c r="E21" s="946"/>
      <c r="F21" s="946"/>
      <c r="G21" s="946"/>
      <c r="H21" s="946"/>
      <c r="I21" s="946"/>
      <c r="J21" s="946"/>
      <c r="K21" s="949"/>
      <c r="L21" s="948" t="s">
        <v>20</v>
      </c>
      <c r="N21" s="948"/>
      <c r="O21" s="948"/>
      <c r="P21" s="948"/>
    </row>
    <row r="22" spans="1:23" ht="50.1" customHeight="1">
      <c r="A22" s="1026" t="s">
        <v>201</v>
      </c>
      <c r="B22" s="1027" t="s">
        <v>96</v>
      </c>
      <c r="C22" s="1028" t="s">
        <v>173</v>
      </c>
      <c r="D22" s="1029" t="s">
        <v>174</v>
      </c>
      <c r="E22" s="1029" t="s">
        <v>182</v>
      </c>
      <c r="F22" s="1027" t="s">
        <v>175</v>
      </c>
      <c r="G22" s="1029" t="s">
        <v>176</v>
      </c>
      <c r="H22" s="1029" t="s">
        <v>188</v>
      </c>
      <c r="I22" s="1030" t="s">
        <v>37</v>
      </c>
      <c r="J22" s="1031" t="s">
        <v>202</v>
      </c>
      <c r="K22" s="1030" t="s">
        <v>189</v>
      </c>
      <c r="L22" s="1030" t="s">
        <v>190</v>
      </c>
      <c r="M22" s="1030" t="s">
        <v>191</v>
      </c>
    </row>
    <row r="23" spans="1:23" ht="24.95" customHeight="1">
      <c r="A23" s="959" t="s">
        <v>193</v>
      </c>
      <c r="B23" s="959" t="s">
        <v>210</v>
      </c>
      <c r="C23" s="955">
        <v>200001670141</v>
      </c>
      <c r="D23" s="956">
        <v>3726.21</v>
      </c>
      <c r="E23" s="956">
        <v>348.27</v>
      </c>
      <c r="F23" s="956">
        <f>D23+E23</f>
        <v>4074.48</v>
      </c>
      <c r="G23" s="956">
        <f>D23*1.2+E23*1.055</f>
        <v>4838.8768500000006</v>
      </c>
      <c r="H23" s="956">
        <f>G23-(G23-F23)*0.05</f>
        <v>4800.6570075000009</v>
      </c>
      <c r="I23" s="956">
        <f t="shared" ref="I23:I35" si="4">G23/J23</f>
        <v>4.0561937114404513E-2</v>
      </c>
      <c r="J23" s="961">
        <v>119296</v>
      </c>
      <c r="K23" s="955">
        <v>10375</v>
      </c>
      <c r="L23" s="1045">
        <v>1.2829999999999999</v>
      </c>
      <c r="M23" s="1046">
        <v>11.497999999999999</v>
      </c>
    </row>
    <row r="24" spans="1:23" ht="24.95" customHeight="1">
      <c r="A24" s="959" t="s">
        <v>162</v>
      </c>
      <c r="B24" s="959" t="s">
        <v>103</v>
      </c>
      <c r="C24" s="955">
        <v>200001670163</v>
      </c>
      <c r="D24" s="956">
        <v>3411.29</v>
      </c>
      <c r="E24" s="956">
        <v>348.27</v>
      </c>
      <c r="F24" s="956">
        <f t="shared" ref="F24:F34" si="5">D24+E24</f>
        <v>3759.56</v>
      </c>
      <c r="G24" s="956">
        <f t="shared" ref="G24:G34" si="6">D24*1.2+E24*1.055</f>
        <v>4460.9728500000001</v>
      </c>
      <c r="H24" s="956">
        <f t="shared" ref="H24:H34" si="7">G24-(G24-F24)*0.05</f>
        <v>4425.9022075000003</v>
      </c>
      <c r="I24" s="956">
        <f t="shared" si="4"/>
        <v>4.3866627824650423E-2</v>
      </c>
      <c r="J24" s="961">
        <v>101694</v>
      </c>
      <c r="K24" s="955">
        <v>8909</v>
      </c>
      <c r="L24" s="1045">
        <v>1.272</v>
      </c>
      <c r="M24" s="1046">
        <v>11.414999999999999</v>
      </c>
    </row>
    <row r="25" spans="1:23" ht="24.95" customHeight="1">
      <c r="A25" s="959" t="s">
        <v>163</v>
      </c>
      <c r="B25" s="959" t="s">
        <v>211</v>
      </c>
      <c r="C25" s="955">
        <v>200001670202</v>
      </c>
      <c r="D25" s="956">
        <v>2452.14</v>
      </c>
      <c r="E25" s="956">
        <v>348.27</v>
      </c>
      <c r="F25" s="956">
        <f t="shared" si="5"/>
        <v>2800.41</v>
      </c>
      <c r="G25" s="956">
        <f t="shared" si="6"/>
        <v>3309.9928499999996</v>
      </c>
      <c r="H25" s="956">
        <f t="shared" si="7"/>
        <v>3284.5137074999998</v>
      </c>
      <c r="I25" s="956">
        <f t="shared" si="4"/>
        <v>4.5483803745894766E-2</v>
      </c>
      <c r="J25" s="961">
        <v>72773</v>
      </c>
      <c r="K25" s="955">
        <v>6148</v>
      </c>
      <c r="L25" s="1045">
        <v>1.262</v>
      </c>
      <c r="M25" s="1046">
        <v>11.837</v>
      </c>
    </row>
    <row r="26" spans="1:23" ht="24.95" customHeight="1">
      <c r="A26" s="959" t="s">
        <v>164</v>
      </c>
      <c r="B26" s="959" t="s">
        <v>124</v>
      </c>
      <c r="C26" s="955">
        <v>20028302904</v>
      </c>
      <c r="D26" s="956">
        <v>1730.56</v>
      </c>
      <c r="E26" s="956">
        <v>340.54</v>
      </c>
      <c r="F26" s="956">
        <f t="shared" si="5"/>
        <v>2071.1</v>
      </c>
      <c r="G26" s="956">
        <f t="shared" si="6"/>
        <v>2435.9416999999999</v>
      </c>
      <c r="H26" s="956">
        <f t="shared" si="7"/>
        <v>2417.699615</v>
      </c>
      <c r="I26" s="956">
        <f t="shared" si="4"/>
        <v>3.5674726867988636E-2</v>
      </c>
      <c r="J26" s="961">
        <v>68282</v>
      </c>
      <c r="K26" s="955">
        <v>4669</v>
      </c>
      <c r="L26" s="1045">
        <v>1.254</v>
      </c>
      <c r="M26" s="1046">
        <v>11.666</v>
      </c>
    </row>
    <row r="27" spans="1:23" ht="24.95" customHeight="1">
      <c r="A27" s="959" t="s">
        <v>165</v>
      </c>
      <c r="B27" s="959" t="s">
        <v>106</v>
      </c>
      <c r="C27" s="955">
        <v>720000296769</v>
      </c>
      <c r="D27" s="956">
        <v>1136.95</v>
      </c>
      <c r="E27" s="956">
        <v>340.54</v>
      </c>
      <c r="F27" s="956">
        <f t="shared" si="5"/>
        <v>1477.49</v>
      </c>
      <c r="G27" s="956">
        <f t="shared" si="6"/>
        <v>1723.6097</v>
      </c>
      <c r="H27" s="956">
        <f t="shared" si="7"/>
        <v>1711.303715</v>
      </c>
      <c r="I27" s="956">
        <f t="shared" si="4"/>
        <v>3.8272670145442431E-2</v>
      </c>
      <c r="J27" s="961">
        <v>45035</v>
      </c>
      <c r="K27" s="955">
        <v>3061</v>
      </c>
      <c r="L27" s="1045">
        <v>1.2490000000000001</v>
      </c>
      <c r="M27" s="1046">
        <v>11.776999999999999</v>
      </c>
    </row>
    <row r="28" spans="1:23" ht="24.95" customHeight="1">
      <c r="A28" s="959" t="s">
        <v>166</v>
      </c>
      <c r="B28" s="959" t="s">
        <v>125</v>
      </c>
      <c r="C28" s="961">
        <v>20028581381</v>
      </c>
      <c r="D28" s="956">
        <v>465.03</v>
      </c>
      <c r="E28" s="956">
        <v>340.54</v>
      </c>
      <c r="F28" s="956">
        <f t="shared" si="5"/>
        <v>805.56999999999994</v>
      </c>
      <c r="G28" s="956">
        <f t="shared" si="6"/>
        <v>917.30569999999989</v>
      </c>
      <c r="H28" s="956">
        <f t="shared" si="7"/>
        <v>911.71891499999992</v>
      </c>
      <c r="I28" s="956">
        <f t="shared" si="4"/>
        <v>5.2423459823979876E-2</v>
      </c>
      <c r="J28" s="961">
        <v>17498</v>
      </c>
      <c r="K28" s="955">
        <v>1206</v>
      </c>
      <c r="L28" s="1045">
        <v>1.2350000000000001</v>
      </c>
      <c r="M28" s="1045">
        <v>11.744</v>
      </c>
    </row>
    <row r="29" spans="1:23" ht="24.95" customHeight="1">
      <c r="A29" s="959" t="s">
        <v>167</v>
      </c>
      <c r="B29" s="959" t="s">
        <v>108</v>
      </c>
      <c r="C29" s="955">
        <v>200001902697</v>
      </c>
      <c r="D29" s="956">
        <v>609.70000000000005</v>
      </c>
      <c r="E29" s="956">
        <v>413.65</v>
      </c>
      <c r="F29" s="956">
        <f t="shared" si="5"/>
        <v>1023.35</v>
      </c>
      <c r="G29" s="956">
        <f t="shared" si="6"/>
        <v>1168.0407499999999</v>
      </c>
      <c r="H29" s="956">
        <f t="shared" si="7"/>
        <v>1160.8062124999999</v>
      </c>
      <c r="I29" s="956">
        <f t="shared" si="4"/>
        <v>5.4433812564078657E-2</v>
      </c>
      <c r="J29" s="961">
        <v>21458</v>
      </c>
      <c r="K29" s="955">
        <v>1804</v>
      </c>
      <c r="L29" s="1044">
        <v>1.224</v>
      </c>
      <c r="M29" s="1044">
        <v>11.895</v>
      </c>
    </row>
    <row r="30" spans="1:23" ht="24.95" customHeight="1">
      <c r="A30" s="959" t="s">
        <v>194</v>
      </c>
      <c r="B30" s="959" t="s">
        <v>110</v>
      </c>
      <c r="C30" s="955">
        <v>200001959955</v>
      </c>
      <c r="D30" s="956">
        <v>389.52</v>
      </c>
      <c r="E30" s="956">
        <v>324.85000000000002</v>
      </c>
      <c r="F30" s="956">
        <f t="shared" si="5"/>
        <v>714.37</v>
      </c>
      <c r="G30" s="956">
        <f t="shared" si="6"/>
        <v>810.14075000000003</v>
      </c>
      <c r="H30" s="956">
        <f t="shared" si="7"/>
        <v>805.35221250000006</v>
      </c>
      <c r="I30" s="956">
        <f t="shared" si="4"/>
        <v>5.8957917909904664E-2</v>
      </c>
      <c r="J30" s="961">
        <v>13741</v>
      </c>
      <c r="K30" s="955">
        <v>1158</v>
      </c>
      <c r="L30" s="1045">
        <v>1.228</v>
      </c>
      <c r="M30" s="1046">
        <v>11.866</v>
      </c>
    </row>
    <row r="31" spans="1:23" ht="24.95" customHeight="1">
      <c r="A31" s="959" t="s">
        <v>168</v>
      </c>
      <c r="B31" s="959" t="s">
        <v>111</v>
      </c>
      <c r="C31" s="955">
        <v>200002019106</v>
      </c>
      <c r="D31" s="956">
        <v>809.17</v>
      </c>
      <c r="E31" s="956">
        <v>324.85000000000002</v>
      </c>
      <c r="F31" s="956">
        <f t="shared" si="5"/>
        <v>1134.02</v>
      </c>
      <c r="G31" s="956">
        <f t="shared" si="6"/>
        <v>1313.72075</v>
      </c>
      <c r="H31" s="956">
        <f t="shared" si="7"/>
        <v>1304.7357124999999</v>
      </c>
      <c r="I31" s="956">
        <f t="shared" si="4"/>
        <v>4.7336170864411053E-2</v>
      </c>
      <c r="J31" s="961">
        <v>27753</v>
      </c>
      <c r="K31" s="955">
        <v>2351</v>
      </c>
      <c r="L31" s="1045">
        <v>1.23</v>
      </c>
      <c r="M31" s="1046">
        <v>11.805</v>
      </c>
    </row>
    <row r="32" spans="1:23" ht="24.95" customHeight="1">
      <c r="A32" s="959" t="s">
        <v>169</v>
      </c>
      <c r="B32" s="959" t="s">
        <v>127</v>
      </c>
      <c r="C32" s="955">
        <v>200002088170</v>
      </c>
      <c r="D32" s="956">
        <v>1529.18</v>
      </c>
      <c r="E32" s="956">
        <v>324.85000000000002</v>
      </c>
      <c r="F32" s="956">
        <f t="shared" si="5"/>
        <v>1854.0300000000002</v>
      </c>
      <c r="G32" s="956">
        <f t="shared" si="6"/>
        <v>2177.7327500000001</v>
      </c>
      <c r="H32" s="956">
        <f t="shared" si="7"/>
        <v>2161.5476125</v>
      </c>
      <c r="I32" s="956">
        <f t="shared" si="4"/>
        <v>4.5245948557063015E-2</v>
      </c>
      <c r="J32" s="961">
        <f>37028+11103</f>
        <v>48131</v>
      </c>
      <c r="K32" s="955">
        <f>3109+947</f>
        <v>4056</v>
      </c>
      <c r="L32" s="1045">
        <v>1.2410000000000001</v>
      </c>
      <c r="M32" s="1046">
        <v>11.91</v>
      </c>
    </row>
    <row r="33" spans="1:16" ht="24.95" customHeight="1">
      <c r="A33" s="959" t="s">
        <v>170</v>
      </c>
      <c r="B33" s="959" t="s">
        <v>113</v>
      </c>
      <c r="C33" s="955">
        <v>200002112885</v>
      </c>
      <c r="D33" s="956">
        <v>2476.9299999999998</v>
      </c>
      <c r="E33" s="956">
        <v>324.85000000000002</v>
      </c>
      <c r="F33" s="956">
        <f t="shared" si="5"/>
        <v>2801.7799999999997</v>
      </c>
      <c r="G33" s="956">
        <f t="shared" si="6"/>
        <v>3315.0327499999999</v>
      </c>
      <c r="H33" s="956">
        <f t="shared" si="7"/>
        <v>3289.3701124999998</v>
      </c>
      <c r="I33" s="956">
        <f t="shared" si="4"/>
        <v>4.3022201962260233E-2</v>
      </c>
      <c r="J33" s="961">
        <v>77054</v>
      </c>
      <c r="K33" s="955">
        <v>6580</v>
      </c>
      <c r="L33" s="1045">
        <v>1.2529999999999999</v>
      </c>
      <c r="M33" s="1046">
        <v>11.71</v>
      </c>
    </row>
    <row r="34" spans="1:16" ht="24.95" customHeight="1">
      <c r="A34" s="959" t="s">
        <v>195</v>
      </c>
      <c r="B34" s="959" t="s">
        <v>128</v>
      </c>
      <c r="C34" s="955">
        <v>200002170457</v>
      </c>
      <c r="D34" s="956">
        <v>3383.07</v>
      </c>
      <c r="E34" s="956">
        <v>324.85000000000002</v>
      </c>
      <c r="F34" s="956">
        <f t="shared" si="5"/>
        <v>3707.92</v>
      </c>
      <c r="G34" s="956">
        <f t="shared" si="6"/>
        <v>4402.4007499999998</v>
      </c>
      <c r="H34" s="956">
        <f t="shared" si="7"/>
        <v>4367.6767124999997</v>
      </c>
      <c r="I34" s="956">
        <f t="shared" si="4"/>
        <v>4.3489950902912237E-2</v>
      </c>
      <c r="J34" s="961">
        <v>101228</v>
      </c>
      <c r="K34" s="955">
        <v>8715</v>
      </c>
      <c r="L34" s="1045">
        <v>1.268</v>
      </c>
      <c r="M34" s="1046">
        <v>11.615</v>
      </c>
    </row>
    <row r="35" spans="1:16" ht="24.95" customHeight="1">
      <c r="A35" s="1526" t="s">
        <v>181</v>
      </c>
      <c r="B35" s="1527"/>
      <c r="C35" s="1528"/>
      <c r="D35" s="1032">
        <f>SUM(D23:D34)</f>
        <v>22119.75</v>
      </c>
      <c r="E35" s="1032">
        <f>SUM(E23:E34)</f>
        <v>4104.33</v>
      </c>
      <c r="F35" s="1032">
        <f>SUM(F23:F34)</f>
        <v>26224.080000000002</v>
      </c>
      <c r="G35" s="1032">
        <f>SUM(G23:G34)</f>
        <v>30873.76815</v>
      </c>
      <c r="H35" s="1032">
        <f>SUM(H23:H34)</f>
        <v>30641.283742500007</v>
      </c>
      <c r="I35" s="1056">
        <f t="shared" si="4"/>
        <v>4.3244023892663699E-2</v>
      </c>
      <c r="J35" s="1033">
        <f>SUM(J23:J34)</f>
        <v>713943</v>
      </c>
      <c r="K35" s="1034">
        <f>SUM(K23:K34)</f>
        <v>59032</v>
      </c>
      <c r="L35" s="1529"/>
      <c r="M35" s="1530"/>
      <c r="O35" s="1055"/>
      <c r="P35" s="1055"/>
    </row>
    <row r="36" spans="1:16" ht="24.95" customHeight="1">
      <c r="A36" s="1052"/>
      <c r="B36" s="1052"/>
      <c r="C36" s="1052"/>
      <c r="D36" s="908"/>
      <c r="E36" s="908"/>
      <c r="F36" s="908"/>
      <c r="G36" s="908"/>
      <c r="H36" s="908"/>
      <c r="I36" s="908"/>
      <c r="J36" s="908"/>
      <c r="K36" s="907"/>
      <c r="L36" s="910"/>
      <c r="N36" s="910"/>
      <c r="O36" s="910"/>
      <c r="P36" s="910"/>
    </row>
    <row r="37" spans="1:16" ht="24.95" customHeight="1">
      <c r="A37" s="977"/>
      <c r="B37" s="1052"/>
      <c r="C37" s="1052"/>
      <c r="D37" s="908"/>
      <c r="E37" s="908"/>
      <c r="F37" s="908"/>
      <c r="G37" s="908"/>
      <c r="H37" s="908"/>
      <c r="I37" s="908"/>
      <c r="J37" s="908"/>
      <c r="K37" s="907"/>
      <c r="L37" s="910"/>
      <c r="N37" s="910"/>
      <c r="O37" s="910"/>
      <c r="P37" s="910"/>
    </row>
    <row r="38" spans="1:16" ht="24.95" customHeight="1">
      <c r="A38" s="977" t="s">
        <v>199</v>
      </c>
      <c r="B38" s="901"/>
      <c r="C38" s="901"/>
      <c r="D38" s="908"/>
      <c r="E38" s="908"/>
      <c r="F38" s="908"/>
      <c r="G38" s="908"/>
      <c r="H38" s="908"/>
      <c r="I38" s="908"/>
      <c r="J38" s="908"/>
      <c r="K38" s="907"/>
      <c r="L38" s="948"/>
      <c r="N38" s="948"/>
      <c r="O38" s="948"/>
      <c r="P38" s="948"/>
    </row>
    <row r="39" spans="1:16" ht="24.95" customHeight="1">
      <c r="A39" s="943"/>
      <c r="B39" s="943"/>
      <c r="C39" s="1015"/>
      <c r="D39" s="946"/>
      <c r="E39" s="946"/>
      <c r="F39" s="946"/>
      <c r="G39" s="946"/>
      <c r="H39" s="946"/>
      <c r="I39" s="946"/>
      <c r="J39" s="946"/>
      <c r="K39" s="949"/>
      <c r="L39" s="948"/>
      <c r="N39" s="948"/>
      <c r="O39" s="948"/>
      <c r="P39" s="948"/>
    </row>
    <row r="40" spans="1:16" ht="50.1" customHeight="1">
      <c r="A40" s="1035" t="s">
        <v>200</v>
      </c>
      <c r="B40" s="1036" t="s">
        <v>96</v>
      </c>
      <c r="C40" s="1037" t="s">
        <v>173</v>
      </c>
      <c r="D40" s="1038" t="s">
        <v>174</v>
      </c>
      <c r="E40" s="1038" t="s">
        <v>182</v>
      </c>
      <c r="F40" s="1036" t="s">
        <v>175</v>
      </c>
      <c r="G40" s="1038" t="s">
        <v>176</v>
      </c>
      <c r="H40" s="1038" t="s">
        <v>188</v>
      </c>
      <c r="I40" s="1039" t="s">
        <v>37</v>
      </c>
      <c r="J40" s="1040" t="s">
        <v>202</v>
      </c>
      <c r="K40" s="1039" t="s">
        <v>189</v>
      </c>
      <c r="L40" s="1039" t="s">
        <v>190</v>
      </c>
      <c r="M40" s="1039" t="s">
        <v>191</v>
      </c>
    </row>
    <row r="41" spans="1:16" ht="24.95" customHeight="1">
      <c r="A41" s="959" t="s">
        <v>193</v>
      </c>
      <c r="B41" s="959" t="s">
        <v>102</v>
      </c>
      <c r="C41" s="961">
        <v>200001670142</v>
      </c>
      <c r="D41" s="956">
        <v>4089.66</v>
      </c>
      <c r="E41" s="956">
        <v>406.43</v>
      </c>
      <c r="F41" s="956">
        <f t="shared" ref="F41:F52" si="8">D41+E41</f>
        <v>4496.09</v>
      </c>
      <c r="G41" s="956">
        <f>D41*1.2+E41*1.055</f>
        <v>5336.37565</v>
      </c>
      <c r="H41" s="956">
        <f>G41-(G41-F41)*0.05</f>
        <v>5294.3613674999997</v>
      </c>
      <c r="I41" s="956">
        <f t="shared" ref="I41:I53" si="9">G41/J41</f>
        <v>4.0796107594452853E-2</v>
      </c>
      <c r="J41" s="961">
        <v>130806</v>
      </c>
      <c r="K41" s="955">
        <v>11376</v>
      </c>
      <c r="L41" s="1045">
        <v>1.2829999999999999</v>
      </c>
      <c r="M41" s="1045">
        <v>11.497999999999999</v>
      </c>
    </row>
    <row r="42" spans="1:16" ht="24.95" customHeight="1">
      <c r="A42" s="959" t="s">
        <v>162</v>
      </c>
      <c r="B42" s="959" t="s">
        <v>137</v>
      </c>
      <c r="C42" s="961">
        <v>200001670164</v>
      </c>
      <c r="D42" s="956">
        <v>3896.56</v>
      </c>
      <c r="E42" s="956">
        <v>406.43</v>
      </c>
      <c r="F42" s="956">
        <f t="shared" si="8"/>
        <v>4302.99</v>
      </c>
      <c r="G42" s="956">
        <f t="shared" ref="G42:G52" si="10">D42*1.2+E42*1.055</f>
        <v>5104.6556499999997</v>
      </c>
      <c r="H42" s="956">
        <f t="shared" ref="H42:H52" si="11">G42-(G42-F42)*0.05</f>
        <v>5064.5723674999999</v>
      </c>
      <c r="I42" s="956">
        <f t="shared" si="9"/>
        <v>4.389893233690511E-2</v>
      </c>
      <c r="J42" s="961">
        <v>116282</v>
      </c>
      <c r="K42" s="955">
        <v>10187</v>
      </c>
      <c r="L42" s="1045">
        <v>1.272</v>
      </c>
      <c r="M42" s="1045">
        <v>11.414999999999999</v>
      </c>
    </row>
    <row r="43" spans="1:16" ht="24.95" customHeight="1">
      <c r="A43" s="959" t="s">
        <v>163</v>
      </c>
      <c r="B43" s="959" t="s">
        <v>104</v>
      </c>
      <c r="C43" s="961">
        <v>200001670204</v>
      </c>
      <c r="D43" s="956">
        <v>3007.83</v>
      </c>
      <c r="E43" s="956">
        <v>406.43</v>
      </c>
      <c r="F43" s="956">
        <f t="shared" si="8"/>
        <v>3414.2599999999998</v>
      </c>
      <c r="G43" s="956">
        <f t="shared" si="10"/>
        <v>4038.1796499999996</v>
      </c>
      <c r="H43" s="956">
        <f t="shared" si="11"/>
        <v>4006.9836674999997</v>
      </c>
      <c r="I43" s="956">
        <f t="shared" si="9"/>
        <v>4.5179902103378827E-2</v>
      </c>
      <c r="J43" s="961">
        <v>89380</v>
      </c>
      <c r="K43" s="955">
        <v>7551</v>
      </c>
      <c r="L43" s="1045">
        <v>1.262</v>
      </c>
      <c r="M43" s="1045">
        <v>11.837</v>
      </c>
    </row>
    <row r="44" spans="1:16" ht="24.95" customHeight="1">
      <c r="A44" s="959" t="s">
        <v>164</v>
      </c>
      <c r="B44" s="959" t="s">
        <v>138</v>
      </c>
      <c r="C44" s="961">
        <v>20028302905</v>
      </c>
      <c r="D44" s="956">
        <v>1206.44</v>
      </c>
      <c r="E44" s="956">
        <v>375.75</v>
      </c>
      <c r="F44" s="956">
        <f t="shared" si="8"/>
        <v>1582.19</v>
      </c>
      <c r="G44" s="956">
        <f t="shared" si="10"/>
        <v>1844.1442500000001</v>
      </c>
      <c r="H44" s="956">
        <f t="shared" si="11"/>
        <v>1831.0465375000001</v>
      </c>
      <c r="I44" s="956">
        <f t="shared" si="9"/>
        <v>3.8893688706105663E-2</v>
      </c>
      <c r="J44" s="961">
        <v>47415</v>
      </c>
      <c r="K44" s="955">
        <v>3240</v>
      </c>
      <c r="L44" s="1045">
        <v>1.254</v>
      </c>
      <c r="M44" s="1045">
        <v>11.673</v>
      </c>
    </row>
    <row r="45" spans="1:16" ht="24.95" customHeight="1">
      <c r="A45" s="959" t="s">
        <v>165</v>
      </c>
      <c r="B45" s="959" t="s">
        <v>106</v>
      </c>
      <c r="C45" s="961">
        <v>720000296770</v>
      </c>
      <c r="D45" s="956">
        <v>1277.25</v>
      </c>
      <c r="E45" s="956">
        <v>375.75</v>
      </c>
      <c r="F45" s="956">
        <f t="shared" si="8"/>
        <v>1653</v>
      </c>
      <c r="G45" s="956">
        <f t="shared" si="10"/>
        <v>1929.11625</v>
      </c>
      <c r="H45" s="956">
        <f t="shared" si="11"/>
        <v>1915.3104375</v>
      </c>
      <c r="I45" s="956">
        <f t="shared" si="9"/>
        <v>3.8061641740983351E-2</v>
      </c>
      <c r="J45" s="961">
        <v>50684</v>
      </c>
      <c r="K45" s="955">
        <v>3447</v>
      </c>
      <c r="L45" s="1045">
        <v>1.2490000000000001</v>
      </c>
      <c r="M45" s="1045">
        <v>11.776999999999999</v>
      </c>
    </row>
    <row r="46" spans="1:16" ht="24.95" customHeight="1">
      <c r="A46" s="959" t="s">
        <v>166</v>
      </c>
      <c r="B46" s="959" t="s">
        <v>125</v>
      </c>
      <c r="C46" s="961">
        <v>20028610218</v>
      </c>
      <c r="D46" s="956">
        <v>804.59</v>
      </c>
      <c r="E46" s="956">
        <v>375.75</v>
      </c>
      <c r="F46" s="956">
        <f t="shared" si="8"/>
        <v>1180.3400000000001</v>
      </c>
      <c r="G46" s="956">
        <f t="shared" si="10"/>
        <v>1361.92425</v>
      </c>
      <c r="H46" s="956">
        <f t="shared" si="11"/>
        <v>1352.8450375</v>
      </c>
      <c r="I46" s="956">
        <f t="shared" si="9"/>
        <v>4.4342132252393043E-2</v>
      </c>
      <c r="J46" s="961">
        <v>30714</v>
      </c>
      <c r="K46" s="955">
        <v>2089</v>
      </c>
      <c r="L46" s="1045">
        <v>1.2490000000000001</v>
      </c>
      <c r="M46" s="1045">
        <v>11.773</v>
      </c>
    </row>
    <row r="47" spans="1:16" ht="24.95" customHeight="1">
      <c r="A47" s="959" t="s">
        <v>167</v>
      </c>
      <c r="B47" s="959" t="s">
        <v>108</v>
      </c>
      <c r="C47" s="961">
        <v>42002032728</v>
      </c>
      <c r="D47" s="956">
        <v>586.45000000000005</v>
      </c>
      <c r="E47" s="956">
        <v>376.51</v>
      </c>
      <c r="F47" s="956">
        <f t="shared" si="8"/>
        <v>962.96</v>
      </c>
      <c r="G47" s="956">
        <f t="shared" si="10"/>
        <v>1100.95805</v>
      </c>
      <c r="H47" s="956">
        <f t="shared" si="11"/>
        <v>1094.0581474999999</v>
      </c>
      <c r="I47" s="956">
        <f t="shared" si="9"/>
        <v>5.2344318451956445E-2</v>
      </c>
      <c r="J47" s="961">
        <v>21033</v>
      </c>
      <c r="K47" s="955">
        <v>1424</v>
      </c>
      <c r="L47" s="1045">
        <v>1.232</v>
      </c>
      <c r="M47" s="1045">
        <v>11.991</v>
      </c>
    </row>
    <row r="48" spans="1:16" ht="24.95" customHeight="1">
      <c r="A48" s="959" t="s">
        <v>194</v>
      </c>
      <c r="B48" s="959" t="s">
        <v>110</v>
      </c>
      <c r="C48" s="961">
        <v>200001959956</v>
      </c>
      <c r="D48" s="956">
        <v>653.41</v>
      </c>
      <c r="E48" s="956">
        <v>413.65</v>
      </c>
      <c r="F48" s="956">
        <f t="shared" si="8"/>
        <v>1067.06</v>
      </c>
      <c r="G48" s="956">
        <f t="shared" si="10"/>
        <v>1220.4927499999999</v>
      </c>
      <c r="H48" s="956">
        <f t="shared" si="11"/>
        <v>1212.8211124999998</v>
      </c>
      <c r="I48" s="956">
        <f t="shared" si="9"/>
        <v>5.2691479946466342E-2</v>
      </c>
      <c r="J48" s="961">
        <v>23163</v>
      </c>
      <c r="K48" s="955">
        <v>1952</v>
      </c>
      <c r="L48" s="1045">
        <v>1.228</v>
      </c>
      <c r="M48" s="1045">
        <v>11.866</v>
      </c>
    </row>
    <row r="49" spans="1:16" ht="24.95" customHeight="1">
      <c r="A49" s="959" t="s">
        <v>168</v>
      </c>
      <c r="B49" s="959" t="s">
        <v>139</v>
      </c>
      <c r="C49" s="961">
        <v>200002019109</v>
      </c>
      <c r="D49" s="956">
        <v>1227.92</v>
      </c>
      <c r="E49" s="956">
        <v>413.65</v>
      </c>
      <c r="F49" s="956">
        <f t="shared" si="8"/>
        <v>1641.5700000000002</v>
      </c>
      <c r="G49" s="956">
        <f t="shared" si="10"/>
        <v>1909.9047500000001</v>
      </c>
      <c r="H49" s="956">
        <f t="shared" si="11"/>
        <v>1896.4880125000002</v>
      </c>
      <c r="I49" s="956">
        <f t="shared" si="9"/>
        <v>4.519307990818959E-2</v>
      </c>
      <c r="J49" s="961">
        <v>42261</v>
      </c>
      <c r="K49" s="955">
        <v>3580</v>
      </c>
      <c r="L49" s="1045">
        <v>1.2310000000000001</v>
      </c>
      <c r="M49" s="1045">
        <v>11.805</v>
      </c>
    </row>
    <row r="50" spans="1:16" ht="24.95" customHeight="1">
      <c r="A50" s="959" t="s">
        <v>169</v>
      </c>
      <c r="B50" s="959" t="s">
        <v>140</v>
      </c>
      <c r="C50" s="961">
        <v>200002089243</v>
      </c>
      <c r="D50" s="956">
        <v>1732.84</v>
      </c>
      <c r="E50" s="956">
        <v>413.65</v>
      </c>
      <c r="F50" s="956">
        <f t="shared" si="8"/>
        <v>2146.4899999999998</v>
      </c>
      <c r="G50" s="956">
        <f t="shared" si="10"/>
        <v>2515.8087499999997</v>
      </c>
      <c r="H50" s="956">
        <f t="shared" si="11"/>
        <v>2497.3428124999996</v>
      </c>
      <c r="I50" s="956">
        <f t="shared" si="9"/>
        <v>4.5983600190089742E-2</v>
      </c>
      <c r="J50" s="961">
        <v>54711</v>
      </c>
      <c r="K50" s="955">
        <v>4610</v>
      </c>
      <c r="L50" s="1045">
        <v>1.4</v>
      </c>
      <c r="M50" s="1045">
        <v>11.868</v>
      </c>
    </row>
    <row r="51" spans="1:16" ht="24.95" customHeight="1">
      <c r="A51" s="959" t="s">
        <v>170</v>
      </c>
      <c r="B51" s="959" t="s">
        <v>113</v>
      </c>
      <c r="C51" s="961">
        <v>200002112886</v>
      </c>
      <c r="D51" s="956">
        <v>3027.91</v>
      </c>
      <c r="E51" s="956">
        <v>413.65</v>
      </c>
      <c r="F51" s="956">
        <f t="shared" si="8"/>
        <v>3441.56</v>
      </c>
      <c r="G51" s="956">
        <f t="shared" si="10"/>
        <v>4069.8927499999995</v>
      </c>
      <c r="H51" s="956">
        <f t="shared" si="11"/>
        <v>4038.4761124999995</v>
      </c>
      <c r="I51" s="956">
        <f t="shared" si="9"/>
        <v>4.3082692898049051E-2</v>
      </c>
      <c r="J51" s="961">
        <v>94467</v>
      </c>
      <c r="K51" s="955">
        <v>8067</v>
      </c>
      <c r="L51" s="1045">
        <v>1.2529999999999999</v>
      </c>
      <c r="M51" s="1045">
        <v>11.71</v>
      </c>
    </row>
    <row r="52" spans="1:16" ht="24.95" customHeight="1">
      <c r="A52" s="959" t="s">
        <v>195</v>
      </c>
      <c r="B52" s="959" t="s">
        <v>128</v>
      </c>
      <c r="C52" s="961">
        <v>200002170458</v>
      </c>
      <c r="D52" s="956">
        <v>4151.76</v>
      </c>
      <c r="E52" s="956">
        <v>413.65</v>
      </c>
      <c r="F52" s="956">
        <f t="shared" si="8"/>
        <v>4565.41</v>
      </c>
      <c r="G52" s="956">
        <f t="shared" si="10"/>
        <v>5418.5127499999999</v>
      </c>
      <c r="H52" s="956">
        <f t="shared" si="11"/>
        <v>5375.8576125</v>
      </c>
      <c r="I52" s="956">
        <f t="shared" si="9"/>
        <v>4.3573288756292516E-2</v>
      </c>
      <c r="J52" s="961">
        <v>124354</v>
      </c>
      <c r="K52" s="955">
        <v>10706</v>
      </c>
      <c r="L52" s="1045">
        <v>1.268</v>
      </c>
      <c r="M52" s="1045">
        <v>11.615</v>
      </c>
    </row>
    <row r="53" spans="1:16" ht="24.95" customHeight="1">
      <c r="A53" s="1531" t="s">
        <v>181</v>
      </c>
      <c r="B53" s="1532"/>
      <c r="C53" s="1533"/>
      <c r="D53" s="1041">
        <f>SUM(D41:D52)</f>
        <v>25662.620000000003</v>
      </c>
      <c r="E53" s="1041">
        <f>SUM(E41:E52)</f>
        <v>4791.3</v>
      </c>
      <c r="F53" s="1041">
        <f>SUM(F41:F52)</f>
        <v>30453.920000000006</v>
      </c>
      <c r="G53" s="1041">
        <f>SUM(G41:G52)</f>
        <v>35849.965499999998</v>
      </c>
      <c r="H53" s="1041">
        <f>SUM(H41:H52)</f>
        <v>35580.163224999997</v>
      </c>
      <c r="I53" s="1057">
        <f t="shared" si="9"/>
        <v>4.3440286815224105E-2</v>
      </c>
      <c r="J53" s="1042">
        <f>SUM(J41:J52)</f>
        <v>825270</v>
      </c>
      <c r="K53" s="1043">
        <f>SUM(K41:K52)</f>
        <v>68229</v>
      </c>
      <c r="L53" s="1538"/>
      <c r="M53" s="1539"/>
      <c r="O53" s="1055"/>
      <c r="P53" s="1055"/>
    </row>
    <row r="54" spans="1:16">
      <c r="A54" s="1052"/>
      <c r="B54" s="1052"/>
      <c r="C54" s="1052"/>
      <c r="D54" s="908"/>
      <c r="E54" s="908"/>
      <c r="F54" s="908"/>
      <c r="G54" s="908"/>
      <c r="H54" s="908"/>
      <c r="I54" s="908"/>
      <c r="J54" s="908"/>
      <c r="K54" s="907"/>
      <c r="L54" s="910"/>
      <c r="M54" s="901"/>
      <c r="N54" s="1013"/>
      <c r="O54" s="1014"/>
      <c r="P54" s="1014"/>
    </row>
    <row r="55" spans="1:16">
      <c r="A55" s="1052"/>
      <c r="B55" s="1052"/>
      <c r="C55" s="1052"/>
      <c r="D55" s="908"/>
      <c r="E55" s="908"/>
      <c r="F55" s="908"/>
      <c r="G55" s="908"/>
      <c r="H55" s="908"/>
      <c r="I55" s="908"/>
      <c r="J55" s="908"/>
      <c r="K55" s="907"/>
      <c r="L55" s="910"/>
      <c r="M55" s="901"/>
      <c r="N55" s="1013"/>
      <c r="O55" s="1014"/>
      <c r="P55" s="1014"/>
    </row>
    <row r="56" spans="1:16">
      <c r="A56" s="1052"/>
      <c r="B56" s="1052"/>
      <c r="C56" s="1052" t="s">
        <v>20</v>
      </c>
      <c r="D56" s="908"/>
      <c r="E56" s="908"/>
      <c r="F56" s="908"/>
      <c r="G56" s="908"/>
      <c r="H56" s="908"/>
      <c r="I56" s="908"/>
      <c r="J56" s="908"/>
      <c r="K56" s="907"/>
      <c r="L56" s="910"/>
      <c r="M56" s="901"/>
      <c r="N56" s="1013"/>
      <c r="O56" s="1014"/>
      <c r="P56" s="1014"/>
    </row>
    <row r="57" spans="1:16" ht="21" customHeight="1">
      <c r="A57" s="1500"/>
      <c r="B57" s="1500"/>
      <c r="C57" s="1500"/>
      <c r="D57" s="908"/>
      <c r="E57" s="908"/>
      <c r="F57" s="908"/>
      <c r="G57" s="908"/>
      <c r="H57" s="908"/>
      <c r="I57" s="908"/>
      <c r="J57" s="908"/>
      <c r="K57" s="907"/>
      <c r="L57" s="910"/>
      <c r="M57" s="901"/>
      <c r="N57" s="910"/>
      <c r="O57" s="910"/>
      <c r="P57" s="910"/>
    </row>
    <row r="58" spans="1:16" ht="19.5" customHeight="1">
      <c r="A58" s="1052"/>
      <c r="B58" s="1052"/>
      <c r="C58" s="992"/>
      <c r="D58" s="908"/>
      <c r="E58" s="908"/>
      <c r="F58" s="908"/>
      <c r="G58" s="908"/>
      <c r="H58" s="908"/>
      <c r="I58" s="908"/>
      <c r="J58" s="908"/>
      <c r="K58" s="907"/>
      <c r="L58" s="910"/>
      <c r="M58" s="901"/>
      <c r="N58" s="910"/>
      <c r="O58" s="910"/>
      <c r="P58" s="910"/>
    </row>
    <row r="59" spans="1:16">
      <c r="A59" s="930"/>
      <c r="B59" s="930"/>
      <c r="C59" s="1015"/>
      <c r="D59" s="946" t="s">
        <v>20</v>
      </c>
      <c r="E59" s="946"/>
      <c r="F59" s="946"/>
      <c r="G59" s="946"/>
      <c r="H59" s="908"/>
      <c r="I59" s="908"/>
      <c r="J59" s="908"/>
      <c r="K59" s="907"/>
      <c r="L59" s="910"/>
      <c r="M59" s="901"/>
      <c r="N59" s="910"/>
      <c r="O59" s="910"/>
      <c r="P59" s="910"/>
    </row>
    <row r="60" spans="1:16" ht="20.25" customHeight="1">
      <c r="A60" s="901"/>
      <c r="B60" s="901"/>
      <c r="C60" s="992"/>
      <c r="D60" s="908"/>
      <c r="E60" s="908"/>
      <c r="F60" s="908"/>
      <c r="G60" s="908"/>
      <c r="H60" s="908" t="s">
        <v>20</v>
      </c>
      <c r="I60" s="908"/>
      <c r="J60" s="908"/>
      <c r="K60" s="908"/>
      <c r="L60" s="910"/>
      <c r="M60" s="901"/>
      <c r="N60" s="910"/>
      <c r="O60" s="910"/>
      <c r="P60" s="910"/>
    </row>
    <row r="61" spans="1:16" ht="27.75" customHeight="1">
      <c r="A61" s="901"/>
      <c r="B61" s="901"/>
      <c r="C61" s="989"/>
      <c r="D61" s="908"/>
      <c r="E61" s="908"/>
      <c r="F61" s="908"/>
      <c r="G61" s="908"/>
      <c r="H61" s="908"/>
      <c r="I61" s="908"/>
      <c r="J61" s="908"/>
      <c r="K61" s="907"/>
      <c r="L61" s="910"/>
      <c r="M61" s="901"/>
      <c r="N61" s="910"/>
      <c r="O61" s="910"/>
      <c r="P61" s="910"/>
    </row>
    <row r="62" spans="1:16" ht="27.75" customHeight="1">
      <c r="A62" s="901"/>
      <c r="B62" s="901"/>
      <c r="C62" s="989"/>
      <c r="D62" s="908"/>
      <c r="E62" s="908"/>
      <c r="F62" s="908"/>
      <c r="G62" s="908"/>
      <c r="H62" s="908"/>
      <c r="I62" s="908"/>
      <c r="J62" s="908"/>
      <c r="K62" s="907"/>
      <c r="L62" s="910"/>
      <c r="M62" s="901"/>
      <c r="N62" s="910"/>
      <c r="O62" s="910"/>
      <c r="P62" s="910"/>
    </row>
    <row r="63" spans="1:16" ht="2.25" customHeight="1">
      <c r="A63" s="901"/>
      <c r="B63" s="901"/>
      <c r="C63" s="901"/>
      <c r="D63" s="901"/>
      <c r="E63" s="901"/>
      <c r="F63" s="901"/>
      <c r="G63" s="901"/>
      <c r="H63" s="901"/>
      <c r="I63" s="901"/>
      <c r="J63" s="901"/>
      <c r="K63" s="901"/>
      <c r="L63" s="901"/>
      <c r="M63" s="901"/>
    </row>
    <row r="64" spans="1:16" ht="17.649999999999999" customHeight="1">
      <c r="H64" s="901"/>
      <c r="I64" s="901"/>
      <c r="J64" s="901"/>
    </row>
    <row r="65" spans="8:10">
      <c r="H65" s="901"/>
      <c r="I65" s="901"/>
      <c r="J65" s="901"/>
    </row>
    <row r="66" spans="8:10">
      <c r="H66" s="901"/>
      <c r="I66" s="901"/>
      <c r="J66" s="901"/>
    </row>
  </sheetData>
  <mergeCells count="7">
    <mergeCell ref="A53:C53"/>
    <mergeCell ref="L53:M53"/>
    <mergeCell ref="A57:C57"/>
    <mergeCell ref="A17:C17"/>
    <mergeCell ref="L17:M17"/>
    <mergeCell ref="A35:C35"/>
    <mergeCell ref="L35:M35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  <rowBreaks count="2" manualBreakCount="2">
    <brk id="18" max="16383" man="1"/>
    <brk id="36" max="16383" man="1"/>
  </rowBreaks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86"/>
  <sheetViews>
    <sheetView topLeftCell="A46" zoomScale="90" zoomScaleNormal="90" workbookViewId="0">
      <selection activeCell="I11" sqref="I11"/>
    </sheetView>
  </sheetViews>
  <sheetFormatPr baseColWidth="10" defaultColWidth="20.42578125" defaultRowHeight="15.75"/>
  <cols>
    <col min="1" max="1" width="21.7109375" style="892" customWidth="1"/>
    <col min="2" max="2" width="18" style="890" customWidth="1"/>
    <col min="3" max="3" width="16.28515625" style="892" customWidth="1"/>
    <col min="4" max="4" width="16.42578125" style="891" customWidth="1"/>
    <col min="5" max="5" width="18" style="890" customWidth="1"/>
    <col min="6" max="6" width="15.85546875" style="890" customWidth="1"/>
    <col min="7" max="7" width="16.5703125" style="892" customWidth="1"/>
    <col min="8" max="8" width="15.42578125" style="892" customWidth="1"/>
    <col min="9" max="9" width="13" style="892" customWidth="1"/>
    <col min="10" max="10" width="15.28515625" style="890" customWidth="1"/>
    <col min="11" max="11" width="14" style="892" customWidth="1"/>
    <col min="12" max="12" width="16.140625" style="892" customWidth="1"/>
    <col min="13" max="13" width="14.140625" style="892" customWidth="1"/>
    <col min="14" max="14" width="14.7109375" style="892" customWidth="1"/>
    <col min="15" max="15" width="15.42578125" style="893" customWidth="1"/>
    <col min="16" max="16" width="20.5703125" style="893" customWidth="1"/>
    <col min="17" max="17" width="14.85546875" style="893" customWidth="1"/>
    <col min="18" max="18" width="15.140625" style="893" customWidth="1"/>
    <col min="19" max="19" width="21.140625" style="893" customWidth="1"/>
    <col min="20" max="20" width="19.42578125" style="893" customWidth="1"/>
    <col min="21" max="21" width="20.42578125" style="893" customWidth="1"/>
    <col min="22" max="22" width="14.85546875" style="893" customWidth="1"/>
    <col min="23" max="23" width="16.7109375" style="908" customWidth="1"/>
    <col min="24" max="24" width="16.28515625" style="913" customWidth="1"/>
    <col min="25" max="25" width="14.5703125" style="914" customWidth="1"/>
    <col min="26" max="26" width="12.85546875" style="893" customWidth="1"/>
    <col min="27" max="27" width="16.140625" style="893" customWidth="1"/>
    <col min="28" max="28" width="15.7109375" style="893" customWidth="1"/>
    <col min="29" max="29" width="17" style="893" customWidth="1"/>
    <col min="30" max="41" width="11.42578125" style="893" customWidth="1"/>
    <col min="42" max="245" width="11.42578125" style="892" customWidth="1"/>
    <col min="246" max="246" width="19.140625" style="892" customWidth="1"/>
    <col min="247" max="247" width="18" style="892" customWidth="1"/>
    <col min="248" max="249" width="18.42578125" style="892" customWidth="1"/>
    <col min="250" max="250" width="18" style="892" customWidth="1"/>
    <col min="251" max="252" width="17.7109375" style="892" customWidth="1"/>
    <col min="253" max="253" width="17" style="892" customWidth="1"/>
    <col min="254" max="254" width="28.140625" style="892" customWidth="1"/>
    <col min="255" max="255" width="20" style="892" customWidth="1"/>
    <col min="256" max="16384" width="20.42578125" style="892"/>
  </cols>
  <sheetData>
    <row r="1" spans="1:41" s="895" customFormat="1" ht="24.95" customHeight="1">
      <c r="A1" s="977" t="s">
        <v>172</v>
      </c>
      <c r="B1" s="898"/>
      <c r="C1" s="974"/>
      <c r="D1" s="900"/>
      <c r="E1" s="975"/>
      <c r="F1" s="976"/>
      <c r="J1" s="898"/>
      <c r="L1" s="899"/>
      <c r="M1" s="898"/>
      <c r="N1" s="898"/>
      <c r="O1" s="893"/>
      <c r="P1" s="893"/>
      <c r="Q1" s="901"/>
      <c r="R1" s="893"/>
      <c r="S1" s="893"/>
      <c r="T1" s="893"/>
      <c r="U1" s="893"/>
      <c r="V1" s="901"/>
      <c r="W1" s="894"/>
      <c r="X1" s="894"/>
      <c r="Y1" s="894"/>
      <c r="Z1" s="894"/>
      <c r="AA1" s="893"/>
      <c r="AB1" s="893"/>
      <c r="AC1" s="893"/>
      <c r="AD1" s="893"/>
      <c r="AE1" s="893"/>
      <c r="AF1" s="893"/>
      <c r="AG1" s="893"/>
      <c r="AH1" s="893"/>
      <c r="AI1" s="893"/>
      <c r="AJ1" s="893"/>
      <c r="AK1" s="893"/>
      <c r="AL1" s="893"/>
      <c r="AM1" s="893"/>
      <c r="AN1" s="893"/>
      <c r="AO1" s="893"/>
    </row>
    <row r="2" spans="1:41" s="895" customFormat="1" ht="24.95" customHeight="1">
      <c r="A2" s="977" t="s">
        <v>183</v>
      </c>
      <c r="B2" s="898"/>
      <c r="C2" s="974"/>
      <c r="D2" s="900"/>
      <c r="E2" s="975"/>
      <c r="F2" s="976"/>
      <c r="J2" s="898"/>
      <c r="L2" s="899"/>
      <c r="M2" s="898"/>
      <c r="N2" s="898"/>
      <c r="O2" s="893"/>
      <c r="P2" s="893"/>
      <c r="Q2" s="901"/>
      <c r="R2" s="893"/>
      <c r="S2" s="893"/>
      <c r="T2" s="893"/>
      <c r="U2" s="893"/>
      <c r="V2" s="901"/>
      <c r="W2" s="894"/>
      <c r="X2" s="894"/>
      <c r="Y2" s="894"/>
      <c r="Z2" s="894"/>
      <c r="AA2" s="893"/>
      <c r="AB2" s="893"/>
      <c r="AC2" s="893"/>
      <c r="AD2" s="893"/>
      <c r="AE2" s="893"/>
      <c r="AF2" s="893"/>
      <c r="AG2" s="893"/>
      <c r="AH2" s="893"/>
      <c r="AI2" s="893"/>
      <c r="AJ2" s="893"/>
      <c r="AK2" s="893"/>
      <c r="AL2" s="893"/>
      <c r="AM2" s="893"/>
      <c r="AN2" s="893"/>
      <c r="AO2" s="893"/>
    </row>
    <row r="3" spans="1:41" ht="24.95" customHeight="1">
      <c r="A3" s="902"/>
      <c r="B3" s="903"/>
      <c r="E3" s="904"/>
      <c r="H3" s="898"/>
      <c r="I3" s="898"/>
      <c r="L3" s="899"/>
      <c r="M3" s="898"/>
      <c r="N3" s="898"/>
      <c r="Q3" s="905"/>
      <c r="R3" s="1001"/>
      <c r="T3" s="1003"/>
      <c r="U3" s="899"/>
      <c r="Y3" s="910"/>
    </row>
    <row r="4" spans="1:41" ht="50.1" customHeight="1">
      <c r="A4" s="965" t="s">
        <v>172</v>
      </c>
      <c r="B4" s="966" t="s">
        <v>173</v>
      </c>
      <c r="C4" s="967" t="s">
        <v>174</v>
      </c>
      <c r="D4" s="967" t="s">
        <v>182</v>
      </c>
      <c r="E4" s="968" t="s">
        <v>175</v>
      </c>
      <c r="F4" s="967" t="s">
        <v>176</v>
      </c>
      <c r="G4" s="967" t="s">
        <v>177</v>
      </c>
      <c r="H4" s="969" t="s">
        <v>178</v>
      </c>
      <c r="I4" s="970" t="s">
        <v>203</v>
      </c>
      <c r="J4" s="957" t="s">
        <v>180</v>
      </c>
      <c r="K4" s="958" t="s">
        <v>179</v>
      </c>
      <c r="L4" s="899"/>
      <c r="M4" s="898"/>
      <c r="N4" s="898"/>
      <c r="R4" s="897"/>
      <c r="S4" s="928"/>
      <c r="X4" s="907"/>
      <c r="Y4" s="910"/>
      <c r="Z4" s="950"/>
      <c r="AA4" s="928"/>
      <c r="AB4" s="950"/>
      <c r="AC4" s="950"/>
    </row>
    <row r="5" spans="1:41" s="889" customFormat="1" ht="24.95" customHeight="1">
      <c r="A5" s="959" t="s">
        <v>161</v>
      </c>
      <c r="B5" s="955">
        <v>20027944923</v>
      </c>
      <c r="C5" s="956">
        <v>41089.06</v>
      </c>
      <c r="D5" s="956">
        <v>7829.73</v>
      </c>
      <c r="E5" s="956">
        <f>C5+D5</f>
        <v>48918.789999999994</v>
      </c>
      <c r="F5" s="956">
        <f>(C5*1.2)+(D5*1.055)</f>
        <v>57567.237149999994</v>
      </c>
      <c r="G5" s="956">
        <f>F5-(F5-E5)*0.05</f>
        <v>57134.814792499994</v>
      </c>
      <c r="H5" s="960">
        <v>16.329999999999998</v>
      </c>
      <c r="I5" s="961">
        <v>1692.998</v>
      </c>
      <c r="J5" s="962">
        <v>63304.380850000001</v>
      </c>
      <c r="K5" s="978">
        <v>1702.395</v>
      </c>
      <c r="L5" s="899"/>
      <c r="M5" s="898"/>
      <c r="N5" s="898"/>
      <c r="O5" s="901"/>
      <c r="P5" s="901"/>
      <c r="Q5" s="901"/>
      <c r="R5" s="908"/>
      <c r="S5" s="908"/>
      <c r="T5" s="901"/>
      <c r="U5" s="901"/>
      <c r="V5" s="901"/>
      <c r="W5" s="908"/>
      <c r="X5" s="907"/>
      <c r="Y5" s="908"/>
      <c r="Z5" s="992"/>
      <c r="AA5" s="908"/>
      <c r="AB5" s="907"/>
      <c r="AC5" s="993"/>
      <c r="AD5" s="901"/>
      <c r="AE5" s="901"/>
      <c r="AF5" s="901"/>
      <c r="AG5" s="901"/>
      <c r="AH5" s="901"/>
      <c r="AI5" s="901"/>
      <c r="AJ5" s="901"/>
      <c r="AK5" s="901"/>
      <c r="AL5" s="901"/>
      <c r="AM5" s="901"/>
      <c r="AN5" s="901"/>
      <c r="AO5" s="901"/>
    </row>
    <row r="6" spans="1:41" ht="24.95" customHeight="1">
      <c r="A6" s="959" t="s">
        <v>162</v>
      </c>
      <c r="B6" s="955">
        <v>20028049492</v>
      </c>
      <c r="C6" s="956">
        <v>37233.839999999997</v>
      </c>
      <c r="D6" s="956">
        <v>7829.73</v>
      </c>
      <c r="E6" s="956">
        <f t="shared" ref="E6:E17" si="0">C6+D6</f>
        <v>45063.569999999992</v>
      </c>
      <c r="F6" s="956">
        <f t="shared" ref="F6:F17" si="1">(C6*1.2)+(D6*1.055)</f>
        <v>52940.973149999991</v>
      </c>
      <c r="G6" s="956">
        <f t="shared" ref="G6:G17" si="2">F6-(F6-E6)*0.05</f>
        <v>52547.102992499989</v>
      </c>
      <c r="H6" s="960">
        <v>13.98</v>
      </c>
      <c r="I6" s="961">
        <v>1698.624</v>
      </c>
      <c r="J6" s="962">
        <v>59382.636850000003</v>
      </c>
      <c r="K6" s="978">
        <v>1755.008</v>
      </c>
      <c r="L6" s="899"/>
      <c r="M6" s="898"/>
      <c r="N6" s="898"/>
      <c r="R6" s="908"/>
      <c r="S6" s="908"/>
      <c r="Y6" s="909"/>
      <c r="Z6" s="994"/>
      <c r="AA6" s="909"/>
      <c r="AB6" s="913"/>
      <c r="AC6" s="995"/>
    </row>
    <row r="7" spans="1:41" ht="24.95" customHeight="1">
      <c r="A7" s="959" t="s">
        <v>163</v>
      </c>
      <c r="B7" s="955">
        <v>620000407661</v>
      </c>
      <c r="C7" s="956">
        <v>36958.589999999997</v>
      </c>
      <c r="D7" s="956">
        <v>7829.73</v>
      </c>
      <c r="E7" s="956">
        <f t="shared" si="0"/>
        <v>44788.319999999992</v>
      </c>
      <c r="F7" s="956">
        <f t="shared" si="1"/>
        <v>52610.673149999995</v>
      </c>
      <c r="G7" s="956">
        <f t="shared" si="2"/>
        <v>52219.555492499996</v>
      </c>
      <c r="H7" s="960">
        <v>12.42</v>
      </c>
      <c r="I7" s="961">
        <v>1815.25</v>
      </c>
      <c r="J7" s="962">
        <v>57534.504849999998</v>
      </c>
      <c r="K7" s="978">
        <v>1575.1420000000001</v>
      </c>
      <c r="L7" s="899"/>
      <c r="M7" s="898"/>
      <c r="N7" s="898"/>
      <c r="R7" s="908"/>
      <c r="S7" s="908"/>
      <c r="Y7" s="909"/>
      <c r="Z7" s="996"/>
      <c r="AA7" s="909"/>
      <c r="AB7" s="913"/>
      <c r="AC7" s="995"/>
    </row>
    <row r="8" spans="1:41" ht="24.95" customHeight="1">
      <c r="A8" s="959" t="s">
        <v>164</v>
      </c>
      <c r="B8" s="955">
        <v>20028304015</v>
      </c>
      <c r="C8" s="956">
        <v>29304.03</v>
      </c>
      <c r="D8" s="956">
        <v>8112.05</v>
      </c>
      <c r="E8" s="956">
        <f t="shared" si="0"/>
        <v>37416.080000000002</v>
      </c>
      <c r="F8" s="956">
        <f t="shared" si="1"/>
        <v>43723.048749999994</v>
      </c>
      <c r="G8" s="956">
        <f t="shared" si="2"/>
        <v>43407.700312499997</v>
      </c>
      <c r="H8" s="960">
        <v>12.29</v>
      </c>
      <c r="I8" s="961">
        <v>1448</v>
      </c>
      <c r="J8" s="962">
        <v>43387.478749999995</v>
      </c>
      <c r="K8" s="978">
        <v>1033.7070000000001</v>
      </c>
      <c r="L8" s="899"/>
      <c r="M8" s="898"/>
      <c r="N8" s="898"/>
      <c r="R8" s="908"/>
      <c r="S8" s="908"/>
      <c r="Y8" s="909"/>
      <c r="Z8" s="996"/>
      <c r="AA8" s="909"/>
      <c r="AB8" s="913"/>
      <c r="AC8" s="995"/>
    </row>
    <row r="9" spans="1:41" ht="24.95" customHeight="1">
      <c r="A9" s="959" t="s">
        <v>165</v>
      </c>
      <c r="B9" s="955">
        <v>20028432784</v>
      </c>
      <c r="C9" s="956">
        <v>16854.919999999998</v>
      </c>
      <c r="D9" s="956">
        <v>8112.05</v>
      </c>
      <c r="E9" s="956">
        <f t="shared" si="0"/>
        <v>24966.969999999998</v>
      </c>
      <c r="F9" s="956">
        <f t="shared" si="1"/>
        <v>28784.116749999997</v>
      </c>
      <c r="G9" s="956">
        <f t="shared" si="2"/>
        <v>28593.259412499996</v>
      </c>
      <c r="H9" s="960">
        <v>12.06</v>
      </c>
      <c r="I9" s="961">
        <v>842.74599999999998</v>
      </c>
      <c r="J9" s="962">
        <v>41089.766750000003</v>
      </c>
      <c r="K9" s="978">
        <v>979.78899999999999</v>
      </c>
      <c r="L9" s="899"/>
      <c r="M9" s="898"/>
      <c r="N9" s="898"/>
      <c r="R9" s="908"/>
      <c r="S9" s="908"/>
      <c r="Y9" s="909"/>
      <c r="Z9" s="994"/>
      <c r="AA9" s="909"/>
      <c r="AB9" s="913"/>
      <c r="AC9" s="995"/>
    </row>
    <row r="10" spans="1:41" ht="24.95" customHeight="1">
      <c r="A10" s="959" t="s">
        <v>166</v>
      </c>
      <c r="B10" s="955">
        <v>20028581574</v>
      </c>
      <c r="C10" s="956">
        <v>9445.2099999999991</v>
      </c>
      <c r="D10" s="956">
        <v>8112.05</v>
      </c>
      <c r="E10" s="956">
        <f t="shared" si="0"/>
        <v>17557.259999999998</v>
      </c>
      <c r="F10" s="956">
        <f t="shared" si="1"/>
        <v>19892.464749999999</v>
      </c>
      <c r="G10" s="956">
        <f t="shared" si="2"/>
        <v>19775.7045125</v>
      </c>
      <c r="H10" s="963">
        <v>13.08</v>
      </c>
      <c r="I10" s="964">
        <v>449.34399999999999</v>
      </c>
      <c r="J10" s="962">
        <v>25977.266750000003</v>
      </c>
      <c r="K10" s="978">
        <v>548.58100000000002</v>
      </c>
      <c r="L10" s="899"/>
      <c r="M10" s="898"/>
      <c r="N10" s="898"/>
      <c r="R10" s="1004"/>
      <c r="S10" s="1004"/>
      <c r="Y10" s="909"/>
      <c r="Z10" s="994"/>
      <c r="AA10" s="909"/>
      <c r="AB10" s="913"/>
      <c r="AC10" s="995"/>
    </row>
    <row r="11" spans="1:41" ht="24.95" customHeight="1">
      <c r="A11" s="959" t="s">
        <v>167</v>
      </c>
      <c r="B11" s="955">
        <v>120004117211</v>
      </c>
      <c r="C11" s="956">
        <v>6672.18</v>
      </c>
      <c r="D11" s="956">
        <v>8211.14</v>
      </c>
      <c r="E11" s="956">
        <f t="shared" si="0"/>
        <v>14883.32</v>
      </c>
      <c r="F11" s="956">
        <f t="shared" si="1"/>
        <v>16669.368699999999</v>
      </c>
      <c r="G11" s="956">
        <f t="shared" si="2"/>
        <v>16580.066264999998</v>
      </c>
      <c r="H11" s="960">
        <v>16.968</v>
      </c>
      <c r="I11" s="961">
        <v>297.99</v>
      </c>
      <c r="J11" s="962">
        <v>23235.80025</v>
      </c>
      <c r="K11" s="978">
        <v>462.62900000000002</v>
      </c>
      <c r="L11" s="899"/>
      <c r="M11" s="898"/>
      <c r="N11" s="898"/>
      <c r="R11" s="1005"/>
      <c r="S11" s="1005"/>
      <c r="Y11" s="909"/>
      <c r="Z11" s="996"/>
      <c r="AA11" s="909"/>
      <c r="AB11" s="913"/>
      <c r="AC11" s="995"/>
    </row>
    <row r="12" spans="1:41" ht="24.95" customHeight="1">
      <c r="A12" s="896" t="s">
        <v>109</v>
      </c>
      <c r="B12" s="955">
        <v>120004168017</v>
      </c>
      <c r="C12" s="956">
        <v>7410.41</v>
      </c>
      <c r="D12" s="956">
        <v>8208.64</v>
      </c>
      <c r="E12" s="956">
        <f t="shared" si="0"/>
        <v>15619.05</v>
      </c>
      <c r="F12" s="956">
        <f t="shared" si="1"/>
        <v>17552.607199999999</v>
      </c>
      <c r="G12" s="956">
        <f t="shared" si="2"/>
        <v>17455.929339999999</v>
      </c>
      <c r="H12" s="960">
        <v>14.42</v>
      </c>
      <c r="I12" s="961">
        <v>332</v>
      </c>
      <c r="J12" s="962">
        <v>25182.35</v>
      </c>
      <c r="K12" s="978">
        <v>511.625</v>
      </c>
      <c r="L12" s="899"/>
      <c r="M12" s="898"/>
      <c r="N12" s="898"/>
      <c r="R12" s="1005"/>
      <c r="S12" s="1005"/>
      <c r="Y12" s="909"/>
      <c r="Z12" s="996"/>
      <c r="AA12" s="909"/>
      <c r="AB12" s="913"/>
      <c r="AC12" s="995"/>
    </row>
    <row r="13" spans="1:41" ht="24.95" customHeight="1">
      <c r="A13" s="959" t="s">
        <v>168</v>
      </c>
      <c r="B13" s="1050">
        <v>620000438704</v>
      </c>
      <c r="C13" s="956">
        <v>10084.209999999999</v>
      </c>
      <c r="D13" s="956">
        <v>8208.64</v>
      </c>
      <c r="E13" s="956">
        <f t="shared" si="0"/>
        <v>18292.849999999999</v>
      </c>
      <c r="F13" s="956">
        <f t="shared" si="1"/>
        <v>20761.167199999996</v>
      </c>
      <c r="G13" s="956">
        <f t="shared" si="2"/>
        <v>20637.751339999995</v>
      </c>
      <c r="H13" s="960">
        <v>12.64</v>
      </c>
      <c r="I13" s="961">
        <v>489</v>
      </c>
      <c r="J13" s="962">
        <v>31156.880250000002</v>
      </c>
      <c r="K13" s="978">
        <v>736.08399999999995</v>
      </c>
      <c r="L13" s="899"/>
      <c r="M13" s="898"/>
      <c r="N13" s="898"/>
      <c r="R13" s="1005"/>
      <c r="S13" s="1005"/>
      <c r="Y13" s="909"/>
      <c r="Z13" s="996"/>
      <c r="AA13" s="909"/>
      <c r="AB13" s="913"/>
      <c r="AC13" s="995"/>
    </row>
    <row r="14" spans="1:41" ht="24.95" customHeight="1">
      <c r="A14" s="1546" t="s">
        <v>206</v>
      </c>
      <c r="B14" s="1547"/>
      <c r="C14" s="1547"/>
      <c r="D14" s="1547"/>
      <c r="E14" s="1547"/>
      <c r="F14" s="1547"/>
      <c r="G14" s="1547"/>
      <c r="H14" s="1547"/>
      <c r="I14" s="1547"/>
      <c r="J14" s="1547"/>
      <c r="K14" s="1548"/>
      <c r="L14" s="899"/>
      <c r="M14" s="898"/>
      <c r="N14" s="898"/>
      <c r="R14" s="1005"/>
      <c r="S14" s="1005"/>
      <c r="Y14" s="909"/>
      <c r="Z14" s="996"/>
      <c r="AA14" s="909"/>
      <c r="AB14" s="913"/>
      <c r="AC14" s="995"/>
    </row>
    <row r="15" spans="1:41" ht="24.95" customHeight="1">
      <c r="A15" s="896" t="s">
        <v>169</v>
      </c>
      <c r="B15" s="955">
        <v>200001455911</v>
      </c>
      <c r="C15" s="956">
        <v>24655.81</v>
      </c>
      <c r="D15" s="956">
        <v>14293.51</v>
      </c>
      <c r="E15" s="956">
        <f t="shared" si="0"/>
        <v>38949.32</v>
      </c>
      <c r="F15" s="956">
        <f t="shared" si="1"/>
        <v>44666.625050000002</v>
      </c>
      <c r="G15" s="956">
        <f t="shared" si="2"/>
        <v>44380.759797500003</v>
      </c>
      <c r="H15" s="960">
        <v>12.06</v>
      </c>
      <c r="I15" s="961">
        <v>1213</v>
      </c>
      <c r="J15" s="962">
        <v>40778.468249999998</v>
      </c>
      <c r="K15" s="978">
        <v>1060.6189999999999</v>
      </c>
      <c r="L15" s="899"/>
      <c r="M15" s="898"/>
      <c r="N15" s="898"/>
      <c r="R15" s="1005"/>
      <c r="S15" s="1005"/>
      <c r="Y15" s="909"/>
      <c r="Z15" s="996"/>
      <c r="AA15" s="909"/>
      <c r="AB15" s="913"/>
      <c r="AC15" s="995"/>
    </row>
    <row r="16" spans="1:41" ht="24.95" customHeight="1">
      <c r="A16" s="959" t="s">
        <v>170</v>
      </c>
      <c r="B16" s="955">
        <v>200001476009</v>
      </c>
      <c r="C16" s="956">
        <v>37357.56</v>
      </c>
      <c r="D16" s="956">
        <v>18169.59</v>
      </c>
      <c r="E16" s="956">
        <f t="shared" si="0"/>
        <v>55527.149999999994</v>
      </c>
      <c r="F16" s="956">
        <f t="shared" si="1"/>
        <v>63997.989449999994</v>
      </c>
      <c r="G16" s="956">
        <f t="shared" si="2"/>
        <v>63574.447477499991</v>
      </c>
      <c r="H16" s="960">
        <v>12</v>
      </c>
      <c r="I16" s="961">
        <v>1568</v>
      </c>
      <c r="J16" s="962">
        <v>40963.640249999997</v>
      </c>
      <c r="K16" s="978">
        <v>1094.9490000000001</v>
      </c>
      <c r="L16" s="899"/>
      <c r="M16" s="898"/>
      <c r="N16" s="898"/>
      <c r="R16" s="1005"/>
      <c r="S16" s="1005"/>
      <c r="Y16" s="909"/>
      <c r="Z16" s="996"/>
      <c r="AA16" s="909"/>
      <c r="AB16" s="913"/>
      <c r="AC16" s="995"/>
    </row>
    <row r="17" spans="1:41" s="890" customFormat="1" ht="24.95" customHeight="1">
      <c r="A17" s="896" t="s">
        <v>171</v>
      </c>
      <c r="B17" s="955">
        <v>200001536845</v>
      </c>
      <c r="C17" s="956">
        <v>44753.54</v>
      </c>
      <c r="D17" s="956">
        <v>16266.65</v>
      </c>
      <c r="E17" s="956">
        <f t="shared" si="0"/>
        <v>61020.19</v>
      </c>
      <c r="F17" s="956">
        <f t="shared" si="1"/>
        <v>70865.563750000001</v>
      </c>
      <c r="G17" s="956">
        <f t="shared" si="2"/>
        <v>70373.295062499994</v>
      </c>
      <c r="H17" s="960">
        <v>11.596</v>
      </c>
      <c r="I17" s="961">
        <v>1763</v>
      </c>
      <c r="J17" s="962">
        <v>43723.076249999998</v>
      </c>
      <c r="K17" s="978">
        <v>1223.2370000000001</v>
      </c>
      <c r="L17" s="899"/>
      <c r="M17" s="898"/>
      <c r="N17" s="898"/>
      <c r="O17" s="899"/>
      <c r="P17" s="899"/>
      <c r="Q17" s="899"/>
      <c r="R17" s="1005"/>
      <c r="S17" s="1005"/>
      <c r="T17" s="899"/>
      <c r="U17" s="899"/>
      <c r="V17" s="899"/>
      <c r="W17" s="909"/>
      <c r="X17" s="913"/>
      <c r="Y17" s="909"/>
      <c r="Z17" s="996"/>
      <c r="AA17" s="909"/>
      <c r="AB17" s="913"/>
      <c r="AC17" s="995"/>
      <c r="AD17" s="899"/>
      <c r="AE17" s="899"/>
      <c r="AF17" s="899"/>
      <c r="AG17" s="899"/>
      <c r="AH17" s="899"/>
      <c r="AI17" s="899"/>
      <c r="AJ17" s="899"/>
      <c r="AK17" s="899"/>
      <c r="AL17" s="899"/>
      <c r="AM17" s="899"/>
      <c r="AN17" s="899"/>
      <c r="AO17" s="899"/>
    </row>
    <row r="18" spans="1:41" s="890" customFormat="1" ht="24.95" customHeight="1">
      <c r="A18" s="1518" t="s">
        <v>181</v>
      </c>
      <c r="B18" s="1518"/>
      <c r="C18" s="971">
        <f>SUM(C5:C17)</f>
        <v>301819.36</v>
      </c>
      <c r="D18" s="971">
        <f>SUM(D5:D17)</f>
        <v>121183.51</v>
      </c>
      <c r="E18" s="971">
        <f>SUM(E5:E17)</f>
        <v>423002.87000000005</v>
      </c>
      <c r="F18" s="971">
        <f>SUM(F5:F17)</f>
        <v>490031.83504999999</v>
      </c>
      <c r="G18" s="971">
        <f>SUM(G5:G17)</f>
        <v>486680.38679749996</v>
      </c>
      <c r="H18" s="972">
        <f>F18/I18</f>
        <v>36.005405092538162</v>
      </c>
      <c r="I18" s="973">
        <f>SUM(I5:I17)</f>
        <v>13609.952000000001</v>
      </c>
      <c r="J18" s="962">
        <f>SUM(J5:J17)</f>
        <v>495716.25004999992</v>
      </c>
      <c r="K18" s="978">
        <f>SUM(K5:K17)</f>
        <v>12683.765000000003</v>
      </c>
      <c r="L18" s="899"/>
      <c r="M18" s="898">
        <f>36*0.8</f>
        <v>28.8</v>
      </c>
      <c r="N18" s="898">
        <f>36*0.945</f>
        <v>34.019999999999996</v>
      </c>
      <c r="O18" s="899"/>
      <c r="P18" s="899"/>
      <c r="Q18" s="899"/>
      <c r="R18" s="909"/>
      <c r="S18" s="908"/>
      <c r="T18" s="899"/>
      <c r="U18" s="899"/>
      <c r="V18" s="899"/>
      <c r="W18" s="908"/>
      <c r="X18" s="913"/>
      <c r="Y18" s="909"/>
      <c r="Z18" s="899"/>
      <c r="AA18" s="899"/>
      <c r="AB18" s="899"/>
      <c r="AC18" s="899"/>
      <c r="AD18" s="899"/>
      <c r="AE18" s="899"/>
      <c r="AF18" s="899"/>
      <c r="AG18" s="899"/>
      <c r="AH18" s="899"/>
      <c r="AI18" s="899"/>
      <c r="AJ18" s="899"/>
      <c r="AK18" s="899"/>
      <c r="AL18" s="899"/>
      <c r="AM18" s="899"/>
      <c r="AN18" s="899"/>
      <c r="AO18" s="899"/>
    </row>
    <row r="19" spans="1:41" ht="24.95" customHeight="1">
      <c r="A19" s="1519"/>
      <c r="B19" s="1500"/>
      <c r="C19" s="908"/>
      <c r="F19" s="916"/>
      <c r="G19" s="917"/>
      <c r="H19" s="918"/>
      <c r="I19" s="919"/>
      <c r="J19" s="920"/>
      <c r="K19" s="915"/>
      <c r="L19" s="899"/>
      <c r="M19" s="898"/>
      <c r="N19" s="898"/>
      <c r="O19" s="915"/>
      <c r="P19" s="915"/>
      <c r="W19" s="985"/>
      <c r="X19" s="954"/>
      <c r="Y19" s="915"/>
      <c r="AA19" s="908"/>
      <c r="AB19" s="907"/>
      <c r="AC19" s="993"/>
    </row>
    <row r="20" spans="1:41" ht="24.95" customHeight="1">
      <c r="A20" s="977" t="s">
        <v>187</v>
      </c>
      <c r="B20" s="889"/>
      <c r="C20" s="921"/>
      <c r="D20" s="888"/>
      <c r="E20" s="922"/>
      <c r="F20" s="923"/>
      <c r="G20" s="924"/>
      <c r="H20" s="921"/>
      <c r="I20" s="921"/>
      <c r="J20" s="925"/>
      <c r="K20" s="926"/>
      <c r="L20" s="899"/>
      <c r="M20" s="898"/>
      <c r="N20" s="898"/>
      <c r="O20" s="915"/>
      <c r="P20" s="915"/>
      <c r="Q20" s="905"/>
      <c r="R20" s="991"/>
      <c r="S20" s="905"/>
      <c r="T20" s="886"/>
      <c r="U20" s="916"/>
      <c r="V20" s="915"/>
      <c r="W20" s="986"/>
      <c r="X20" s="954"/>
      <c r="Y20" s="915"/>
      <c r="Z20" s="987"/>
      <c r="AA20" s="988"/>
    </row>
    <row r="21" spans="1:41" ht="24.95" customHeight="1">
      <c r="A21" s="977" t="s">
        <v>183</v>
      </c>
      <c r="B21" s="927"/>
      <c r="C21" s="921"/>
      <c r="D21" s="888"/>
      <c r="E21" s="922" t="s">
        <v>20</v>
      </c>
      <c r="F21" s="923"/>
      <c r="G21" s="924"/>
      <c r="H21" s="921"/>
      <c r="I21" s="928"/>
      <c r="J21" s="929"/>
      <c r="K21" s="926"/>
      <c r="L21" s="899"/>
      <c r="M21" s="898"/>
      <c r="N21" s="898"/>
      <c r="O21" s="915"/>
      <c r="P21" s="915"/>
      <c r="Q21" s="1540"/>
      <c r="R21" s="1541"/>
      <c r="S21" s="986"/>
      <c r="T21" s="886"/>
      <c r="U21" s="1002"/>
      <c r="V21" s="915"/>
      <c r="W21" s="986"/>
      <c r="X21" s="954"/>
      <c r="Y21" s="915"/>
      <c r="Z21" s="987"/>
      <c r="AA21" s="988"/>
    </row>
    <row r="22" spans="1:41" ht="24.95" customHeight="1">
      <c r="A22" s="930"/>
      <c r="B22" s="931"/>
      <c r="C22" s="906" t="s">
        <v>20</v>
      </c>
      <c r="D22" s="932"/>
      <c r="E22" s="933"/>
      <c r="F22" s="934"/>
      <c r="G22" s="935"/>
      <c r="H22" s="946"/>
      <c r="I22" s="946"/>
      <c r="J22" s="936"/>
      <c r="K22" s="926"/>
      <c r="L22" s="899"/>
      <c r="M22" s="898"/>
      <c r="N22" s="898"/>
      <c r="O22" s="915"/>
      <c r="P22" s="915"/>
      <c r="Q22" s="998"/>
      <c r="R22" s="997"/>
      <c r="S22" s="908"/>
      <c r="T22" s="886"/>
      <c r="U22" s="909"/>
      <c r="X22" s="907"/>
    </row>
    <row r="23" spans="1:41" ht="50.1" customHeight="1">
      <c r="A23" s="981" t="s">
        <v>184</v>
      </c>
      <c r="B23" s="979" t="s">
        <v>173</v>
      </c>
      <c r="C23" s="980" t="s">
        <v>174</v>
      </c>
      <c r="D23" s="980" t="s">
        <v>182</v>
      </c>
      <c r="E23" s="981" t="s">
        <v>175</v>
      </c>
      <c r="F23" s="980" t="s">
        <v>176</v>
      </c>
      <c r="G23" s="980" t="s">
        <v>177</v>
      </c>
      <c r="H23" s="982" t="s">
        <v>178</v>
      </c>
      <c r="I23" s="983" t="s">
        <v>203</v>
      </c>
      <c r="J23" s="957" t="s">
        <v>180</v>
      </c>
      <c r="K23" s="958" t="s">
        <v>179</v>
      </c>
      <c r="L23" s="899"/>
      <c r="M23" s="898"/>
      <c r="N23" s="898"/>
      <c r="O23" s="915"/>
      <c r="P23" s="915"/>
      <c r="X23" s="907"/>
      <c r="Y23" s="910"/>
      <c r="Z23" s="950"/>
      <c r="AA23" s="928"/>
      <c r="AB23" s="950"/>
      <c r="AC23" s="950"/>
    </row>
    <row r="24" spans="1:41" ht="50.1" customHeight="1">
      <c r="A24" s="937" t="s">
        <v>192</v>
      </c>
      <c r="B24" s="911">
        <v>8200005127892</v>
      </c>
      <c r="C24" s="956">
        <v>1898.59</v>
      </c>
      <c r="D24" s="956">
        <v>270.91000000000003</v>
      </c>
      <c r="E24" s="956">
        <f>C24+D24</f>
        <v>2169.5</v>
      </c>
      <c r="F24" s="956">
        <f>C24*1.2+D24*1.055</f>
        <v>2564.11805</v>
      </c>
      <c r="G24" s="956">
        <f>F24-(F24-E24)*0.05</f>
        <v>2544.3871475000001</v>
      </c>
      <c r="H24" s="1008"/>
      <c r="I24" s="912">
        <v>53264</v>
      </c>
      <c r="J24" s="1011"/>
      <c r="K24" s="1012"/>
      <c r="L24" s="899"/>
      <c r="M24" s="898"/>
      <c r="N24" s="898"/>
      <c r="O24" s="915"/>
      <c r="P24" s="915"/>
      <c r="Z24" s="994"/>
      <c r="AA24" s="894"/>
      <c r="AB24" s="894"/>
      <c r="AC24" s="915"/>
    </row>
    <row r="25" spans="1:41" ht="50.1" customHeight="1">
      <c r="A25" s="937" t="s">
        <v>205</v>
      </c>
      <c r="B25" s="1047">
        <v>720000313960</v>
      </c>
      <c r="C25" s="956">
        <v>573.79999999999995</v>
      </c>
      <c r="D25" s="956">
        <v>271.18</v>
      </c>
      <c r="E25" s="956">
        <f>C25+D25</f>
        <v>844.98</v>
      </c>
      <c r="F25" s="956">
        <f>C25*1.2+D25*1.055</f>
        <v>974.6549</v>
      </c>
      <c r="G25" s="956">
        <f>F25-(F25-E25)*0.05</f>
        <v>968.171155</v>
      </c>
      <c r="H25" s="1048"/>
      <c r="I25" s="912">
        <v>12983</v>
      </c>
      <c r="J25" s="1011"/>
      <c r="K25" s="1012"/>
      <c r="L25" s="899"/>
      <c r="M25" s="898"/>
      <c r="N25" s="898"/>
      <c r="O25" s="915"/>
      <c r="P25" s="915"/>
      <c r="Q25" s="999"/>
      <c r="R25" s="992"/>
      <c r="S25" s="1006"/>
      <c r="T25" s="917"/>
      <c r="U25" s="897"/>
      <c r="V25" s="913"/>
      <c r="Z25" s="894"/>
      <c r="AA25" s="894"/>
      <c r="AB25" s="894"/>
      <c r="AC25" s="915"/>
    </row>
    <row r="26" spans="1:41" ht="24.95" customHeight="1">
      <c r="A26" s="1542" t="s">
        <v>181</v>
      </c>
      <c r="B26" s="1542"/>
      <c r="C26" s="1007">
        <f>SUM(C24:C25)</f>
        <v>2472.39</v>
      </c>
      <c r="D26" s="1007">
        <f>SUM(D24:D25)</f>
        <v>542.09</v>
      </c>
      <c r="E26" s="1007">
        <f>SUM(E24:E25)</f>
        <v>3014.48</v>
      </c>
      <c r="F26" s="1007">
        <f>SUM(F24:F25)</f>
        <v>3538.77295</v>
      </c>
      <c r="G26" s="1007">
        <f>SUM(G24:G25)</f>
        <v>3512.5583025000001</v>
      </c>
      <c r="H26" s="1009"/>
      <c r="I26" s="1049">
        <f>SUM(I24:I25)</f>
        <v>66247</v>
      </c>
      <c r="J26" s="1011"/>
      <c r="K26" s="1012"/>
      <c r="L26" s="899"/>
      <c r="M26" s="898"/>
      <c r="N26" s="898"/>
      <c r="O26" s="915"/>
      <c r="P26" s="915"/>
      <c r="Q26" s="999"/>
      <c r="R26" s="992"/>
      <c r="S26" s="1006"/>
      <c r="T26" s="886"/>
      <c r="U26" s="909"/>
      <c r="V26" s="913"/>
      <c r="Z26" s="1000"/>
      <c r="AA26" s="950"/>
      <c r="AB26" s="950"/>
      <c r="AC26" s="942"/>
    </row>
    <row r="27" spans="1:41" ht="24.95" customHeight="1">
      <c r="A27" s="890"/>
      <c r="B27" s="938"/>
      <c r="C27" s="939"/>
      <c r="D27" s="888"/>
      <c r="E27" s="940"/>
      <c r="F27" s="940"/>
      <c r="G27" s="939"/>
      <c r="H27" s="939"/>
      <c r="I27" s="939"/>
      <c r="J27" s="941"/>
      <c r="K27" s="926"/>
      <c r="L27" s="899"/>
      <c r="M27" s="898"/>
      <c r="N27" s="898"/>
      <c r="O27" s="915"/>
      <c r="P27" s="915"/>
      <c r="Q27" s="950"/>
      <c r="R27" s="951"/>
      <c r="S27" s="1006"/>
      <c r="T27" s="886"/>
      <c r="U27" s="909"/>
      <c r="V27" s="913"/>
      <c r="W27" s="985"/>
      <c r="X27" s="954"/>
      <c r="Y27" s="942"/>
    </row>
    <row r="28" spans="1:41" ht="24.95" customHeight="1">
      <c r="A28" s="890"/>
      <c r="B28" s="938"/>
      <c r="C28" s="939"/>
      <c r="D28" s="888"/>
      <c r="E28" s="940"/>
      <c r="F28" s="940"/>
      <c r="G28" s="939"/>
      <c r="H28" s="939"/>
      <c r="I28" s="939"/>
      <c r="J28" s="941"/>
      <c r="K28" s="926"/>
      <c r="L28" s="899"/>
      <c r="M28" s="898"/>
      <c r="N28" s="898"/>
      <c r="O28" s="915"/>
      <c r="P28" s="915"/>
      <c r="Q28" s="950"/>
      <c r="R28" s="951"/>
      <c r="S28" s="1006"/>
      <c r="T28" s="886"/>
      <c r="U28" s="909"/>
      <c r="V28" s="913"/>
      <c r="W28" s="985"/>
      <c r="X28" s="954"/>
      <c r="Y28" s="942"/>
    </row>
    <row r="29" spans="1:41" s="895" customFormat="1" ht="24.95" customHeight="1">
      <c r="A29" s="1010" t="s">
        <v>73</v>
      </c>
      <c r="B29" s="931"/>
      <c r="D29" s="944"/>
      <c r="E29" s="945"/>
      <c r="F29" s="945"/>
      <c r="G29" s="946"/>
      <c r="H29" s="946"/>
      <c r="I29" s="946"/>
      <c r="J29" s="947"/>
      <c r="K29" s="926"/>
      <c r="L29" s="899"/>
      <c r="M29" s="898"/>
      <c r="N29" s="898"/>
      <c r="O29" s="915"/>
      <c r="P29" s="915"/>
      <c r="Q29" s="950"/>
      <c r="R29" s="951"/>
      <c r="S29" s="887"/>
      <c r="T29" s="886"/>
      <c r="U29" s="909"/>
      <c r="V29" s="913"/>
      <c r="W29" s="908"/>
      <c r="X29" s="907"/>
      <c r="Y29" s="910"/>
      <c r="Z29" s="893"/>
      <c r="AA29" s="893"/>
      <c r="AB29" s="893"/>
      <c r="AC29" s="893"/>
      <c r="AD29" s="893"/>
      <c r="AE29" s="893"/>
      <c r="AF29" s="893"/>
      <c r="AG29" s="893"/>
      <c r="AH29" s="893"/>
      <c r="AI29" s="893"/>
      <c r="AJ29" s="893"/>
      <c r="AK29" s="893"/>
      <c r="AL29" s="893"/>
      <c r="AM29" s="893"/>
      <c r="AN29" s="893"/>
      <c r="AO29" s="893"/>
    </row>
    <row r="30" spans="1:41" s="895" customFormat="1" ht="24.95" customHeight="1">
      <c r="A30" s="931" t="s">
        <v>160</v>
      </c>
      <c r="C30" s="943"/>
      <c r="D30" s="944"/>
      <c r="E30" s="945"/>
      <c r="F30" s="945"/>
      <c r="G30" s="946"/>
      <c r="H30" s="946"/>
      <c r="I30" s="946"/>
      <c r="J30" s="947"/>
      <c r="K30" s="926"/>
      <c r="L30" s="899"/>
      <c r="M30" s="898"/>
      <c r="N30" s="898"/>
      <c r="O30" s="915"/>
      <c r="P30" s="915"/>
      <c r="Q30" s="950"/>
      <c r="R30" s="951"/>
      <c r="S30" s="887"/>
      <c r="T30" s="886"/>
      <c r="U30" s="909"/>
      <c r="V30" s="913"/>
      <c r="W30" s="908"/>
      <c r="X30" s="907"/>
      <c r="Y30" s="910"/>
      <c r="Z30" s="893"/>
      <c r="AA30" s="893"/>
      <c r="AB30" s="893"/>
      <c r="AC30" s="893"/>
      <c r="AD30" s="893"/>
      <c r="AE30" s="893"/>
      <c r="AF30" s="893"/>
      <c r="AG30" s="893"/>
      <c r="AH30" s="893"/>
      <c r="AI30" s="893"/>
      <c r="AJ30" s="893"/>
      <c r="AK30" s="893"/>
      <c r="AL30" s="893"/>
      <c r="AM30" s="893"/>
      <c r="AN30" s="893"/>
      <c r="AO30" s="893"/>
    </row>
    <row r="31" spans="1:41" ht="24.95" customHeight="1">
      <c r="B31" s="892"/>
      <c r="K31" s="926"/>
      <c r="L31" s="899"/>
      <c r="M31" s="898"/>
      <c r="N31" s="898"/>
      <c r="V31" s="913"/>
    </row>
    <row r="32" spans="1:41" ht="24.95" customHeight="1">
      <c r="A32" s="952" t="s">
        <v>77</v>
      </c>
      <c r="B32" s="952"/>
      <c r="K32" s="926"/>
      <c r="L32" s="899"/>
      <c r="M32" s="898"/>
      <c r="N32" s="898"/>
      <c r="V32" s="913"/>
    </row>
    <row r="33" spans="1:25" ht="24.95" customHeight="1">
      <c r="B33" s="892"/>
      <c r="K33" s="926"/>
      <c r="L33" s="899"/>
      <c r="M33" s="898"/>
      <c r="N33" s="898"/>
      <c r="V33" s="913"/>
    </row>
    <row r="34" spans="1:25" ht="24.95" customHeight="1">
      <c r="A34" s="399" t="s">
        <v>186</v>
      </c>
      <c r="B34" s="892"/>
      <c r="K34" s="926"/>
      <c r="L34" s="899"/>
      <c r="M34" s="898"/>
      <c r="N34" s="898"/>
      <c r="V34" s="913"/>
    </row>
    <row r="35" spans="1:25" ht="24.95" customHeight="1">
      <c r="A35" s="892" t="s">
        <v>185</v>
      </c>
      <c r="B35" s="892"/>
      <c r="K35" s="926"/>
      <c r="L35" s="899"/>
      <c r="M35" s="898"/>
      <c r="N35" s="898"/>
      <c r="V35" s="913"/>
    </row>
    <row r="36" spans="1:25">
      <c r="B36" s="892"/>
      <c r="K36" s="926"/>
      <c r="L36" s="899"/>
      <c r="M36" s="898"/>
      <c r="N36" s="898"/>
      <c r="V36" s="913"/>
    </row>
    <row r="37" spans="1:25">
      <c r="B37" s="892"/>
      <c r="K37" s="926"/>
      <c r="L37" s="899"/>
      <c r="M37" s="898"/>
      <c r="N37" s="898"/>
      <c r="V37" s="913"/>
    </row>
    <row r="38" spans="1:25">
      <c r="B38" s="892"/>
      <c r="K38" s="926"/>
      <c r="L38" s="899"/>
      <c r="M38" s="898"/>
      <c r="N38" s="898"/>
      <c r="V38" s="913"/>
    </row>
    <row r="39" spans="1:25">
      <c r="B39" s="892"/>
      <c r="K39" s="926"/>
      <c r="L39" s="899"/>
      <c r="M39" s="898"/>
      <c r="N39" s="898"/>
      <c r="V39" s="913"/>
    </row>
    <row r="40" spans="1:25">
      <c r="B40" s="892"/>
      <c r="K40" s="926"/>
      <c r="L40" s="899"/>
      <c r="M40" s="898"/>
      <c r="N40" s="898"/>
      <c r="V40" s="954"/>
      <c r="W40" s="893"/>
      <c r="X40" s="893"/>
      <c r="Y40" s="893"/>
    </row>
    <row r="41" spans="1:25">
      <c r="B41" s="952"/>
      <c r="K41" s="926"/>
      <c r="L41" s="899"/>
      <c r="M41" s="898"/>
      <c r="N41" s="898"/>
      <c r="V41" s="990"/>
      <c r="W41" s="893"/>
      <c r="X41" s="893"/>
      <c r="Y41" s="893"/>
    </row>
    <row r="42" spans="1:25">
      <c r="B42" s="892"/>
      <c r="N42" s="898"/>
      <c r="V42" s="913"/>
      <c r="W42" s="893"/>
      <c r="X42" s="893"/>
      <c r="Y42" s="893"/>
    </row>
    <row r="43" spans="1:25">
      <c r="B43" s="953"/>
      <c r="N43" s="898"/>
      <c r="V43" s="907"/>
      <c r="W43" s="893"/>
      <c r="X43" s="893"/>
      <c r="Y43" s="893"/>
    </row>
    <row r="44" spans="1:25">
      <c r="N44" s="898"/>
      <c r="V44" s="907"/>
      <c r="W44" s="893"/>
      <c r="X44" s="893"/>
      <c r="Y44" s="893"/>
    </row>
    <row r="45" spans="1:25">
      <c r="N45" s="898"/>
      <c r="V45" s="913"/>
      <c r="W45" s="893"/>
      <c r="X45" s="893"/>
      <c r="Y45" s="893"/>
    </row>
    <row r="46" spans="1:25">
      <c r="N46" s="898"/>
      <c r="V46" s="913"/>
      <c r="W46" s="893"/>
      <c r="X46" s="893"/>
      <c r="Y46" s="893"/>
    </row>
    <row r="47" spans="1:25">
      <c r="N47" s="898"/>
      <c r="V47" s="913"/>
      <c r="W47" s="893"/>
      <c r="X47" s="893"/>
      <c r="Y47" s="893"/>
    </row>
    <row r="48" spans="1:25">
      <c r="N48" s="898"/>
      <c r="V48" s="913"/>
      <c r="W48" s="893"/>
      <c r="X48" s="893"/>
      <c r="Y48" s="893"/>
    </row>
    <row r="49" spans="2:25">
      <c r="N49" s="898"/>
      <c r="V49" s="913"/>
      <c r="W49" s="893"/>
      <c r="X49" s="893"/>
      <c r="Y49" s="893"/>
    </row>
    <row r="50" spans="2:25">
      <c r="N50" s="898"/>
      <c r="V50" s="913"/>
      <c r="W50" s="893"/>
      <c r="X50" s="893"/>
      <c r="Y50" s="893"/>
    </row>
    <row r="51" spans="2:25">
      <c r="N51" s="898"/>
      <c r="V51" s="913"/>
      <c r="W51" s="893"/>
      <c r="X51" s="893"/>
      <c r="Y51" s="893"/>
    </row>
    <row r="52" spans="2:25">
      <c r="N52" s="898"/>
      <c r="V52" s="913"/>
      <c r="W52" s="893"/>
      <c r="X52" s="893"/>
      <c r="Y52" s="893"/>
    </row>
    <row r="53" spans="2:25">
      <c r="N53" s="898"/>
      <c r="V53" s="913"/>
      <c r="W53" s="893"/>
      <c r="X53" s="893"/>
      <c r="Y53" s="893"/>
    </row>
    <row r="54" spans="2:25">
      <c r="N54" s="898"/>
      <c r="V54" s="913"/>
      <c r="W54" s="893"/>
      <c r="X54" s="893"/>
      <c r="Y54" s="893"/>
    </row>
    <row r="55" spans="2:25">
      <c r="N55" s="898"/>
      <c r="V55" s="913"/>
      <c r="W55" s="893"/>
      <c r="X55" s="893"/>
      <c r="Y55" s="893"/>
    </row>
    <row r="56" spans="2:25">
      <c r="B56" s="892"/>
      <c r="D56" s="892"/>
      <c r="E56" s="892"/>
      <c r="F56" s="892"/>
      <c r="J56" s="892"/>
      <c r="V56" s="913"/>
      <c r="W56" s="893"/>
      <c r="X56" s="893"/>
      <c r="Y56" s="893"/>
    </row>
    <row r="57" spans="2:25">
      <c r="B57" s="892"/>
      <c r="D57" s="892"/>
      <c r="E57" s="892"/>
      <c r="F57" s="892"/>
      <c r="J57" s="892"/>
      <c r="V57" s="907"/>
      <c r="W57" s="893"/>
      <c r="X57" s="893"/>
      <c r="Y57" s="893"/>
    </row>
    <row r="58" spans="2:25">
      <c r="B58" s="892"/>
      <c r="D58" s="892"/>
      <c r="E58" s="892"/>
      <c r="F58" s="892"/>
      <c r="J58" s="892"/>
      <c r="V58" s="954"/>
      <c r="W58" s="893"/>
      <c r="X58" s="893"/>
      <c r="Y58" s="893"/>
    </row>
    <row r="59" spans="2:25">
      <c r="B59" s="892"/>
      <c r="D59" s="892"/>
      <c r="E59" s="892"/>
      <c r="F59" s="892"/>
      <c r="J59" s="892"/>
      <c r="V59" s="907"/>
      <c r="W59" s="893"/>
      <c r="X59" s="893"/>
      <c r="Y59" s="893"/>
    </row>
    <row r="60" spans="2:25">
      <c r="B60" s="892"/>
      <c r="D60" s="892"/>
      <c r="E60" s="892"/>
      <c r="F60" s="892"/>
      <c r="J60" s="892"/>
      <c r="V60" s="907"/>
      <c r="W60" s="893"/>
      <c r="X60" s="893"/>
      <c r="Y60" s="893"/>
    </row>
    <row r="61" spans="2:25">
      <c r="B61" s="892"/>
      <c r="D61" s="892"/>
      <c r="E61" s="892"/>
      <c r="F61" s="892"/>
      <c r="J61" s="892"/>
      <c r="V61" s="913"/>
      <c r="W61" s="893"/>
      <c r="X61" s="893"/>
      <c r="Y61" s="893"/>
    </row>
    <row r="62" spans="2:25">
      <c r="B62" s="892"/>
      <c r="D62" s="892"/>
      <c r="E62" s="892"/>
      <c r="F62" s="892"/>
      <c r="J62" s="892"/>
      <c r="V62" s="913"/>
      <c r="W62" s="893"/>
      <c r="X62" s="893"/>
      <c r="Y62" s="893"/>
    </row>
    <row r="63" spans="2:25">
      <c r="B63" s="892"/>
      <c r="D63" s="892"/>
      <c r="E63" s="892"/>
      <c r="F63" s="892"/>
      <c r="J63" s="892"/>
      <c r="V63" s="913"/>
      <c r="W63" s="893"/>
      <c r="X63" s="893"/>
      <c r="Y63" s="893"/>
    </row>
    <row r="64" spans="2:25">
      <c r="B64" s="892"/>
      <c r="D64" s="892"/>
      <c r="E64" s="892"/>
      <c r="F64" s="892"/>
      <c r="J64" s="892"/>
      <c r="V64" s="913"/>
      <c r="W64" s="893"/>
      <c r="X64" s="893"/>
      <c r="Y64" s="893"/>
    </row>
    <row r="65" spans="2:25">
      <c r="B65" s="892"/>
      <c r="D65" s="892"/>
      <c r="E65" s="892"/>
      <c r="F65" s="892"/>
      <c r="J65" s="892"/>
      <c r="V65" s="913"/>
      <c r="W65" s="893"/>
      <c r="X65" s="893"/>
      <c r="Y65" s="893"/>
    </row>
    <row r="66" spans="2:25">
      <c r="B66" s="892"/>
      <c r="D66" s="892"/>
      <c r="E66" s="892"/>
      <c r="F66" s="892"/>
      <c r="J66" s="892"/>
      <c r="V66" s="913"/>
      <c r="W66" s="893"/>
      <c r="X66" s="893"/>
      <c r="Y66" s="893"/>
    </row>
    <row r="67" spans="2:25">
      <c r="B67" s="892"/>
      <c r="D67" s="892"/>
      <c r="E67" s="892"/>
      <c r="F67" s="892"/>
      <c r="J67" s="892"/>
      <c r="V67" s="907"/>
      <c r="W67" s="893"/>
      <c r="X67" s="893"/>
      <c r="Y67" s="893"/>
    </row>
    <row r="68" spans="2:25">
      <c r="B68" s="892"/>
      <c r="D68" s="892"/>
      <c r="E68" s="892"/>
      <c r="F68" s="892"/>
      <c r="J68" s="892"/>
      <c r="V68" s="913"/>
      <c r="W68" s="893"/>
      <c r="X68" s="893"/>
      <c r="Y68" s="893"/>
    </row>
    <row r="69" spans="2:25">
      <c r="B69" s="892"/>
      <c r="D69" s="892"/>
      <c r="E69" s="892"/>
      <c r="F69" s="892"/>
      <c r="J69" s="892"/>
      <c r="V69" s="907"/>
      <c r="W69" s="893"/>
      <c r="X69" s="893"/>
      <c r="Y69" s="893"/>
    </row>
    <row r="70" spans="2:25">
      <c r="B70" s="892"/>
      <c r="D70" s="892"/>
      <c r="E70" s="892"/>
      <c r="F70" s="892"/>
      <c r="J70" s="892"/>
      <c r="V70" s="907"/>
      <c r="W70" s="893"/>
      <c r="X70" s="893"/>
      <c r="Y70" s="893"/>
    </row>
    <row r="71" spans="2:25">
      <c r="B71" s="892"/>
      <c r="D71" s="892"/>
      <c r="E71" s="892"/>
      <c r="F71" s="892"/>
      <c r="J71" s="892"/>
      <c r="V71" s="907"/>
      <c r="W71" s="893"/>
      <c r="X71" s="893"/>
      <c r="Y71" s="893"/>
    </row>
    <row r="72" spans="2:25">
      <c r="B72" s="892"/>
      <c r="D72" s="892"/>
      <c r="E72" s="892"/>
      <c r="F72" s="892"/>
      <c r="J72" s="892"/>
      <c r="V72" s="913"/>
      <c r="W72" s="893"/>
      <c r="X72" s="893"/>
      <c r="Y72" s="893"/>
    </row>
    <row r="73" spans="2:25">
      <c r="B73" s="892"/>
      <c r="D73" s="892"/>
      <c r="E73" s="892"/>
      <c r="F73" s="892"/>
      <c r="J73" s="892"/>
      <c r="V73" s="913"/>
      <c r="W73" s="893"/>
      <c r="X73" s="893"/>
      <c r="Y73" s="893"/>
    </row>
    <row r="74" spans="2:25">
      <c r="B74" s="892"/>
      <c r="D74" s="892"/>
      <c r="E74" s="892"/>
      <c r="F74" s="892"/>
      <c r="J74" s="892"/>
      <c r="V74" s="913"/>
      <c r="W74" s="893"/>
      <c r="X74" s="893"/>
      <c r="Y74" s="893"/>
    </row>
    <row r="75" spans="2:25">
      <c r="B75" s="892"/>
      <c r="D75" s="892"/>
      <c r="E75" s="892"/>
      <c r="F75" s="892"/>
      <c r="J75" s="892"/>
      <c r="V75" s="954"/>
      <c r="W75" s="893"/>
      <c r="X75" s="893"/>
      <c r="Y75" s="893"/>
    </row>
    <row r="76" spans="2:25">
      <c r="B76" s="892"/>
      <c r="D76" s="892"/>
      <c r="E76" s="892"/>
      <c r="F76" s="892"/>
      <c r="J76" s="892"/>
      <c r="V76" s="907"/>
      <c r="W76" s="893"/>
      <c r="X76" s="893"/>
      <c r="Y76" s="893"/>
    </row>
    <row r="77" spans="2:25">
      <c r="B77" s="892"/>
      <c r="D77" s="892"/>
      <c r="E77" s="892"/>
      <c r="F77" s="892"/>
      <c r="J77" s="892"/>
      <c r="V77" s="907"/>
      <c r="W77" s="893"/>
      <c r="X77" s="893"/>
      <c r="Y77" s="893"/>
    </row>
    <row r="78" spans="2:25">
      <c r="B78" s="892"/>
      <c r="D78" s="892"/>
      <c r="E78" s="892"/>
      <c r="F78" s="892"/>
      <c r="J78" s="892"/>
      <c r="V78" s="907"/>
      <c r="W78" s="893"/>
      <c r="X78" s="893"/>
      <c r="Y78" s="893"/>
    </row>
    <row r="79" spans="2:25">
      <c r="B79" s="892"/>
      <c r="D79" s="892"/>
      <c r="E79" s="892"/>
      <c r="F79" s="892"/>
      <c r="J79" s="892"/>
      <c r="V79" s="913"/>
      <c r="W79" s="893"/>
      <c r="X79" s="893"/>
      <c r="Y79" s="893"/>
    </row>
    <row r="80" spans="2:25">
      <c r="B80" s="892"/>
      <c r="D80" s="892"/>
      <c r="E80" s="892"/>
      <c r="F80" s="892"/>
      <c r="J80" s="892"/>
      <c r="V80" s="913"/>
      <c r="W80" s="893"/>
      <c r="X80" s="893"/>
      <c r="Y80" s="893"/>
    </row>
    <row r="81" spans="2:25">
      <c r="B81" s="892"/>
      <c r="D81" s="892"/>
      <c r="E81" s="892"/>
      <c r="F81" s="892"/>
      <c r="J81" s="892"/>
      <c r="V81" s="913"/>
      <c r="W81" s="893"/>
      <c r="X81" s="893"/>
      <c r="Y81" s="893"/>
    </row>
    <row r="82" spans="2:25">
      <c r="B82" s="892"/>
      <c r="D82" s="892"/>
      <c r="E82" s="892"/>
      <c r="F82" s="892"/>
      <c r="J82" s="892"/>
      <c r="V82" s="913"/>
      <c r="W82" s="893"/>
      <c r="X82" s="893"/>
      <c r="Y82" s="893"/>
    </row>
    <row r="83" spans="2:25">
      <c r="B83" s="892"/>
      <c r="D83" s="892"/>
      <c r="E83" s="892"/>
      <c r="F83" s="892"/>
      <c r="J83" s="892"/>
      <c r="W83" s="893"/>
      <c r="X83" s="893"/>
      <c r="Y83" s="893"/>
    </row>
    <row r="84" spans="2:25">
      <c r="B84" s="892"/>
      <c r="D84" s="892"/>
      <c r="E84" s="892"/>
      <c r="F84" s="892"/>
      <c r="J84" s="892"/>
      <c r="V84" s="908"/>
      <c r="W84" s="893"/>
      <c r="X84" s="893"/>
      <c r="Y84" s="893"/>
    </row>
    <row r="85" spans="2:25">
      <c r="B85" s="892"/>
      <c r="D85" s="892"/>
      <c r="E85" s="892"/>
      <c r="F85" s="892"/>
      <c r="J85" s="892"/>
      <c r="V85" s="908"/>
      <c r="W85" s="893"/>
      <c r="X85" s="893"/>
      <c r="Y85" s="893"/>
    </row>
    <row r="86" spans="2:25">
      <c r="B86" s="892"/>
      <c r="D86" s="892"/>
      <c r="E86" s="892"/>
      <c r="F86" s="892"/>
      <c r="J86" s="892"/>
      <c r="V86" s="908"/>
      <c r="W86" s="893"/>
      <c r="X86" s="893"/>
      <c r="Y86" s="893"/>
    </row>
  </sheetData>
  <mergeCells count="5">
    <mergeCell ref="A26:B26"/>
    <mergeCell ref="Q21:R21"/>
    <mergeCell ref="A19:B19"/>
    <mergeCell ref="A18:B18"/>
    <mergeCell ref="A14:K14"/>
  </mergeCells>
  <hyperlinks>
    <hyperlink ref="A32" r:id="rId1" display="http://www.grdf.fr/documents/10184/1291504/Catalogue+des+prestations+GrDF+2015+vdef.pdf"/>
    <hyperlink ref="A34" r:id="rId2"/>
  </hyperlinks>
  <pageMargins left="0.7" right="0.7" top="0.75" bottom="0.75" header="0.3" footer="0.3"/>
  <pageSetup paperSize="9" scale="69" orientation="landscape" r:id="rId3"/>
  <rowBreaks count="1" manualBreakCount="1">
    <brk id="19" max="16383" man="1"/>
  </rowBreaks>
  <colBreaks count="1" manualBreakCount="1">
    <brk id="11" max="1048575" man="1"/>
  </colBreaks>
  <drawing r:id="rId4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3"/>
  <sheetViews>
    <sheetView zoomScale="82" zoomScaleNormal="82" zoomScaleSheetLayoutView="71" workbookViewId="0">
      <selection activeCell="E27" sqref="E27"/>
    </sheetView>
  </sheetViews>
  <sheetFormatPr baseColWidth="10" defaultColWidth="13" defaultRowHeight="15.75"/>
  <cols>
    <col min="1" max="1" width="17.5703125" style="984" customWidth="1"/>
    <col min="2" max="2" width="19.140625" style="984" customWidth="1"/>
    <col min="3" max="3" width="20" style="984" customWidth="1"/>
    <col min="4" max="8" width="15.7109375" style="984" customWidth="1"/>
    <col min="9" max="11" width="10.7109375" style="984" customWidth="1"/>
    <col min="12" max="13" width="15.7109375" style="984" customWidth="1"/>
    <col min="14" max="14" width="14.140625" style="984" customWidth="1"/>
    <col min="15" max="15" width="14.7109375" style="984" customWidth="1"/>
    <col min="16" max="16" width="15.42578125" style="984" customWidth="1"/>
    <col min="17" max="229" width="11.42578125" style="984" customWidth="1"/>
    <col min="230" max="230" width="19.140625" style="984" customWidth="1"/>
    <col min="231" max="231" width="20" style="984" customWidth="1"/>
    <col min="232" max="233" width="18.42578125" style="984" customWidth="1"/>
    <col min="234" max="234" width="18" style="984" customWidth="1"/>
    <col min="235" max="235" width="15.7109375" style="984" customWidth="1"/>
    <col min="236" max="236" width="21.5703125" style="984" customWidth="1"/>
    <col min="237" max="237" width="17" style="984" customWidth="1"/>
    <col min="238" max="238" width="28.140625" style="984" customWidth="1"/>
    <col min="239" max="239" width="20" style="984" customWidth="1"/>
    <col min="240" max="240" width="20.42578125" style="984" customWidth="1"/>
    <col min="241" max="241" width="16.7109375" style="984" customWidth="1"/>
    <col min="242" max="242" width="14.140625" style="984" customWidth="1"/>
    <col min="243" max="243" width="14.7109375" style="984" customWidth="1"/>
    <col min="244" max="244" width="15.42578125" style="984" customWidth="1"/>
    <col min="245" max="245" width="20.5703125" style="984" customWidth="1"/>
    <col min="246" max="246" width="14.85546875" style="984" customWidth="1"/>
    <col min="247" max="247" width="15.140625" style="984" customWidth="1"/>
    <col min="248" max="248" width="21.140625" style="984" customWidth="1"/>
    <col min="249" max="249" width="19.42578125" style="984" customWidth="1"/>
    <col min="250" max="250" width="20.42578125" style="984" customWidth="1"/>
    <col min="251" max="251" width="14.85546875" style="984" customWidth="1"/>
    <col min="252" max="16384" width="13" style="984"/>
  </cols>
  <sheetData>
    <row r="1" spans="1:23" ht="24.95" customHeight="1">
      <c r="A1" s="977"/>
    </row>
    <row r="2" spans="1:23" ht="24.95" customHeight="1">
      <c r="A2" s="977" t="s">
        <v>197</v>
      </c>
    </row>
    <row r="3" spans="1:23" ht="24.95" customHeight="1">
      <c r="A3" s="977" t="s">
        <v>183</v>
      </c>
    </row>
    <row r="4" spans="1:23" ht="24.95" customHeight="1"/>
    <row r="5" spans="1:23" ht="50.1" customHeight="1">
      <c r="A5" s="1017" t="s">
        <v>197</v>
      </c>
      <c r="B5" s="1018" t="s">
        <v>96</v>
      </c>
      <c r="C5" s="1019" t="s">
        <v>173</v>
      </c>
      <c r="D5" s="1020" t="s">
        <v>174</v>
      </c>
      <c r="E5" s="1020" t="s">
        <v>182</v>
      </c>
      <c r="F5" s="1018" t="s">
        <v>175</v>
      </c>
      <c r="G5" s="1020" t="s">
        <v>176</v>
      </c>
      <c r="H5" s="1020" t="s">
        <v>188</v>
      </c>
      <c r="I5" s="1021" t="s">
        <v>37</v>
      </c>
      <c r="J5" s="1022" t="s">
        <v>202</v>
      </c>
      <c r="K5" s="1021" t="s">
        <v>189</v>
      </c>
      <c r="L5" s="1021" t="s">
        <v>190</v>
      </c>
      <c r="M5" s="1021" t="s">
        <v>191</v>
      </c>
      <c r="V5" s="928"/>
      <c r="W5" s="928"/>
    </row>
    <row r="6" spans="1:23" ht="24.95" customHeight="1">
      <c r="A6" s="959" t="s">
        <v>193</v>
      </c>
      <c r="B6" s="959" t="s">
        <v>102</v>
      </c>
      <c r="C6" s="955">
        <v>720000287155</v>
      </c>
      <c r="D6" s="956">
        <v>2252.7199999999998</v>
      </c>
      <c r="E6" s="956">
        <v>300.58</v>
      </c>
      <c r="F6" s="956">
        <f>D6+E6</f>
        <v>2553.2999999999997</v>
      </c>
      <c r="G6" s="956">
        <f>D6*1.2+E6*1.055</f>
        <v>3020.3758999999995</v>
      </c>
      <c r="H6" s="956">
        <f>G6-(G6-F6)*0.05</f>
        <v>2997.0221049999996</v>
      </c>
      <c r="I6" s="956">
        <f>G6/J6</f>
        <v>3.9219548901469892E-2</v>
      </c>
      <c r="J6" s="961">
        <v>77012</v>
      </c>
      <c r="K6" s="955">
        <v>5262</v>
      </c>
      <c r="L6" s="1044">
        <v>1.2490000000000001</v>
      </c>
      <c r="M6" s="1044">
        <v>11.718</v>
      </c>
      <c r="V6" s="908"/>
      <c r="W6" s="908"/>
    </row>
    <row r="7" spans="1:23" ht="24.95" customHeight="1">
      <c r="A7" s="959" t="s">
        <v>162</v>
      </c>
      <c r="B7" s="959" t="s">
        <v>103</v>
      </c>
      <c r="C7" s="955">
        <v>40010552599</v>
      </c>
      <c r="D7" s="956">
        <v>2059.4699999999998</v>
      </c>
      <c r="E7" s="956">
        <v>300.58</v>
      </c>
      <c r="F7" s="956">
        <f>D7+E7</f>
        <v>2360.0499999999997</v>
      </c>
      <c r="G7" s="956">
        <f t="shared" ref="G7:G18" si="0">D7*1.2+E7*1.055</f>
        <v>2788.4758999999995</v>
      </c>
      <c r="H7" s="956">
        <f t="shared" ref="H7:H18" si="1">G7-(G7-F7)*0.05</f>
        <v>2767.0546049999994</v>
      </c>
      <c r="I7" s="956">
        <f>G7/J7</f>
        <v>3.7074387406432388E-2</v>
      </c>
      <c r="J7" s="961">
        <v>75213</v>
      </c>
      <c r="K7" s="955">
        <v>5136</v>
      </c>
      <c r="L7" s="1044">
        <v>1.258</v>
      </c>
      <c r="M7" s="1044">
        <v>11.638</v>
      </c>
      <c r="V7" s="908"/>
      <c r="W7" s="908"/>
    </row>
    <row r="8" spans="1:23" ht="24.95" customHeight="1">
      <c r="A8" s="959" t="s">
        <v>163</v>
      </c>
      <c r="B8" s="959" t="s">
        <v>104</v>
      </c>
      <c r="C8" s="955">
        <v>620000407317</v>
      </c>
      <c r="D8" s="956">
        <v>1888.77</v>
      </c>
      <c r="E8" s="956">
        <v>300.58</v>
      </c>
      <c r="F8" s="956">
        <f t="shared" ref="F8:F18" si="2">D8+E8</f>
        <v>2189.35</v>
      </c>
      <c r="G8" s="956">
        <f t="shared" si="0"/>
        <v>2583.6358999999998</v>
      </c>
      <c r="H8" s="956">
        <f t="shared" si="1"/>
        <v>2563.9216049999995</v>
      </c>
      <c r="I8" s="956">
        <f>G8/J8</f>
        <v>3.4997709385963721E-2</v>
      </c>
      <c r="J8" s="961">
        <v>73823</v>
      </c>
      <c r="K8" s="955">
        <v>5062</v>
      </c>
      <c r="L8" s="1044">
        <v>1.2649999999999999</v>
      </c>
      <c r="M8" s="1044">
        <v>11.532999999999999</v>
      </c>
      <c r="V8" s="908"/>
      <c r="W8" s="908"/>
    </row>
    <row r="9" spans="1:23" ht="24.95" customHeight="1">
      <c r="A9" s="959" t="s">
        <v>164</v>
      </c>
      <c r="B9" s="959" t="s">
        <v>124</v>
      </c>
      <c r="C9" s="955">
        <v>20028302903</v>
      </c>
      <c r="D9" s="956">
        <v>1477.82</v>
      </c>
      <c r="E9" s="956">
        <v>299.52</v>
      </c>
      <c r="F9" s="956">
        <f t="shared" si="2"/>
        <v>1777.34</v>
      </c>
      <c r="G9" s="956">
        <f t="shared" si="0"/>
        <v>2089.3775999999998</v>
      </c>
      <c r="H9" s="956">
        <f t="shared" si="1"/>
        <v>2073.7757199999996</v>
      </c>
      <c r="I9" s="956">
        <v>3.8543002084524706E-2</v>
      </c>
      <c r="J9" s="961">
        <v>58401</v>
      </c>
      <c r="K9" s="955">
        <v>3993</v>
      </c>
      <c r="L9" s="1044">
        <v>1.254</v>
      </c>
      <c r="M9" s="1044">
        <v>11.666</v>
      </c>
      <c r="V9" s="908"/>
      <c r="W9" s="908"/>
    </row>
    <row r="10" spans="1:23" ht="24.95" customHeight="1">
      <c r="A10" s="959" t="s">
        <v>165</v>
      </c>
      <c r="B10" s="959" t="s">
        <v>106</v>
      </c>
      <c r="C10" s="955">
        <v>720000296768</v>
      </c>
      <c r="D10" s="956">
        <v>996.6</v>
      </c>
      <c r="E10" s="956">
        <v>299.52</v>
      </c>
      <c r="F10" s="956">
        <f t="shared" si="2"/>
        <v>1296.1199999999999</v>
      </c>
      <c r="G10" s="956">
        <f t="shared" si="0"/>
        <v>1511.9136000000001</v>
      </c>
      <c r="H10" s="956">
        <f t="shared" si="1"/>
        <v>1501.12392</v>
      </c>
      <c r="I10" s="956">
        <f t="shared" ref="I10:I19" si="3">G10/J10</f>
        <v>3.8196998635743523E-2</v>
      </c>
      <c r="J10" s="961">
        <v>39582</v>
      </c>
      <c r="K10" s="955">
        <v>2691</v>
      </c>
      <c r="L10" s="1044">
        <v>1.2490000000000001</v>
      </c>
      <c r="M10" s="1044">
        <v>11.776999999999999</v>
      </c>
      <c r="V10" s="908"/>
      <c r="W10" s="908"/>
    </row>
    <row r="11" spans="1:23" ht="24.95" customHeight="1">
      <c r="A11" s="959" t="s">
        <v>166</v>
      </c>
      <c r="B11" s="959" t="s">
        <v>107</v>
      </c>
      <c r="C11" s="955">
        <v>20028581380</v>
      </c>
      <c r="D11" s="956">
        <v>365.16</v>
      </c>
      <c r="E11" s="956">
        <v>299.52</v>
      </c>
      <c r="F11" s="956">
        <f t="shared" si="2"/>
        <v>664.68000000000006</v>
      </c>
      <c r="G11" s="956">
        <f t="shared" si="0"/>
        <v>754.18560000000002</v>
      </c>
      <c r="H11" s="956">
        <f t="shared" si="1"/>
        <v>749.71032000000002</v>
      </c>
      <c r="I11" s="956">
        <f t="shared" si="3"/>
        <v>5.4702661927903101E-2</v>
      </c>
      <c r="J11" s="961">
        <v>13787</v>
      </c>
      <c r="K11" s="955">
        <v>950</v>
      </c>
      <c r="L11" s="1044">
        <v>1.236</v>
      </c>
      <c r="M11" s="1044">
        <v>11.744</v>
      </c>
      <c r="V11" s="908"/>
      <c r="W11" s="908"/>
    </row>
    <row r="12" spans="1:23" ht="24.95" customHeight="1">
      <c r="A12" s="959" t="s">
        <v>167</v>
      </c>
      <c r="B12" s="959" t="s">
        <v>108</v>
      </c>
      <c r="C12" s="955">
        <v>42002032726</v>
      </c>
      <c r="D12" s="956">
        <v>277.92</v>
      </c>
      <c r="E12" s="956">
        <v>300.27999999999997</v>
      </c>
      <c r="F12" s="956">
        <f t="shared" si="2"/>
        <v>578.20000000000005</v>
      </c>
      <c r="G12" s="956">
        <f t="shared" si="0"/>
        <v>650.29939999999999</v>
      </c>
      <c r="H12" s="956">
        <f t="shared" si="1"/>
        <v>646.69443000000001</v>
      </c>
      <c r="I12" s="956">
        <f t="shared" si="3"/>
        <v>6.6134384216414113E-2</v>
      </c>
      <c r="J12" s="961">
        <v>9833</v>
      </c>
      <c r="K12" s="955">
        <v>666</v>
      </c>
      <c r="L12" s="1044">
        <v>1.2310000000000001</v>
      </c>
      <c r="M12" s="1044">
        <v>11.991</v>
      </c>
      <c r="V12" s="908"/>
      <c r="W12" s="908"/>
    </row>
    <row r="13" spans="1:23" ht="24.95" customHeight="1">
      <c r="A13" s="959" t="s">
        <v>194</v>
      </c>
      <c r="B13" s="959" t="s">
        <v>110</v>
      </c>
      <c r="C13" s="955">
        <v>320002563023</v>
      </c>
      <c r="D13" s="956">
        <v>259.20999999999998</v>
      </c>
      <c r="E13" s="956">
        <v>300.26</v>
      </c>
      <c r="F13" s="956">
        <f t="shared" si="2"/>
        <v>559.47</v>
      </c>
      <c r="G13" s="956">
        <f t="shared" si="0"/>
        <v>627.82629999999995</v>
      </c>
      <c r="H13" s="956">
        <f t="shared" si="1"/>
        <v>624.40848499999993</v>
      </c>
      <c r="I13" s="956">
        <f t="shared" si="3"/>
        <v>6.9136251514150412E-2</v>
      </c>
      <c r="J13" s="961">
        <v>9081</v>
      </c>
      <c r="K13" s="955">
        <v>612</v>
      </c>
      <c r="L13" s="1044">
        <v>1.2290000000000001</v>
      </c>
      <c r="M13" s="1044">
        <v>12.076000000000001</v>
      </c>
      <c r="V13" s="908"/>
      <c r="W13" s="908"/>
    </row>
    <row r="14" spans="1:23" ht="24.95" customHeight="1">
      <c r="A14" s="959" t="s">
        <v>168</v>
      </c>
      <c r="B14" s="959" t="s">
        <v>111</v>
      </c>
      <c r="C14" s="955">
        <v>20029000629</v>
      </c>
      <c r="D14" s="956">
        <v>275.8</v>
      </c>
      <c r="E14" s="956">
        <v>246.8</v>
      </c>
      <c r="F14" s="956">
        <f t="shared" si="2"/>
        <v>522.6</v>
      </c>
      <c r="G14" s="956">
        <f t="shared" si="0"/>
        <v>591.33400000000006</v>
      </c>
      <c r="H14" s="956">
        <f t="shared" si="1"/>
        <v>587.89730000000009</v>
      </c>
      <c r="I14" s="956">
        <f t="shared" si="3"/>
        <v>5.7511573623808605E-2</v>
      </c>
      <c r="J14" s="961">
        <v>10282</v>
      </c>
      <c r="K14" s="955">
        <v>697</v>
      </c>
      <c r="L14" s="1044">
        <v>1.2250000000000001</v>
      </c>
      <c r="M14" s="1044">
        <v>12.04</v>
      </c>
      <c r="V14" s="908"/>
      <c r="W14" s="908"/>
    </row>
    <row r="15" spans="1:23" ht="24.95" customHeight="1">
      <c r="A15" s="1546" t="s">
        <v>206</v>
      </c>
      <c r="B15" s="1547"/>
      <c r="C15" s="1547"/>
      <c r="D15" s="1547"/>
      <c r="E15" s="1547"/>
      <c r="F15" s="1547"/>
      <c r="G15" s="1547"/>
      <c r="H15" s="1547"/>
      <c r="I15" s="1547"/>
      <c r="J15" s="1547"/>
      <c r="K15" s="1547"/>
      <c r="L15" s="1547"/>
      <c r="M15" s="1548"/>
      <c r="V15" s="908"/>
      <c r="W15" s="908"/>
    </row>
    <row r="16" spans="1:23" ht="24.95" customHeight="1">
      <c r="A16" s="959" t="s">
        <v>169</v>
      </c>
      <c r="B16" s="1016" t="s">
        <v>196</v>
      </c>
      <c r="C16" s="955">
        <v>200001455658</v>
      </c>
      <c r="D16" s="956">
        <v>1056.72</v>
      </c>
      <c r="E16" s="956">
        <v>308.29000000000002</v>
      </c>
      <c r="F16" s="956">
        <f t="shared" si="2"/>
        <v>1365.01</v>
      </c>
      <c r="G16" s="956">
        <f t="shared" si="0"/>
        <v>1593.3099500000001</v>
      </c>
      <c r="H16" s="956">
        <f t="shared" si="1"/>
        <v>1581.8949525</v>
      </c>
      <c r="I16" s="956">
        <f t="shared" si="3"/>
        <v>3.8196963776280776E-2</v>
      </c>
      <c r="J16" s="961">
        <v>41713</v>
      </c>
      <c r="K16" s="955">
        <v>3467</v>
      </c>
      <c r="L16" s="1044">
        <v>1.236</v>
      </c>
      <c r="M16" s="1044">
        <v>12.031000000000001</v>
      </c>
      <c r="V16" s="908"/>
      <c r="W16" s="908"/>
    </row>
    <row r="17" spans="1:23" ht="24.95" customHeight="1">
      <c r="A17" s="959" t="s">
        <v>170</v>
      </c>
      <c r="B17" s="959" t="s">
        <v>113</v>
      </c>
      <c r="C17" s="955">
        <v>200001471660</v>
      </c>
      <c r="D17" s="956">
        <v>1711.15</v>
      </c>
      <c r="E17" s="956">
        <v>308.27999999999997</v>
      </c>
      <c r="F17" s="956">
        <f t="shared" si="2"/>
        <v>2019.43</v>
      </c>
      <c r="G17" s="956">
        <f t="shared" si="0"/>
        <v>2378.6154000000001</v>
      </c>
      <c r="H17" s="956">
        <f t="shared" si="1"/>
        <v>2360.6561300000003</v>
      </c>
      <c r="I17" s="956">
        <f t="shared" si="3"/>
        <v>3.914707460377545E-2</v>
      </c>
      <c r="J17" s="961">
        <v>60761</v>
      </c>
      <c r="K17" s="955">
        <v>5030</v>
      </c>
      <c r="L17" s="1044">
        <v>1.2470000000000001</v>
      </c>
      <c r="M17" s="1044">
        <v>12.08</v>
      </c>
      <c r="V17" s="908"/>
      <c r="W17" s="908"/>
    </row>
    <row r="18" spans="1:23" ht="24.95" customHeight="1">
      <c r="A18" s="959" t="s">
        <v>195</v>
      </c>
      <c r="B18" s="959" t="s">
        <v>115</v>
      </c>
      <c r="C18" s="955" t="s">
        <v>207</v>
      </c>
      <c r="D18" s="956">
        <v>2231.3200000000002</v>
      </c>
      <c r="E18" s="956">
        <v>308.29000000000002</v>
      </c>
      <c r="F18" s="956">
        <f t="shared" si="2"/>
        <v>2539.61</v>
      </c>
      <c r="G18" s="956">
        <f t="shared" si="0"/>
        <v>3002.8299500000003</v>
      </c>
      <c r="H18" s="956">
        <f t="shared" si="1"/>
        <v>2979.6689525000002</v>
      </c>
      <c r="I18" s="956">
        <f t="shared" si="3"/>
        <v>4.1337379890421522E-2</v>
      </c>
      <c r="J18" s="961">
        <v>72642</v>
      </c>
      <c r="K18" s="955">
        <v>6241</v>
      </c>
      <c r="L18" s="1044">
        <v>1.2649999999999999</v>
      </c>
      <c r="M18" s="1044">
        <v>11.64</v>
      </c>
      <c r="V18" s="908"/>
      <c r="W18" s="908"/>
    </row>
    <row r="19" spans="1:23" ht="24.95" customHeight="1">
      <c r="A19" s="1521" t="s">
        <v>181</v>
      </c>
      <c r="B19" s="1522"/>
      <c r="C19" s="1523"/>
      <c r="D19" s="1023">
        <f>SUM(D6:D18)</f>
        <v>14852.659999999996</v>
      </c>
      <c r="E19" s="1023">
        <f>SUM(E6:E18)</f>
        <v>3572.5</v>
      </c>
      <c r="F19" s="1023">
        <f>SUM(F6:F18)</f>
        <v>18425.16</v>
      </c>
      <c r="G19" s="1023">
        <f>SUM(G6:G18)</f>
        <v>21592.179499999998</v>
      </c>
      <c r="H19" s="1023">
        <f>SUM(H6:H18)</f>
        <v>21433.828525000001</v>
      </c>
      <c r="I19" s="1053">
        <f t="shared" si="3"/>
        <v>3.9828416615940825E-2</v>
      </c>
      <c r="J19" s="1024">
        <f>SUM(J6:J18)</f>
        <v>542130</v>
      </c>
      <c r="K19" s="1025">
        <f>SUM(K6:K18)</f>
        <v>39807</v>
      </c>
      <c r="L19" s="1524"/>
      <c r="M19" s="1525"/>
      <c r="O19" s="1054">
        <f>I19*0.8</f>
        <v>3.186273329275266E-2</v>
      </c>
      <c r="P19" s="1054">
        <f>I19*0.945</f>
        <v>3.7637853702064079E-2</v>
      </c>
      <c r="V19" s="908"/>
      <c r="W19" s="908"/>
    </row>
    <row r="20" spans="1:23" ht="24.95" customHeight="1">
      <c r="A20" s="901"/>
      <c r="B20" s="901"/>
      <c r="C20" s="950"/>
      <c r="D20" s="908"/>
      <c r="E20" s="908" t="s">
        <v>20</v>
      </c>
      <c r="F20" s="908"/>
      <c r="G20" s="908"/>
      <c r="H20" s="908"/>
      <c r="I20" s="908"/>
      <c r="J20" s="908"/>
      <c r="K20" s="907"/>
      <c r="L20" s="910"/>
      <c r="N20" s="910"/>
      <c r="O20" s="910"/>
      <c r="P20" s="910"/>
    </row>
    <row r="21" spans="1:23" ht="24.95" customHeight="1">
      <c r="A21" s="977"/>
      <c r="B21" s="901"/>
      <c r="C21" s="950"/>
      <c r="D21" s="908"/>
      <c r="E21" s="908"/>
      <c r="F21" s="908"/>
      <c r="G21" s="908"/>
      <c r="H21" s="908"/>
      <c r="I21" s="908"/>
      <c r="J21" s="908"/>
      <c r="K21" s="907"/>
      <c r="L21" s="910"/>
      <c r="N21" s="910"/>
      <c r="O21" s="910"/>
      <c r="P21" s="910"/>
    </row>
    <row r="22" spans="1:23" ht="24.95" customHeight="1">
      <c r="A22" s="977" t="s">
        <v>198</v>
      </c>
      <c r="B22" s="901"/>
      <c r="C22" s="950"/>
      <c r="D22" s="908"/>
      <c r="E22" s="908"/>
      <c r="F22" s="908"/>
      <c r="G22" s="908"/>
      <c r="H22" s="908"/>
      <c r="I22" s="908"/>
      <c r="J22" s="908"/>
      <c r="K22" s="907"/>
      <c r="L22" s="910"/>
      <c r="N22" s="910"/>
      <c r="O22" s="910"/>
      <c r="P22" s="910"/>
    </row>
    <row r="23" spans="1:23" ht="24.95" customHeight="1">
      <c r="A23" s="977" t="s">
        <v>183</v>
      </c>
      <c r="B23" s="901"/>
      <c r="C23" s="950"/>
      <c r="D23" s="908"/>
      <c r="E23" s="908"/>
      <c r="F23" s="908"/>
      <c r="G23" s="908"/>
      <c r="H23" s="908"/>
      <c r="I23" s="908"/>
      <c r="J23" s="908"/>
      <c r="K23" s="907"/>
      <c r="L23" s="910"/>
      <c r="N23" s="910"/>
      <c r="O23" s="910"/>
      <c r="P23" s="910"/>
    </row>
    <row r="24" spans="1:23" ht="24.95" customHeight="1">
      <c r="A24" s="943"/>
      <c r="B24" s="943"/>
      <c r="C24" s="1015"/>
      <c r="D24" s="946"/>
      <c r="E24" s="946"/>
      <c r="F24" s="946"/>
      <c r="G24" s="946"/>
      <c r="H24" s="946"/>
      <c r="I24" s="946"/>
      <c r="J24" s="946"/>
      <c r="K24" s="949"/>
      <c r="L24" s="948" t="s">
        <v>20</v>
      </c>
      <c r="N24" s="948"/>
      <c r="O24" s="948"/>
      <c r="P24" s="948"/>
    </row>
    <row r="25" spans="1:23" ht="50.1" customHeight="1">
      <c r="A25" s="1026" t="s">
        <v>201</v>
      </c>
      <c r="B25" s="1027" t="s">
        <v>96</v>
      </c>
      <c r="C25" s="1028" t="s">
        <v>173</v>
      </c>
      <c r="D25" s="1029" t="s">
        <v>174</v>
      </c>
      <c r="E25" s="1029" t="s">
        <v>182</v>
      </c>
      <c r="F25" s="1027" t="s">
        <v>175</v>
      </c>
      <c r="G25" s="1029" t="s">
        <v>176</v>
      </c>
      <c r="H25" s="1029" t="s">
        <v>188</v>
      </c>
      <c r="I25" s="1030" t="s">
        <v>37</v>
      </c>
      <c r="J25" s="1031" t="s">
        <v>202</v>
      </c>
      <c r="K25" s="1030" t="s">
        <v>189</v>
      </c>
      <c r="L25" s="1030" t="s">
        <v>190</v>
      </c>
      <c r="M25" s="1030" t="s">
        <v>191</v>
      </c>
    </row>
    <row r="26" spans="1:23" ht="24.95" customHeight="1">
      <c r="A26" s="959" t="s">
        <v>193</v>
      </c>
      <c r="B26" s="959" t="s">
        <v>102</v>
      </c>
      <c r="C26" s="955">
        <v>720000287154</v>
      </c>
      <c r="D26" s="956">
        <v>2398.85</v>
      </c>
      <c r="E26" s="956">
        <v>339.81</v>
      </c>
      <c r="F26" s="956">
        <f>D26+E26</f>
        <v>2738.66</v>
      </c>
      <c r="G26" s="956">
        <f>D26*1.2+E26*1.055</f>
        <v>3237.1195499999999</v>
      </c>
      <c r="H26" s="956">
        <f>G26-(G26-F26)*0.05</f>
        <v>3212.1965725</v>
      </c>
      <c r="I26" s="956">
        <f t="shared" ref="I26:I39" si="4">G26/J26</f>
        <v>3.9537338015267175E-2</v>
      </c>
      <c r="J26" s="961">
        <v>81875</v>
      </c>
      <c r="K26" s="955">
        <v>5594</v>
      </c>
      <c r="L26" s="1045">
        <v>1.2490000000000001</v>
      </c>
      <c r="M26" s="1046">
        <v>11.718</v>
      </c>
    </row>
    <row r="27" spans="1:23" ht="24.95" customHeight="1">
      <c r="A27" s="959" t="s">
        <v>162</v>
      </c>
      <c r="B27" s="959" t="s">
        <v>123</v>
      </c>
      <c r="C27" s="955">
        <v>40010552600</v>
      </c>
      <c r="D27" s="956">
        <v>2441.56</v>
      </c>
      <c r="E27" s="956">
        <v>339.81</v>
      </c>
      <c r="F27" s="956">
        <f t="shared" ref="F27:F38" si="5">D27+E27</f>
        <v>2781.37</v>
      </c>
      <c r="G27" s="956">
        <f t="shared" ref="G27:G38" si="6">D27*1.2+E27*1.055</f>
        <v>3288.3715499999998</v>
      </c>
      <c r="H27" s="956">
        <f t="shared" ref="H27:H38" si="7">G27-(G27-F27)*0.05</f>
        <v>3263.0214724999996</v>
      </c>
      <c r="I27" s="956">
        <f t="shared" si="4"/>
        <v>3.0630248144042773E-2</v>
      </c>
      <c r="J27" s="961">
        <v>107357</v>
      </c>
      <c r="K27" s="955">
        <v>89074</v>
      </c>
      <c r="L27" s="1045">
        <v>1.258</v>
      </c>
      <c r="M27" s="1046">
        <v>11.638</v>
      </c>
    </row>
    <row r="28" spans="1:23" ht="24.95" customHeight="1">
      <c r="A28" s="959" t="s">
        <v>163</v>
      </c>
      <c r="B28" s="959" t="s">
        <v>104</v>
      </c>
      <c r="C28" s="955">
        <v>62000407318</v>
      </c>
      <c r="D28" s="956">
        <v>2314</v>
      </c>
      <c r="E28" s="956">
        <v>339.81</v>
      </c>
      <c r="F28" s="956">
        <f t="shared" si="5"/>
        <v>2653.81</v>
      </c>
      <c r="G28" s="956">
        <f t="shared" si="6"/>
        <v>3135.2995499999997</v>
      </c>
      <c r="H28" s="956">
        <f t="shared" si="7"/>
        <v>3111.2250724999999</v>
      </c>
      <c r="I28" s="956">
        <f t="shared" si="4"/>
        <v>3.4697486194265222E-2</v>
      </c>
      <c r="J28" s="961">
        <v>90361</v>
      </c>
      <c r="K28" s="955">
        <v>6196</v>
      </c>
      <c r="L28" s="1045">
        <v>1.2649999999999999</v>
      </c>
      <c r="M28" s="1046">
        <v>11.532999999999999</v>
      </c>
    </row>
    <row r="29" spans="1:23" ht="24.95" customHeight="1">
      <c r="A29" s="959" t="s">
        <v>164</v>
      </c>
      <c r="B29" s="959" t="s">
        <v>124</v>
      </c>
      <c r="C29" s="955">
        <v>20028302904</v>
      </c>
      <c r="D29" s="956">
        <v>1730.56</v>
      </c>
      <c r="E29" s="956">
        <v>340.54</v>
      </c>
      <c r="F29" s="956">
        <f t="shared" si="5"/>
        <v>2071.1</v>
      </c>
      <c r="G29" s="956">
        <f t="shared" si="6"/>
        <v>2435.9416999999999</v>
      </c>
      <c r="H29" s="956">
        <f t="shared" si="7"/>
        <v>2417.699615</v>
      </c>
      <c r="I29" s="956">
        <f t="shared" si="4"/>
        <v>3.5674726867988636E-2</v>
      </c>
      <c r="J29" s="961">
        <v>68282</v>
      </c>
      <c r="K29" s="955">
        <v>4669</v>
      </c>
      <c r="L29" s="1045">
        <v>1.254</v>
      </c>
      <c r="M29" s="1046">
        <v>11.666</v>
      </c>
    </row>
    <row r="30" spans="1:23" ht="24.95" customHeight="1">
      <c r="A30" s="959" t="s">
        <v>165</v>
      </c>
      <c r="B30" s="959" t="s">
        <v>106</v>
      </c>
      <c r="C30" s="955">
        <v>720000296769</v>
      </c>
      <c r="D30" s="956">
        <v>1136.95</v>
      </c>
      <c r="E30" s="956">
        <v>340.54</v>
      </c>
      <c r="F30" s="956">
        <f t="shared" si="5"/>
        <v>1477.49</v>
      </c>
      <c r="G30" s="956">
        <f t="shared" si="6"/>
        <v>1723.6097</v>
      </c>
      <c r="H30" s="956">
        <f t="shared" si="7"/>
        <v>1711.303715</v>
      </c>
      <c r="I30" s="956">
        <f t="shared" si="4"/>
        <v>3.8272670145442431E-2</v>
      </c>
      <c r="J30" s="961">
        <v>45035</v>
      </c>
      <c r="K30" s="955">
        <v>3061</v>
      </c>
      <c r="L30" s="1045">
        <v>1.2490000000000001</v>
      </c>
      <c r="M30" s="1046">
        <v>11.776999999999999</v>
      </c>
    </row>
    <row r="31" spans="1:23" ht="24.95" customHeight="1">
      <c r="A31" s="959" t="s">
        <v>166</v>
      </c>
      <c r="B31" s="959" t="s">
        <v>125</v>
      </c>
      <c r="C31" s="961">
        <v>20028581381</v>
      </c>
      <c r="D31" s="956">
        <v>465.03</v>
      </c>
      <c r="E31" s="956">
        <v>340.54</v>
      </c>
      <c r="F31" s="956">
        <f t="shared" si="5"/>
        <v>805.56999999999994</v>
      </c>
      <c r="G31" s="956">
        <f t="shared" si="6"/>
        <v>917.30569999999989</v>
      </c>
      <c r="H31" s="956">
        <f t="shared" si="7"/>
        <v>911.71891499999992</v>
      </c>
      <c r="I31" s="956">
        <f t="shared" si="4"/>
        <v>5.2423459823979876E-2</v>
      </c>
      <c r="J31" s="961">
        <v>17498</v>
      </c>
      <c r="K31" s="955">
        <v>1206</v>
      </c>
      <c r="L31" s="1045">
        <v>1.2350000000000001</v>
      </c>
      <c r="M31" s="1045">
        <v>11.744</v>
      </c>
    </row>
    <row r="32" spans="1:23" ht="24.95" customHeight="1">
      <c r="A32" s="959" t="s">
        <v>167</v>
      </c>
      <c r="B32" s="959" t="s">
        <v>108</v>
      </c>
      <c r="C32" s="961">
        <v>420002032727</v>
      </c>
      <c r="D32" s="956">
        <v>395.76</v>
      </c>
      <c r="E32" s="956">
        <v>341.3</v>
      </c>
      <c r="F32" s="956">
        <f t="shared" si="5"/>
        <v>737.06</v>
      </c>
      <c r="G32" s="956">
        <f t="shared" si="6"/>
        <v>834.98350000000005</v>
      </c>
      <c r="H32" s="956">
        <f t="shared" si="7"/>
        <v>830.08732500000008</v>
      </c>
      <c r="I32" s="956">
        <f t="shared" si="4"/>
        <v>5.9616128801942031E-2</v>
      </c>
      <c r="J32" s="961">
        <v>14006</v>
      </c>
      <c r="K32" s="955">
        <v>948</v>
      </c>
      <c r="L32" s="1045">
        <v>1.232</v>
      </c>
      <c r="M32" s="1045">
        <v>11.991</v>
      </c>
    </row>
    <row r="33" spans="1:16" ht="24.95" customHeight="1">
      <c r="A33" s="959" t="s">
        <v>194</v>
      </c>
      <c r="B33" s="959" t="s">
        <v>110</v>
      </c>
      <c r="C33" s="955">
        <v>320002563024</v>
      </c>
      <c r="D33" s="956">
        <v>417.22</v>
      </c>
      <c r="E33" s="956">
        <v>341.28</v>
      </c>
      <c r="F33" s="956">
        <f t="shared" si="5"/>
        <v>758.5</v>
      </c>
      <c r="G33" s="956">
        <f t="shared" si="6"/>
        <v>860.71439999999996</v>
      </c>
      <c r="H33" s="956">
        <f t="shared" si="7"/>
        <v>855.60367999999994</v>
      </c>
      <c r="I33" s="956">
        <f t="shared" si="4"/>
        <v>5.8567936853565594E-2</v>
      </c>
      <c r="J33" s="961">
        <v>14696</v>
      </c>
      <c r="K33" s="955">
        <v>991</v>
      </c>
      <c r="L33" s="1045">
        <v>1.228</v>
      </c>
      <c r="M33" s="1046">
        <v>12.076000000000001</v>
      </c>
    </row>
    <row r="34" spans="1:16" ht="24.95" customHeight="1">
      <c r="A34" s="959" t="s">
        <v>168</v>
      </c>
      <c r="B34" s="959" t="s">
        <v>111</v>
      </c>
      <c r="C34" s="955">
        <v>20029000630</v>
      </c>
      <c r="D34" s="956">
        <v>376.09</v>
      </c>
      <c r="E34" s="956">
        <v>280.51</v>
      </c>
      <c r="F34" s="956">
        <f t="shared" si="5"/>
        <v>656.59999999999991</v>
      </c>
      <c r="G34" s="956">
        <f t="shared" si="6"/>
        <v>747.24604999999997</v>
      </c>
      <c r="H34" s="956">
        <f t="shared" si="7"/>
        <v>742.71374749999995</v>
      </c>
      <c r="I34" s="956">
        <f t="shared" si="4"/>
        <v>5.3363282867956864E-2</v>
      </c>
      <c r="J34" s="961">
        <v>14003</v>
      </c>
      <c r="K34" s="955">
        <v>949</v>
      </c>
      <c r="L34" s="1045">
        <v>1.226</v>
      </c>
      <c r="M34" s="1046">
        <v>12.04</v>
      </c>
    </row>
    <row r="35" spans="1:16" ht="24.95" customHeight="1">
      <c r="A35" s="1546" t="s">
        <v>206</v>
      </c>
      <c r="B35" s="1547"/>
      <c r="C35" s="1547"/>
      <c r="D35" s="1547"/>
      <c r="E35" s="1547"/>
      <c r="F35" s="1547"/>
      <c r="G35" s="1547"/>
      <c r="H35" s="1547"/>
      <c r="I35" s="1547"/>
      <c r="J35" s="1547"/>
      <c r="K35" s="1547"/>
      <c r="L35" s="1547"/>
      <c r="M35" s="1548"/>
    </row>
    <row r="36" spans="1:16" ht="24.95" customHeight="1">
      <c r="A36" s="959" t="s">
        <v>169</v>
      </c>
      <c r="B36" s="959" t="s">
        <v>127</v>
      </c>
      <c r="C36" s="955">
        <v>200001455659</v>
      </c>
      <c r="D36" s="956">
        <v>1209.8800000000001</v>
      </c>
      <c r="E36" s="956">
        <v>348.32</v>
      </c>
      <c r="F36" s="956">
        <f t="shared" si="5"/>
        <v>1558.2</v>
      </c>
      <c r="G36" s="956">
        <f t="shared" si="6"/>
        <v>1819.3335999999999</v>
      </c>
      <c r="H36" s="956">
        <f t="shared" si="7"/>
        <v>1806.27692</v>
      </c>
      <c r="I36" s="956">
        <f t="shared" si="4"/>
        <v>3.8079695250852919E-2</v>
      </c>
      <c r="J36" s="961">
        <v>47777</v>
      </c>
      <c r="K36" s="955">
        <v>3971</v>
      </c>
      <c r="L36" s="1045">
        <v>1.236</v>
      </c>
      <c r="M36" s="1046">
        <v>12.031000000000001</v>
      </c>
    </row>
    <row r="37" spans="1:16" ht="24.95" customHeight="1">
      <c r="A37" s="959" t="s">
        <v>170</v>
      </c>
      <c r="B37" s="959" t="s">
        <v>113</v>
      </c>
      <c r="C37" s="955">
        <v>200001471661</v>
      </c>
      <c r="D37" s="956">
        <v>1732.98</v>
      </c>
      <c r="E37" s="956">
        <v>348.32</v>
      </c>
      <c r="F37" s="956">
        <f t="shared" si="5"/>
        <v>2081.3000000000002</v>
      </c>
      <c r="G37" s="956">
        <f t="shared" si="6"/>
        <v>2447.0536000000002</v>
      </c>
      <c r="H37" s="956">
        <f t="shared" si="7"/>
        <v>2428.7659200000003</v>
      </c>
      <c r="I37" s="956">
        <f t="shared" si="4"/>
        <v>3.9783020647049264E-2</v>
      </c>
      <c r="J37" s="961">
        <v>61510</v>
      </c>
      <c r="K37" s="955">
        <v>5092</v>
      </c>
      <c r="L37" s="1045">
        <v>1.2470000000000001</v>
      </c>
      <c r="M37" s="1046">
        <v>12.08</v>
      </c>
    </row>
    <row r="38" spans="1:16" ht="24.95" customHeight="1">
      <c r="A38" s="959" t="s">
        <v>195</v>
      </c>
      <c r="B38" s="959" t="s">
        <v>128</v>
      </c>
      <c r="C38" s="955" t="s">
        <v>208</v>
      </c>
      <c r="D38" s="956">
        <v>2523.0700000000002</v>
      </c>
      <c r="E38" s="956">
        <v>348.32</v>
      </c>
      <c r="F38" s="956">
        <f t="shared" si="5"/>
        <v>2871.3900000000003</v>
      </c>
      <c r="G38" s="956">
        <f t="shared" si="6"/>
        <v>3395.1616000000004</v>
      </c>
      <c r="H38" s="956">
        <f t="shared" si="7"/>
        <v>3368.9730200000004</v>
      </c>
      <c r="I38" s="956">
        <f t="shared" si="4"/>
        <v>4.1516301250932398E-2</v>
      </c>
      <c r="J38" s="961">
        <v>81779</v>
      </c>
      <c r="K38" s="955">
        <v>7026</v>
      </c>
      <c r="L38" s="1045">
        <v>1.2649999999999999</v>
      </c>
      <c r="M38" s="1046">
        <v>11.64</v>
      </c>
    </row>
    <row r="39" spans="1:16" ht="24.95" customHeight="1">
      <c r="A39" s="1526" t="s">
        <v>181</v>
      </c>
      <c r="B39" s="1527"/>
      <c r="C39" s="1528"/>
      <c r="D39" s="1032">
        <f>SUM(D26:D38)</f>
        <v>17141.95</v>
      </c>
      <c r="E39" s="1032">
        <f>SUM(E26:E38)</f>
        <v>4049.1000000000008</v>
      </c>
      <c r="F39" s="1032">
        <f>SUM(F26:F38)</f>
        <v>21191.05</v>
      </c>
      <c r="G39" s="1032">
        <f>SUM(G26:G38)</f>
        <v>24842.140500000001</v>
      </c>
      <c r="H39" s="1032">
        <f>SUM(H26:H38)</f>
        <v>24659.585975000002</v>
      </c>
      <c r="I39" s="1056">
        <f t="shared" si="4"/>
        <v>3.8564033444120349E-2</v>
      </c>
      <c r="J39" s="1033">
        <f>SUM(J26:J38)</f>
        <v>644179</v>
      </c>
      <c r="K39" s="1034">
        <f>SUM(K26:K38)</f>
        <v>128777</v>
      </c>
      <c r="L39" s="1529"/>
      <c r="M39" s="1530"/>
      <c r="O39" s="1055">
        <f>I39*0.8</f>
        <v>3.0851226755296279E-2</v>
      </c>
      <c r="P39" s="1055">
        <f>I39*0.945</f>
        <v>3.644301160469373E-2</v>
      </c>
    </row>
    <row r="40" spans="1:16" ht="24.95" customHeight="1">
      <c r="A40" s="950"/>
      <c r="B40" s="950"/>
      <c r="C40" s="950"/>
      <c r="D40" s="908"/>
      <c r="E40" s="908"/>
      <c r="F40" s="908"/>
      <c r="G40" s="908"/>
      <c r="H40" s="908"/>
      <c r="I40" s="908"/>
      <c r="J40" s="908"/>
      <c r="K40" s="907"/>
      <c r="L40" s="910"/>
      <c r="N40" s="910"/>
      <c r="O40" s="910"/>
      <c r="P40" s="910"/>
    </row>
    <row r="41" spans="1:16" ht="24.95" customHeight="1">
      <c r="A41" s="977"/>
      <c r="B41" s="950"/>
      <c r="C41" s="950"/>
      <c r="D41" s="908"/>
      <c r="E41" s="908"/>
      <c r="F41" s="908"/>
      <c r="G41" s="908"/>
      <c r="H41" s="908"/>
      <c r="I41" s="908"/>
      <c r="J41" s="908"/>
      <c r="K41" s="907"/>
      <c r="L41" s="910"/>
      <c r="N41" s="910"/>
      <c r="O41" s="910"/>
      <c r="P41" s="910"/>
    </row>
    <row r="42" spans="1:16" ht="24.95" customHeight="1">
      <c r="A42" s="977" t="s">
        <v>199</v>
      </c>
      <c r="B42" s="901"/>
      <c r="C42" s="901"/>
      <c r="D42" s="908"/>
      <c r="E42" s="908"/>
      <c r="F42" s="908"/>
      <c r="G42" s="908"/>
      <c r="H42" s="908"/>
      <c r="I42" s="908"/>
      <c r="J42" s="908"/>
      <c r="K42" s="907"/>
      <c r="L42" s="948"/>
      <c r="N42" s="948"/>
      <c r="O42" s="948"/>
      <c r="P42" s="948"/>
    </row>
    <row r="43" spans="1:16" ht="24.95" customHeight="1">
      <c r="A43" s="977" t="s">
        <v>183</v>
      </c>
      <c r="B43" s="901"/>
      <c r="C43" s="901"/>
      <c r="D43" s="908"/>
      <c r="E43" s="908"/>
      <c r="F43" s="908"/>
      <c r="G43" s="908"/>
      <c r="H43" s="908"/>
      <c r="I43" s="908"/>
      <c r="J43" s="908"/>
      <c r="K43" s="907"/>
      <c r="L43" s="948"/>
      <c r="N43" s="948"/>
      <c r="O43" s="948"/>
      <c r="P43" s="948"/>
    </row>
    <row r="44" spans="1:16" ht="24.95" customHeight="1">
      <c r="A44" s="943"/>
      <c r="B44" s="943"/>
      <c r="C44" s="1015"/>
      <c r="D44" s="946"/>
      <c r="E44" s="946"/>
      <c r="F44" s="946"/>
      <c r="G44" s="946"/>
      <c r="H44" s="946"/>
      <c r="I44" s="946"/>
      <c r="J44" s="946"/>
      <c r="K44" s="949"/>
      <c r="L44" s="948"/>
      <c r="N44" s="948"/>
      <c r="O44" s="948"/>
      <c r="P44" s="948"/>
    </row>
    <row r="45" spans="1:16" ht="50.1" customHeight="1">
      <c r="A45" s="1035" t="s">
        <v>200</v>
      </c>
      <c r="B45" s="1036" t="s">
        <v>96</v>
      </c>
      <c r="C45" s="1037" t="s">
        <v>173</v>
      </c>
      <c r="D45" s="1038" t="s">
        <v>174</v>
      </c>
      <c r="E45" s="1038" t="s">
        <v>182</v>
      </c>
      <c r="F45" s="1036" t="s">
        <v>175</v>
      </c>
      <c r="G45" s="1038" t="s">
        <v>176</v>
      </c>
      <c r="H45" s="1038" t="s">
        <v>188</v>
      </c>
      <c r="I45" s="1039" t="s">
        <v>37</v>
      </c>
      <c r="J45" s="1040" t="s">
        <v>202</v>
      </c>
      <c r="K45" s="1039" t="s">
        <v>189</v>
      </c>
      <c r="L45" s="1039" t="s">
        <v>190</v>
      </c>
      <c r="M45" s="1039" t="s">
        <v>191</v>
      </c>
    </row>
    <row r="46" spans="1:16" ht="24.95" customHeight="1">
      <c r="A46" s="959" t="s">
        <v>193</v>
      </c>
      <c r="B46" s="959" t="s">
        <v>102</v>
      </c>
      <c r="C46" s="961">
        <v>720000287155</v>
      </c>
      <c r="D46" s="956">
        <v>3080.71</v>
      </c>
      <c r="E46" s="956">
        <v>396.84</v>
      </c>
      <c r="F46" s="956">
        <f t="shared" ref="F46:F59" si="8">D46+E46</f>
        <v>3477.55</v>
      </c>
      <c r="G46" s="956">
        <f>D46*1.2+E46*1.055</f>
        <v>4115.5181999999995</v>
      </c>
      <c r="H46" s="956">
        <f>G46-(G46-F46)*0.05</f>
        <v>4083.6197899999997</v>
      </c>
      <c r="I46" s="956">
        <f t="shared" ref="I46:I60" si="9">G46/J46</f>
        <v>3.9083743589743584E-2</v>
      </c>
      <c r="J46" s="961">
        <v>105300</v>
      </c>
      <c r="K46" s="955">
        <v>7195</v>
      </c>
      <c r="L46" s="1045">
        <v>1.2490000000000001</v>
      </c>
      <c r="M46" s="1045">
        <v>11.718</v>
      </c>
    </row>
    <row r="47" spans="1:16" ht="24.95" customHeight="1">
      <c r="A47" s="959" t="s">
        <v>162</v>
      </c>
      <c r="B47" s="959" t="s">
        <v>137</v>
      </c>
      <c r="C47" s="961">
        <v>40010552601</v>
      </c>
      <c r="D47" s="956">
        <v>2928.06</v>
      </c>
      <c r="E47" s="956">
        <v>396.84</v>
      </c>
      <c r="F47" s="956">
        <f t="shared" si="8"/>
        <v>3324.9</v>
      </c>
      <c r="G47" s="956">
        <f t="shared" ref="G47:G59" si="10">D47*1.2+E47*1.055</f>
        <v>3932.3382000000001</v>
      </c>
      <c r="H47" s="956">
        <f t="shared" ref="H47:H59" si="11">G47-(G47-F47)*0.05</f>
        <v>3901.9662900000003</v>
      </c>
      <c r="I47" s="956">
        <f t="shared" si="9"/>
        <v>3.6772475382701966E-2</v>
      </c>
      <c r="J47" s="961">
        <v>106937</v>
      </c>
      <c r="K47" s="955">
        <v>7303</v>
      </c>
      <c r="L47" s="1045">
        <v>1.258</v>
      </c>
      <c r="M47" s="1045">
        <v>11.638</v>
      </c>
    </row>
    <row r="48" spans="1:16" ht="24.95" customHeight="1">
      <c r="A48" s="959" t="s">
        <v>163</v>
      </c>
      <c r="B48" s="959" t="s">
        <v>104</v>
      </c>
      <c r="C48" s="961">
        <v>620000407319</v>
      </c>
      <c r="D48" s="956">
        <v>2135.92</v>
      </c>
      <c r="E48" s="956">
        <v>396.84</v>
      </c>
      <c r="F48" s="956">
        <f t="shared" si="8"/>
        <v>2532.7600000000002</v>
      </c>
      <c r="G48" s="956">
        <f t="shared" si="10"/>
        <v>2981.7701999999999</v>
      </c>
      <c r="H48" s="956">
        <f t="shared" si="11"/>
        <v>2959.3196899999998</v>
      </c>
      <c r="I48" s="956">
        <f t="shared" si="9"/>
        <v>3.5769796065259117E-2</v>
      </c>
      <c r="J48" s="961">
        <v>83360</v>
      </c>
      <c r="K48" s="955">
        <v>5716</v>
      </c>
      <c r="L48" s="1045">
        <v>1.2649999999999999</v>
      </c>
      <c r="M48" s="1045">
        <v>11.532999999999999</v>
      </c>
    </row>
    <row r="49" spans="1:16" ht="24.95" customHeight="1">
      <c r="A49" s="959" t="s">
        <v>164</v>
      </c>
      <c r="B49" s="959" t="s">
        <v>138</v>
      </c>
      <c r="C49" s="961">
        <v>20028302905</v>
      </c>
      <c r="D49" s="956">
        <v>1206.44</v>
      </c>
      <c r="E49" s="956">
        <v>375.75</v>
      </c>
      <c r="F49" s="956">
        <f t="shared" si="8"/>
        <v>1582.19</v>
      </c>
      <c r="G49" s="956">
        <f t="shared" si="10"/>
        <v>1844.1442500000001</v>
      </c>
      <c r="H49" s="956">
        <f t="shared" si="11"/>
        <v>1831.0465375000001</v>
      </c>
      <c r="I49" s="956">
        <f t="shared" si="9"/>
        <v>3.8893688706105663E-2</v>
      </c>
      <c r="J49" s="961">
        <v>47415</v>
      </c>
      <c r="K49" s="955">
        <v>3240</v>
      </c>
      <c r="L49" s="1045">
        <v>1.254</v>
      </c>
      <c r="M49" s="1045">
        <v>11.673</v>
      </c>
    </row>
    <row r="50" spans="1:16" ht="24.95" customHeight="1">
      <c r="A50" s="959" t="s">
        <v>165</v>
      </c>
      <c r="B50" s="959" t="s">
        <v>106</v>
      </c>
      <c r="C50" s="961">
        <v>720000296770</v>
      </c>
      <c r="D50" s="956">
        <v>1277.25</v>
      </c>
      <c r="E50" s="956">
        <v>375.75</v>
      </c>
      <c r="F50" s="956">
        <f t="shared" si="8"/>
        <v>1653</v>
      </c>
      <c r="G50" s="956">
        <f t="shared" si="10"/>
        <v>1929.11625</v>
      </c>
      <c r="H50" s="956">
        <f t="shared" si="11"/>
        <v>1915.3104375</v>
      </c>
      <c r="I50" s="956">
        <f t="shared" si="9"/>
        <v>3.8061641740983351E-2</v>
      </c>
      <c r="J50" s="961">
        <v>50684</v>
      </c>
      <c r="K50" s="955">
        <v>3447</v>
      </c>
      <c r="L50" s="1045">
        <v>1.2490000000000001</v>
      </c>
      <c r="M50" s="1045">
        <v>11.776999999999999</v>
      </c>
    </row>
    <row r="51" spans="1:16" ht="24.95" customHeight="1">
      <c r="A51" s="959" t="s">
        <v>166</v>
      </c>
      <c r="B51" s="959" t="s">
        <v>125</v>
      </c>
      <c r="C51" s="961">
        <v>20028610218</v>
      </c>
      <c r="D51" s="956">
        <v>804.59</v>
      </c>
      <c r="E51" s="956">
        <v>375.75</v>
      </c>
      <c r="F51" s="956">
        <f t="shared" si="8"/>
        <v>1180.3400000000001</v>
      </c>
      <c r="G51" s="956">
        <f t="shared" si="10"/>
        <v>1361.92425</v>
      </c>
      <c r="H51" s="956">
        <f t="shared" si="11"/>
        <v>1352.8450375</v>
      </c>
      <c r="I51" s="956">
        <f t="shared" si="9"/>
        <v>4.4342132252393043E-2</v>
      </c>
      <c r="J51" s="961">
        <v>30714</v>
      </c>
      <c r="K51" s="955">
        <v>2089</v>
      </c>
      <c r="L51" s="1045">
        <v>1.2490000000000001</v>
      </c>
      <c r="M51" s="1045">
        <v>11.773</v>
      </c>
    </row>
    <row r="52" spans="1:16" ht="24.95" customHeight="1">
      <c r="A52" s="959" t="s">
        <v>167</v>
      </c>
      <c r="B52" s="959" t="s">
        <v>108</v>
      </c>
      <c r="C52" s="961">
        <v>42002032728</v>
      </c>
      <c r="D52" s="956">
        <v>586.45000000000005</v>
      </c>
      <c r="E52" s="956">
        <v>376.51</v>
      </c>
      <c r="F52" s="956">
        <f t="shared" si="8"/>
        <v>962.96</v>
      </c>
      <c r="G52" s="956">
        <f t="shared" si="10"/>
        <v>1100.95805</v>
      </c>
      <c r="H52" s="956">
        <f t="shared" si="11"/>
        <v>1094.0581474999999</v>
      </c>
      <c r="I52" s="956">
        <f t="shared" si="9"/>
        <v>5.2344318451956445E-2</v>
      </c>
      <c r="J52" s="961">
        <v>21033</v>
      </c>
      <c r="K52" s="955">
        <v>1424</v>
      </c>
      <c r="L52" s="1045">
        <v>1.232</v>
      </c>
      <c r="M52" s="1045">
        <v>11.991</v>
      </c>
    </row>
    <row r="53" spans="1:16" ht="24.95" customHeight="1">
      <c r="A53" s="959" t="s">
        <v>204</v>
      </c>
      <c r="B53" s="959"/>
      <c r="C53" s="961">
        <v>20028674601</v>
      </c>
      <c r="D53" s="956"/>
      <c r="E53" s="956"/>
      <c r="F53" s="956"/>
      <c r="G53" s="956">
        <v>2894.28</v>
      </c>
      <c r="H53" s="956"/>
      <c r="I53" s="956"/>
      <c r="J53" s="961"/>
      <c r="K53" s="955"/>
      <c r="L53" s="1045"/>
      <c r="M53" s="1045"/>
    </row>
    <row r="54" spans="1:16" ht="24.95" customHeight="1">
      <c r="A54" s="959" t="s">
        <v>194</v>
      </c>
      <c r="B54" s="959" t="s">
        <v>110</v>
      </c>
      <c r="C54" s="961">
        <v>320002563025</v>
      </c>
      <c r="D54" s="956">
        <v>672.64</v>
      </c>
      <c r="E54" s="956">
        <v>376.49</v>
      </c>
      <c r="F54" s="956">
        <f t="shared" si="8"/>
        <v>1049.1300000000001</v>
      </c>
      <c r="G54" s="956">
        <f t="shared" si="10"/>
        <v>1204.3649499999999</v>
      </c>
      <c r="H54" s="956">
        <f t="shared" si="11"/>
        <v>1196.6032025</v>
      </c>
      <c r="I54" s="956">
        <f t="shared" si="9"/>
        <v>5.0092124526889319E-2</v>
      </c>
      <c r="J54" s="961">
        <v>24043</v>
      </c>
      <c r="K54" s="955">
        <v>1621</v>
      </c>
      <c r="L54" s="1045">
        <v>1.228</v>
      </c>
      <c r="M54" s="1045">
        <v>12.076000000000001</v>
      </c>
    </row>
    <row r="55" spans="1:16" ht="24.95" customHeight="1">
      <c r="A55" s="959" t="s">
        <v>168</v>
      </c>
      <c r="B55" s="959" t="s">
        <v>139</v>
      </c>
      <c r="C55" s="961">
        <v>20029000631</v>
      </c>
      <c r="D55" s="956">
        <v>723.98</v>
      </c>
      <c r="E55" s="956">
        <v>309.45</v>
      </c>
      <c r="F55" s="956">
        <f t="shared" si="8"/>
        <v>1033.43</v>
      </c>
      <c r="G55" s="956">
        <f t="shared" si="10"/>
        <v>1195.24575</v>
      </c>
      <c r="H55" s="956">
        <f t="shared" si="11"/>
        <v>1187.1549625</v>
      </c>
      <c r="I55" s="956">
        <f t="shared" si="9"/>
        <v>4.3598240014590554E-2</v>
      </c>
      <c r="J55" s="961">
        <v>27415</v>
      </c>
      <c r="K55" s="955">
        <v>1858</v>
      </c>
      <c r="L55" s="1045">
        <v>1.226</v>
      </c>
      <c r="M55" s="1045">
        <v>12.04</v>
      </c>
    </row>
    <row r="56" spans="1:16" ht="24.95" customHeight="1">
      <c r="A56" s="1546" t="s">
        <v>206</v>
      </c>
      <c r="B56" s="1547"/>
      <c r="C56" s="1547"/>
      <c r="D56" s="1547"/>
      <c r="E56" s="1547"/>
      <c r="F56" s="1547"/>
      <c r="G56" s="1547"/>
      <c r="H56" s="1547"/>
      <c r="I56" s="1547"/>
      <c r="J56" s="1547"/>
      <c r="K56" s="1547"/>
      <c r="L56" s="1547"/>
      <c r="M56" s="1548"/>
    </row>
    <row r="57" spans="1:16" ht="24.95" customHeight="1">
      <c r="A57" s="959" t="s">
        <v>169</v>
      </c>
      <c r="B57" s="959" t="s">
        <v>140</v>
      </c>
      <c r="C57" s="961">
        <v>200001455660</v>
      </c>
      <c r="D57" s="956">
        <v>1509.04</v>
      </c>
      <c r="E57" s="956">
        <v>406.48</v>
      </c>
      <c r="F57" s="956">
        <f t="shared" si="8"/>
        <v>1915.52</v>
      </c>
      <c r="G57" s="956">
        <f t="shared" si="10"/>
        <v>2239.6844000000001</v>
      </c>
      <c r="H57" s="956">
        <f t="shared" si="11"/>
        <v>2223.4761800000001</v>
      </c>
      <c r="I57" s="956">
        <f t="shared" si="9"/>
        <v>3.7601940802175847E-2</v>
      </c>
      <c r="J57" s="961">
        <f>47301+12262</f>
        <v>59563</v>
      </c>
      <c r="K57" s="955">
        <f>3917+1038</f>
        <v>4955</v>
      </c>
      <c r="L57" s="1045">
        <f>(1.236+1.239)/2</f>
        <v>1.2375</v>
      </c>
      <c r="M57" s="1045">
        <f>(12.076+11.813)/2</f>
        <v>11.944500000000001</v>
      </c>
    </row>
    <row r="58" spans="1:16" ht="24.95" customHeight="1">
      <c r="A58" s="959" t="s">
        <v>170</v>
      </c>
      <c r="B58" s="959" t="s">
        <v>113</v>
      </c>
      <c r="C58" s="961">
        <v>20001471662</v>
      </c>
      <c r="D58" s="956">
        <v>2416.86</v>
      </c>
      <c r="E58" s="956">
        <v>406.48</v>
      </c>
      <c r="F58" s="956">
        <f t="shared" si="8"/>
        <v>2823.34</v>
      </c>
      <c r="G58" s="956">
        <f t="shared" si="10"/>
        <v>3329.0684000000001</v>
      </c>
      <c r="H58" s="956">
        <f t="shared" si="11"/>
        <v>3303.7819800000002</v>
      </c>
      <c r="I58" s="956">
        <f t="shared" si="9"/>
        <v>3.8766895684374782E-2</v>
      </c>
      <c r="J58" s="961">
        <v>85874</v>
      </c>
      <c r="K58" s="955">
        <v>7109</v>
      </c>
      <c r="L58" s="1045">
        <v>1.2470000000000001</v>
      </c>
      <c r="M58" s="1045">
        <v>12.08</v>
      </c>
    </row>
    <row r="59" spans="1:16" ht="24.95" customHeight="1">
      <c r="A59" s="959" t="s">
        <v>195</v>
      </c>
      <c r="B59" s="959" t="s">
        <v>128</v>
      </c>
      <c r="C59" s="961" t="s">
        <v>208</v>
      </c>
      <c r="D59" s="956">
        <v>3007.68</v>
      </c>
      <c r="E59" s="956">
        <v>406.48</v>
      </c>
      <c r="F59" s="956">
        <f t="shared" si="8"/>
        <v>3414.16</v>
      </c>
      <c r="G59" s="956">
        <f t="shared" si="10"/>
        <v>4038.0524</v>
      </c>
      <c r="H59" s="956">
        <f t="shared" si="11"/>
        <v>4006.8577799999998</v>
      </c>
      <c r="I59" s="956">
        <f t="shared" si="9"/>
        <v>4.1246704800817158E-2</v>
      </c>
      <c r="J59" s="961">
        <v>97900</v>
      </c>
      <c r="K59" s="955">
        <v>8411</v>
      </c>
      <c r="L59" s="1045">
        <v>1.2649999999999999</v>
      </c>
      <c r="M59" s="1045">
        <v>11.64</v>
      </c>
    </row>
    <row r="60" spans="1:16" ht="24.95" customHeight="1">
      <c r="A60" s="1531" t="s">
        <v>181</v>
      </c>
      <c r="B60" s="1532"/>
      <c r="C60" s="1533"/>
      <c r="D60" s="1041">
        <f>SUM(D46:D59)</f>
        <v>20349.620000000003</v>
      </c>
      <c r="E60" s="1041">
        <f>SUM(E46:E59)</f>
        <v>4599.66</v>
      </c>
      <c r="F60" s="1041">
        <f>SUM(F46:F59)</f>
        <v>24949.280000000002</v>
      </c>
      <c r="G60" s="1041">
        <f>SUM(G46:G59)</f>
        <v>32166.4653</v>
      </c>
      <c r="H60" s="1041">
        <f>SUM(H46:H59)</f>
        <v>29056.040034999998</v>
      </c>
      <c r="I60" s="1057">
        <f t="shared" si="9"/>
        <v>4.3454220534476749E-2</v>
      </c>
      <c r="J60" s="1042">
        <f>SUM(J46:J59)</f>
        <v>740238</v>
      </c>
      <c r="K60" s="1043">
        <f>SUM(K46:K59)</f>
        <v>54368</v>
      </c>
      <c r="L60" s="1538"/>
      <c r="M60" s="1539"/>
      <c r="O60" s="1055">
        <f>I60*0.8</f>
        <v>3.4763376427581399E-2</v>
      </c>
      <c r="P60" s="1055">
        <f>I60*0.945</f>
        <v>4.1064238405080528E-2</v>
      </c>
    </row>
    <row r="61" spans="1:16">
      <c r="A61" s="950"/>
      <c r="B61" s="950"/>
      <c r="C61" s="950"/>
      <c r="D61" s="908"/>
      <c r="E61" s="908"/>
      <c r="F61" s="908"/>
      <c r="G61" s="908"/>
      <c r="H61" s="908"/>
      <c r="I61" s="908"/>
      <c r="J61" s="908"/>
      <c r="K61" s="907"/>
      <c r="L61" s="910"/>
      <c r="M61" s="901"/>
      <c r="N61" s="1013"/>
      <c r="O61" s="1014"/>
      <c r="P61" s="1014"/>
    </row>
    <row r="62" spans="1:16">
      <c r="A62" s="950"/>
      <c r="B62" s="950"/>
      <c r="C62" s="950"/>
      <c r="D62" s="908"/>
      <c r="E62" s="908"/>
      <c r="F62" s="908"/>
      <c r="G62" s="908"/>
      <c r="H62" s="908"/>
      <c r="I62" s="908"/>
      <c r="J62" s="908"/>
      <c r="K62" s="907"/>
      <c r="L62" s="910"/>
      <c r="M62" s="901"/>
      <c r="N62" s="1013"/>
      <c r="O62" s="1014"/>
      <c r="P62" s="1014"/>
    </row>
    <row r="63" spans="1:16">
      <c r="A63" s="950"/>
      <c r="B63" s="950"/>
      <c r="C63" s="950" t="s">
        <v>20</v>
      </c>
      <c r="D63" s="908"/>
      <c r="E63" s="908"/>
      <c r="F63" s="908"/>
      <c r="G63" s="908"/>
      <c r="H63" s="908"/>
      <c r="I63" s="908"/>
      <c r="J63" s="908"/>
      <c r="K63" s="907"/>
      <c r="L63" s="910"/>
      <c r="M63" s="901"/>
      <c r="N63" s="1013"/>
      <c r="O63" s="1014"/>
      <c r="P63" s="1014"/>
    </row>
    <row r="64" spans="1:16" ht="21" customHeight="1">
      <c r="A64" s="1500"/>
      <c r="B64" s="1500"/>
      <c r="C64" s="1500"/>
      <c r="D64" s="908"/>
      <c r="E64" s="908"/>
      <c r="F64" s="908"/>
      <c r="G64" s="908"/>
      <c r="H64" s="908"/>
      <c r="I64" s="908"/>
      <c r="J64" s="908"/>
      <c r="K64" s="907"/>
      <c r="L64" s="910"/>
      <c r="M64" s="901"/>
      <c r="N64" s="910"/>
      <c r="O64" s="910"/>
      <c r="P64" s="910"/>
    </row>
    <row r="65" spans="1:16" ht="19.5" customHeight="1">
      <c r="A65" s="950"/>
      <c r="B65" s="950"/>
      <c r="C65" s="992"/>
      <c r="D65" s="908"/>
      <c r="E65" s="908"/>
      <c r="F65" s="908"/>
      <c r="G65" s="908"/>
      <c r="H65" s="908"/>
      <c r="I65" s="908"/>
      <c r="J65" s="908"/>
      <c r="K65" s="907"/>
      <c r="L65" s="910"/>
      <c r="M65" s="901"/>
      <c r="N65" s="910"/>
      <c r="O65" s="910"/>
      <c r="P65" s="910"/>
    </row>
    <row r="66" spans="1:16">
      <c r="A66" s="930"/>
      <c r="B66" s="930"/>
      <c r="C66" s="1015"/>
      <c r="D66" s="946" t="s">
        <v>20</v>
      </c>
      <c r="E66" s="946"/>
      <c r="F66" s="946"/>
      <c r="G66" s="946"/>
      <c r="H66" s="908"/>
      <c r="I66" s="908"/>
      <c r="J66" s="908"/>
      <c r="K66" s="907"/>
      <c r="L66" s="910"/>
      <c r="M66" s="901"/>
      <c r="N66" s="910"/>
      <c r="O66" s="910"/>
      <c r="P66" s="910"/>
    </row>
    <row r="67" spans="1:16" ht="20.25" customHeight="1">
      <c r="A67" s="901"/>
      <c r="B67" s="901"/>
      <c r="C67" s="992"/>
      <c r="D67" s="908"/>
      <c r="E67" s="908"/>
      <c r="F67" s="908"/>
      <c r="G67" s="908"/>
      <c r="H67" s="908" t="s">
        <v>20</v>
      </c>
      <c r="I67" s="908"/>
      <c r="J67" s="908"/>
      <c r="K67" s="908"/>
      <c r="L67" s="910"/>
      <c r="M67" s="901"/>
      <c r="N67" s="910"/>
      <c r="O67" s="910"/>
      <c r="P67" s="910"/>
    </row>
    <row r="68" spans="1:16" ht="27.75" customHeight="1">
      <c r="A68" s="901"/>
      <c r="B68" s="901"/>
      <c r="C68" s="989"/>
      <c r="D68" s="908"/>
      <c r="E68" s="908"/>
      <c r="F68" s="908"/>
      <c r="G68" s="908"/>
      <c r="H68" s="908"/>
      <c r="I68" s="908"/>
      <c r="J68" s="908"/>
      <c r="K68" s="907"/>
      <c r="L68" s="910"/>
      <c r="M68" s="901"/>
      <c r="N68" s="910"/>
      <c r="O68" s="910"/>
      <c r="P68" s="910"/>
    </row>
    <row r="69" spans="1:16" ht="27.75" customHeight="1">
      <c r="A69" s="901"/>
      <c r="B69" s="901"/>
      <c r="C69" s="989"/>
      <c r="D69" s="908"/>
      <c r="E69" s="908"/>
      <c r="F69" s="908"/>
      <c r="G69" s="908"/>
      <c r="H69" s="908"/>
      <c r="I69" s="908"/>
      <c r="J69" s="908"/>
      <c r="K69" s="907"/>
      <c r="L69" s="910"/>
      <c r="M69" s="901"/>
      <c r="N69" s="910"/>
      <c r="O69" s="910"/>
      <c r="P69" s="910"/>
    </row>
    <row r="70" spans="1:16" ht="2.25" customHeight="1">
      <c r="A70" s="901"/>
      <c r="B70" s="901"/>
      <c r="C70" s="901"/>
      <c r="D70" s="901"/>
      <c r="E70" s="901"/>
      <c r="F70" s="901"/>
      <c r="G70" s="901"/>
      <c r="H70" s="901"/>
      <c r="I70" s="901"/>
      <c r="J70" s="901"/>
      <c r="K70" s="901"/>
      <c r="L70" s="901"/>
      <c r="M70" s="901"/>
    </row>
    <row r="71" spans="1:16" ht="17.649999999999999" customHeight="1">
      <c r="H71" s="901"/>
      <c r="I71" s="901"/>
      <c r="J71" s="901"/>
    </row>
    <row r="72" spans="1:16">
      <c r="H72" s="901"/>
      <c r="I72" s="901"/>
      <c r="J72" s="901"/>
    </row>
    <row r="73" spans="1:16">
      <c r="H73" s="901"/>
      <c r="I73" s="901"/>
      <c r="J73" s="901"/>
    </row>
  </sheetData>
  <mergeCells count="10">
    <mergeCell ref="A64:C64"/>
    <mergeCell ref="A60:C60"/>
    <mergeCell ref="A19:C19"/>
    <mergeCell ref="A15:M15"/>
    <mergeCell ref="A35:M35"/>
    <mergeCell ref="A56:M56"/>
    <mergeCell ref="A39:C39"/>
    <mergeCell ref="L39:M39"/>
    <mergeCell ref="L60:M60"/>
    <mergeCell ref="L19:M19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  <rowBreaks count="2" manualBreakCount="2">
    <brk id="20" max="16383" man="1"/>
    <brk id="40" max="16383" man="1"/>
  </rowBreaks>
  <drawing r:id="rId2"/>
  <legacyDrawing r:id="rId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96"/>
  <sheetViews>
    <sheetView view="pageBreakPreview" zoomScale="70" zoomScaleNormal="100" zoomScaleSheetLayoutView="70" workbookViewId="0">
      <selection activeCell="D9" sqref="D9"/>
    </sheetView>
  </sheetViews>
  <sheetFormatPr baseColWidth="10" defaultRowHeight="15"/>
  <cols>
    <col min="1" max="1" width="21.5703125" customWidth="1"/>
    <col min="2" max="2" width="18" style="412" customWidth="1"/>
    <col min="3" max="3" width="18.42578125" customWidth="1"/>
    <col min="4" max="4" width="18.42578125" style="70" customWidth="1"/>
    <col min="5" max="5" width="18" style="78" customWidth="1"/>
    <col min="6" max="6" width="17.7109375" style="72" customWidth="1"/>
    <col min="7" max="7" width="17.7109375" customWidth="1"/>
    <col min="8" max="8" width="17" customWidth="1"/>
    <col min="9" max="9" width="28.140625" customWidth="1"/>
    <col min="10" max="10" width="20" style="74" customWidth="1"/>
    <col min="11" max="11" width="20.42578125" customWidth="1"/>
    <col min="12" max="12" width="14.42578125" customWidth="1"/>
    <col min="13" max="13" width="14.140625" customWidth="1"/>
    <col min="14" max="14" width="14.7109375" customWidth="1"/>
    <col min="15" max="15" width="15.42578125" customWidth="1"/>
    <col min="16" max="16" width="20.5703125" style="6" customWidth="1"/>
    <col min="17" max="17" width="14.85546875" customWidth="1"/>
    <col min="18" max="18" width="15.140625" customWidth="1"/>
    <col min="19" max="19" width="21.140625" customWidth="1"/>
    <col min="20" max="20" width="19.42578125" customWidth="1"/>
    <col min="21" max="21" width="20.42578125" customWidth="1"/>
    <col min="22" max="22" width="14.85546875" style="6" customWidth="1"/>
    <col min="23" max="30" width="13" style="6" customWidth="1"/>
    <col min="31" max="31" width="13" customWidth="1"/>
    <col min="32" max="32" width="16.85546875" customWidth="1"/>
    <col min="33" max="33" width="14.28515625" style="79" customWidth="1"/>
    <col min="34" max="34" width="16.7109375" style="80" customWidth="1"/>
    <col min="35" max="35" width="16.28515625" style="81" customWidth="1"/>
    <col min="36" max="36" width="14.5703125" style="280" customWidth="1"/>
    <col min="37" max="37" width="12.85546875" style="8" customWidth="1"/>
    <col min="38" max="38" width="16.140625" style="8" customWidth="1"/>
    <col min="39" max="39" width="15.7109375" style="8" customWidth="1"/>
    <col min="40" max="40" width="17" style="8" customWidth="1"/>
    <col min="41" max="41" width="11.42578125" style="8" customWidth="1"/>
  </cols>
  <sheetData>
    <row r="1" spans="1:41" ht="34.5">
      <c r="A1" s="883" t="s">
        <v>159</v>
      </c>
      <c r="B1" s="883"/>
      <c r="C1" s="2"/>
      <c r="D1" s="3"/>
      <c r="E1" s="4"/>
      <c r="F1" s="2"/>
      <c r="G1" s="884"/>
      <c r="H1" s="2"/>
      <c r="I1" s="2"/>
      <c r="J1" s="5"/>
      <c r="AF1" s="1551"/>
      <c r="AG1" s="1551"/>
      <c r="AH1" s="1551"/>
      <c r="AI1" s="1551"/>
      <c r="AJ1" s="1551"/>
      <c r="AK1" s="7"/>
    </row>
    <row r="2" spans="1:41" ht="34.5">
      <c r="A2" s="1" t="s">
        <v>153</v>
      </c>
      <c r="B2" s="1"/>
      <c r="C2" s="884"/>
      <c r="D2" s="3"/>
      <c r="E2" s="4"/>
      <c r="F2" s="2"/>
      <c r="G2" s="884"/>
      <c r="H2" s="2"/>
      <c r="I2" s="2"/>
      <c r="J2" s="5"/>
      <c r="AF2" s="12"/>
      <c r="AG2" s="12"/>
      <c r="AH2" s="12"/>
      <c r="AI2" s="12"/>
      <c r="AJ2" s="12"/>
      <c r="AK2" s="7"/>
    </row>
    <row r="3" spans="1:41" s="13" customFormat="1" ht="57" customHeight="1" thickBot="1">
      <c r="A3" s="9" t="s">
        <v>155</v>
      </c>
      <c r="B3" s="10"/>
      <c r="C3" s="885"/>
      <c r="D3" s="10"/>
      <c r="E3" s="11"/>
      <c r="F3" s="12"/>
      <c r="G3" s="12"/>
      <c r="H3" s="1552" t="s">
        <v>2</v>
      </c>
      <c r="I3" s="1552"/>
      <c r="J3" s="155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K3" s="7"/>
      <c r="AL3" s="8"/>
      <c r="AM3" s="8"/>
      <c r="AN3" s="8"/>
      <c r="AO3" s="8"/>
    </row>
    <row r="4" spans="1:41" s="13" customFormat="1" ht="57" customHeight="1" thickBot="1">
      <c r="A4" s="1553" t="s">
        <v>1</v>
      </c>
      <c r="B4" s="1553"/>
      <c r="C4" s="1553"/>
      <c r="D4" s="1553"/>
      <c r="E4" s="1553"/>
      <c r="F4" s="12"/>
      <c r="G4" s="12"/>
      <c r="H4" s="14"/>
      <c r="I4" s="14"/>
      <c r="J4" s="14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K4" s="7"/>
      <c r="AL4" s="8"/>
      <c r="AM4" s="8"/>
      <c r="AN4" s="8"/>
      <c r="AO4" s="8"/>
    </row>
    <row r="5" spans="1:41" s="21" customFormat="1" ht="53.25" customHeight="1">
      <c r="A5" s="15"/>
      <c r="B5" s="16" t="s">
        <v>158</v>
      </c>
      <c r="C5" s="17"/>
      <c r="D5" s="18" t="s">
        <v>3</v>
      </c>
      <c r="E5" s="19" t="s">
        <v>4</v>
      </c>
      <c r="F5" s="20" t="s">
        <v>5</v>
      </c>
      <c r="H5" s="22" t="s">
        <v>6</v>
      </c>
      <c r="I5" s="23" t="s">
        <v>7</v>
      </c>
      <c r="J5" s="24"/>
      <c r="K5" s="25"/>
      <c r="L5" s="26"/>
      <c r="P5" s="26"/>
      <c r="V5" s="26"/>
      <c r="W5" s="26"/>
      <c r="X5" s="26"/>
      <c r="Y5" s="26"/>
      <c r="Z5" s="26"/>
      <c r="AA5" s="26"/>
      <c r="AB5" s="26"/>
      <c r="AC5" s="26"/>
      <c r="AD5" s="26"/>
      <c r="AH5" s="27" t="s">
        <v>8</v>
      </c>
      <c r="AI5" s="28" t="s">
        <v>9</v>
      </c>
      <c r="AK5" s="29"/>
      <c r="AL5" s="29"/>
      <c r="AM5" s="29"/>
      <c r="AN5" s="29"/>
      <c r="AO5" s="30"/>
    </row>
    <row r="6" spans="1:41" s="35" customFormat="1" ht="48" customHeight="1">
      <c r="A6" s="880" t="s">
        <v>156</v>
      </c>
      <c r="B6" s="881">
        <v>493433.82</v>
      </c>
      <c r="C6" s="32"/>
      <c r="D6" s="878">
        <f>C26</f>
        <v>495716.25004999992</v>
      </c>
      <c r="E6" s="33">
        <f>D26</f>
        <v>488687.10843999998</v>
      </c>
      <c r="F6" s="34">
        <f>J26</f>
        <v>12683.765000000003</v>
      </c>
      <c r="H6" s="36">
        <v>6836.67</v>
      </c>
      <c r="I6" s="36" t="s">
        <v>10</v>
      </c>
      <c r="J6" s="37" t="s">
        <v>11</v>
      </c>
      <c r="K6" s="38"/>
      <c r="L6" s="39"/>
      <c r="P6" s="39"/>
      <c r="V6" s="39"/>
      <c r="W6" s="39"/>
      <c r="X6" s="39"/>
      <c r="Y6" s="39"/>
      <c r="Z6" s="39"/>
      <c r="AA6" s="39"/>
      <c r="AB6" s="39"/>
      <c r="AC6" s="39"/>
      <c r="AD6" s="39"/>
      <c r="AH6" s="40"/>
      <c r="AI6" s="41" t="e">
        <f>#REF!/AH6</f>
        <v>#REF!</v>
      </c>
      <c r="AK6" s="42"/>
      <c r="AL6" s="42"/>
      <c r="AM6" s="42"/>
      <c r="AN6" s="42"/>
      <c r="AO6" s="43"/>
    </row>
    <row r="7" spans="1:41" s="35" customFormat="1" ht="48" customHeight="1" thickBot="1">
      <c r="A7" s="31" t="s">
        <v>12</v>
      </c>
      <c r="B7" s="881">
        <v>4084.4</v>
      </c>
      <c r="C7" s="44"/>
      <c r="D7" s="879">
        <f>C34</f>
        <v>4081.4147499999999</v>
      </c>
      <c r="E7" s="45">
        <f>D34</f>
        <v>4050.3810125</v>
      </c>
      <c r="F7" s="46">
        <f>J34</f>
        <v>69008</v>
      </c>
      <c r="H7" s="36">
        <v>34.71</v>
      </c>
      <c r="I7" s="36" t="s">
        <v>13</v>
      </c>
      <c r="J7" s="37" t="s">
        <v>14</v>
      </c>
      <c r="K7" s="38"/>
      <c r="L7" s="39"/>
      <c r="P7" s="39"/>
      <c r="V7" s="39"/>
      <c r="W7" s="39"/>
      <c r="X7" s="39"/>
      <c r="Y7" s="39"/>
      <c r="Z7" s="39"/>
      <c r="AA7" s="39"/>
      <c r="AB7" s="39"/>
      <c r="AC7" s="39"/>
      <c r="AD7" s="39"/>
      <c r="AH7" s="47"/>
      <c r="AI7" s="48"/>
      <c r="AK7" s="42"/>
      <c r="AL7" s="42"/>
      <c r="AM7" s="42"/>
      <c r="AN7" s="42"/>
      <c r="AO7" s="43"/>
    </row>
    <row r="8" spans="1:41" s="35" customFormat="1" ht="48" customHeight="1" thickBot="1">
      <c r="A8" s="49" t="s">
        <v>157</v>
      </c>
      <c r="B8" s="882">
        <f>SUM(B6:B7)</f>
        <v>497518.22000000003</v>
      </c>
      <c r="C8" s="50" t="s">
        <v>20</v>
      </c>
      <c r="D8" s="51">
        <f>SUM(D6:D7)</f>
        <v>499797.66479999991</v>
      </c>
      <c r="E8" s="52">
        <f>SUM(E6:E7)</f>
        <v>492737.48945249995</v>
      </c>
      <c r="F8" s="53">
        <f>SUM(F6:F7)</f>
        <v>81691.764999999999</v>
      </c>
      <c r="H8" s="36"/>
      <c r="I8" s="36"/>
      <c r="J8" s="37"/>
      <c r="K8" s="38"/>
      <c r="L8" s="39"/>
      <c r="P8" s="39"/>
      <c r="V8" s="39"/>
      <c r="W8" s="39"/>
      <c r="X8" s="39"/>
      <c r="Y8" s="39"/>
      <c r="Z8" s="39"/>
      <c r="AA8" s="39"/>
      <c r="AB8" s="39"/>
      <c r="AC8" s="39"/>
      <c r="AD8" s="39"/>
      <c r="AH8" s="47"/>
      <c r="AI8" s="48"/>
      <c r="AK8" s="42"/>
      <c r="AL8" s="42"/>
      <c r="AM8" s="42"/>
      <c r="AN8" s="42"/>
      <c r="AO8" s="43"/>
    </row>
    <row r="9" spans="1:41" s="35" customFormat="1" ht="37.9" customHeight="1">
      <c r="B9" s="54"/>
      <c r="C9" s="55" t="s">
        <v>15</v>
      </c>
      <c r="D9" s="56"/>
      <c r="E9" s="57">
        <v>848167.71</v>
      </c>
      <c r="F9" s="58">
        <v>16729131</v>
      </c>
      <c r="G9" s="35" t="s">
        <v>16</v>
      </c>
      <c r="H9" s="36"/>
      <c r="I9" s="36"/>
      <c r="J9" s="37"/>
      <c r="K9" s="38"/>
      <c r="L9" s="39"/>
      <c r="P9" s="39"/>
      <c r="V9" s="39"/>
      <c r="W9" s="39"/>
      <c r="X9" s="39"/>
      <c r="Y9" s="39"/>
      <c r="Z9" s="39"/>
      <c r="AA9" s="39"/>
      <c r="AB9" s="39"/>
      <c r="AC9" s="39"/>
      <c r="AD9" s="39"/>
      <c r="AH9" s="47"/>
      <c r="AI9" s="48"/>
      <c r="AK9" s="42"/>
      <c r="AL9" s="42"/>
      <c r="AM9" s="42"/>
      <c r="AN9" s="42"/>
      <c r="AO9" s="43"/>
    </row>
    <row r="10" spans="1:41" s="13" customFormat="1" ht="36.75" customHeight="1">
      <c r="B10" s="59"/>
      <c r="C10" s="60" t="s">
        <v>17</v>
      </c>
      <c r="D10" s="61" t="s">
        <v>18</v>
      </c>
      <c r="E10" s="62">
        <f>(E8-E9)/E9</f>
        <v>-0.41905653369838852</v>
      </c>
      <c r="F10" s="63">
        <f>(F8-F9)/F9</f>
        <v>-0.99511679566619449</v>
      </c>
      <c r="J10" s="64" t="s">
        <v>19</v>
      </c>
      <c r="L10" s="65"/>
      <c r="M10" s="66"/>
      <c r="N10" s="66"/>
      <c r="O10" s="6"/>
      <c r="P10" s="6"/>
      <c r="Q10" s="67"/>
      <c r="R10" s="6"/>
      <c r="S10" s="6"/>
      <c r="V10" s="67" t="s">
        <v>20</v>
      </c>
      <c r="W10" s="6"/>
      <c r="X10" s="6"/>
      <c r="Y10" s="6"/>
      <c r="Z10" s="6"/>
      <c r="AA10" s="6"/>
      <c r="AB10" s="6"/>
      <c r="AC10" s="6"/>
      <c r="AD10" s="6"/>
      <c r="AF10" s="12"/>
      <c r="AG10" s="12"/>
      <c r="AH10" s="12"/>
      <c r="AI10" s="12"/>
      <c r="AJ10" s="12"/>
      <c r="AK10" s="7"/>
      <c r="AL10" s="8"/>
      <c r="AM10" s="8"/>
      <c r="AN10" s="8"/>
      <c r="AO10" s="8"/>
    </row>
    <row r="11" spans="1:41" ht="17.25" customHeight="1" thickBot="1">
      <c r="A11" s="68"/>
      <c r="B11" s="69"/>
      <c r="E11" s="71"/>
      <c r="H11" s="73" t="s">
        <v>21</v>
      </c>
      <c r="I11" s="73"/>
      <c r="L11" s="66"/>
      <c r="M11" s="66"/>
      <c r="N11" s="66"/>
      <c r="O11" s="75"/>
      <c r="Q11" s="76"/>
      <c r="R11" s="77"/>
      <c r="S11" s="75"/>
      <c r="T11" s="70"/>
      <c r="U11" s="78"/>
      <c r="AJ11" s="82" t="s">
        <v>20</v>
      </c>
      <c r="AL11" s="8">
        <v>2010</v>
      </c>
    </row>
    <row r="12" spans="1:41" ht="68.25" customHeight="1" thickBot="1">
      <c r="A12" s="83" t="s">
        <v>20</v>
      </c>
      <c r="B12" s="84" t="s">
        <v>22</v>
      </c>
      <c r="C12" s="85" t="s">
        <v>23</v>
      </c>
      <c r="D12" s="86" t="s">
        <v>24</v>
      </c>
      <c r="E12" s="87" t="s">
        <v>25</v>
      </c>
      <c r="F12" s="88" t="s">
        <v>26</v>
      </c>
      <c r="G12" s="89" t="s">
        <v>27</v>
      </c>
      <c r="H12" s="90" t="s">
        <v>28</v>
      </c>
      <c r="I12" s="91" t="s">
        <v>29</v>
      </c>
      <c r="J12" s="92" t="s">
        <v>30</v>
      </c>
      <c r="K12" s="93" t="s">
        <v>31</v>
      </c>
      <c r="L12" s="94" t="s">
        <v>32</v>
      </c>
      <c r="M12" s="95" t="s">
        <v>33</v>
      </c>
      <c r="N12" s="96"/>
      <c r="O12" s="97"/>
      <c r="P12" s="97"/>
      <c r="Q12" s="98"/>
      <c r="R12" s="99"/>
      <c r="S12" s="75"/>
      <c r="W12" s="100"/>
      <c r="X12" s="100"/>
      <c r="Y12" s="100"/>
      <c r="Z12" s="100"/>
      <c r="AA12" s="100"/>
      <c r="AB12" s="100"/>
      <c r="AC12" s="100"/>
      <c r="AD12" s="100"/>
      <c r="AE12" s="101"/>
      <c r="AF12" s="102" t="s">
        <v>34</v>
      </c>
      <c r="AG12" s="103" t="s">
        <v>22</v>
      </c>
      <c r="AH12" s="104" t="s">
        <v>35</v>
      </c>
      <c r="AI12" s="105" t="s">
        <v>36</v>
      </c>
      <c r="AJ12" s="106" t="s">
        <v>37</v>
      </c>
      <c r="AK12" s="107" t="s">
        <v>38</v>
      </c>
      <c r="AL12" s="108" t="s">
        <v>39</v>
      </c>
      <c r="AM12" s="109" t="s">
        <v>40</v>
      </c>
      <c r="AN12" s="110" t="s">
        <v>41</v>
      </c>
    </row>
    <row r="13" spans="1:41" ht="63.4" customHeight="1" thickBot="1">
      <c r="A13" s="111" t="s">
        <v>154</v>
      </c>
      <c r="B13" s="112"/>
      <c r="C13" s="113"/>
      <c r="D13" s="114"/>
      <c r="E13" s="115"/>
      <c r="F13" s="116"/>
      <c r="G13" s="117"/>
      <c r="H13" s="118"/>
      <c r="I13" s="118"/>
      <c r="J13" s="119"/>
      <c r="K13" s="120"/>
      <c r="L13" s="121"/>
      <c r="M13" s="122"/>
      <c r="N13" s="123"/>
      <c r="O13" s="124"/>
      <c r="P13" s="124"/>
      <c r="Q13" s="125"/>
      <c r="R13" s="99"/>
      <c r="S13" s="75"/>
      <c r="W13" s="126"/>
      <c r="X13" s="126"/>
      <c r="Y13" s="126"/>
      <c r="Z13" s="126"/>
      <c r="AA13" s="126"/>
      <c r="AB13" s="126"/>
      <c r="AC13" s="126"/>
      <c r="AD13" s="126"/>
      <c r="AE13" s="127"/>
      <c r="AF13" s="128">
        <v>785592</v>
      </c>
      <c r="AG13" s="129"/>
      <c r="AH13" s="130"/>
      <c r="AI13" s="131"/>
      <c r="AJ13" s="132"/>
      <c r="AK13" s="133"/>
      <c r="AL13" s="134"/>
      <c r="AM13" s="135"/>
      <c r="AN13" s="136"/>
    </row>
    <row r="14" spans="1:41" s="150" customFormat="1" ht="19.5" thickBot="1">
      <c r="A14" s="137" t="s">
        <v>42</v>
      </c>
      <c r="B14" s="138"/>
      <c r="C14" s="866">
        <f t="shared" ref="C14:C25" si="0">E14+F14</f>
        <v>63304.380850000001</v>
      </c>
      <c r="D14" s="140">
        <f>C14-G14</f>
        <v>62792.9023075</v>
      </c>
      <c r="E14" s="867">
        <f>H14+I14</f>
        <v>53074.810000000005</v>
      </c>
      <c r="F14" s="868">
        <f>H14*20%+I14*5.5%</f>
        <v>10229.57085</v>
      </c>
      <c r="G14" s="868">
        <f>F14*0.05</f>
        <v>511.4785425</v>
      </c>
      <c r="H14" s="869">
        <v>50416.94</v>
      </c>
      <c r="I14" s="869">
        <v>2657.87</v>
      </c>
      <c r="J14" s="143">
        <v>1702.395</v>
      </c>
      <c r="K14" s="144">
        <v>23.19</v>
      </c>
      <c r="L14" s="145">
        <v>3202070</v>
      </c>
      <c r="M14" s="146"/>
      <c r="N14" s="147" t="s">
        <v>16</v>
      </c>
      <c r="O14" s="124"/>
      <c r="P14" s="124"/>
      <c r="Q14" s="148"/>
      <c r="R14" s="99"/>
      <c r="S14" s="149"/>
      <c r="V14" s="151"/>
      <c r="W14" s="126"/>
      <c r="X14" s="126"/>
      <c r="Y14" s="126"/>
      <c r="Z14" s="126"/>
      <c r="AA14" s="126"/>
      <c r="AB14" s="126"/>
      <c r="AC14" s="126"/>
      <c r="AD14" s="126"/>
      <c r="AE14" s="127"/>
      <c r="AF14" s="152" t="s">
        <v>42</v>
      </c>
      <c r="AG14" s="138">
        <v>20022653202</v>
      </c>
      <c r="AH14" s="139">
        <v>154804.76</v>
      </c>
      <c r="AI14" s="153">
        <v>3060285</v>
      </c>
      <c r="AJ14" s="154">
        <v>130401.42</v>
      </c>
      <c r="AK14" s="155">
        <v>20018240992</v>
      </c>
      <c r="AL14" s="156">
        <v>133384.10999999999</v>
      </c>
      <c r="AM14" s="157">
        <v>3419838</v>
      </c>
      <c r="AN14" s="158">
        <f t="shared" ref="AN14:AN24" si="1">AL14/AM14</f>
        <v>3.9003049267245987E-2</v>
      </c>
      <c r="AO14" s="159"/>
    </row>
    <row r="15" spans="1:41" ht="18">
      <c r="A15" s="160" t="s">
        <v>43</v>
      </c>
      <c r="B15" s="138"/>
      <c r="C15" s="866">
        <f t="shared" si="0"/>
        <v>59382.636850000003</v>
      </c>
      <c r="D15" s="140">
        <f t="shared" ref="D15:D25" si="2">C15-G15</f>
        <v>58903.839507500001</v>
      </c>
      <c r="E15" s="870">
        <f t="shared" ref="E15:E25" si="3">H15+I15</f>
        <v>49806.69</v>
      </c>
      <c r="F15" s="868">
        <f t="shared" ref="F15:F25" si="4">H15*20%+I15*5.5%</f>
        <v>9575.9468500000003</v>
      </c>
      <c r="G15" s="868">
        <f t="shared" ref="G15:G25" si="5">F15*0.05</f>
        <v>478.79734250000001</v>
      </c>
      <c r="H15" s="869">
        <v>47148.82</v>
      </c>
      <c r="I15" s="869">
        <v>2657.87</v>
      </c>
      <c r="J15" s="143">
        <v>1755.008</v>
      </c>
      <c r="K15" s="144">
        <v>20.440000000000001</v>
      </c>
      <c r="L15" s="145">
        <v>2935771</v>
      </c>
      <c r="M15" s="146"/>
      <c r="N15" s="147" t="s">
        <v>16</v>
      </c>
      <c r="O15" s="124"/>
      <c r="P15" s="124"/>
      <c r="Q15" s="125"/>
      <c r="R15" s="161"/>
      <c r="S15" s="75"/>
      <c r="W15" s="162"/>
      <c r="X15" s="162"/>
      <c r="Y15" s="162"/>
      <c r="Z15" s="162"/>
      <c r="AA15" s="162"/>
      <c r="AB15" s="162"/>
      <c r="AC15" s="162"/>
      <c r="AD15" s="162"/>
      <c r="AE15" s="163"/>
      <c r="AF15" s="164" t="s">
        <v>43</v>
      </c>
      <c r="AG15" s="165">
        <v>20022801643</v>
      </c>
      <c r="AH15" s="139">
        <v>161768.29999999999</v>
      </c>
      <c r="AI15" s="166">
        <v>3208173</v>
      </c>
      <c r="AJ15" s="167">
        <v>136223.78</v>
      </c>
      <c r="AK15" s="168">
        <v>40004628003</v>
      </c>
      <c r="AL15" s="169">
        <v>114282.29</v>
      </c>
      <c r="AM15" s="170">
        <v>2887280</v>
      </c>
      <c r="AN15" s="171">
        <f t="shared" si="1"/>
        <v>3.9581297969022745E-2</v>
      </c>
    </row>
    <row r="16" spans="1:41" ht="18">
      <c r="A16" s="160" t="s">
        <v>44</v>
      </c>
      <c r="B16" s="138"/>
      <c r="C16" s="866">
        <f t="shared" si="0"/>
        <v>57534.504849999998</v>
      </c>
      <c r="D16" s="140">
        <v>53700</v>
      </c>
      <c r="E16" s="870">
        <f t="shared" si="3"/>
        <v>48266.58</v>
      </c>
      <c r="F16" s="868">
        <f t="shared" si="4"/>
        <v>9267.9248499999994</v>
      </c>
      <c r="G16" s="868">
        <f t="shared" si="5"/>
        <v>463.39624249999997</v>
      </c>
      <c r="H16" s="869">
        <v>45608.71</v>
      </c>
      <c r="I16" s="869">
        <v>2657.87</v>
      </c>
      <c r="J16" s="143">
        <v>1575.1420000000001</v>
      </c>
      <c r="K16" s="144">
        <v>22.53</v>
      </c>
      <c r="L16" s="145">
        <v>3186080</v>
      </c>
      <c r="M16" s="146"/>
      <c r="N16" s="147" t="s">
        <v>16</v>
      </c>
      <c r="O16" s="124"/>
      <c r="P16" s="124"/>
      <c r="Q16" s="125"/>
      <c r="R16" s="161"/>
      <c r="S16" s="75"/>
      <c r="W16" s="162"/>
      <c r="X16" s="162"/>
      <c r="Y16" s="162"/>
      <c r="Z16" s="162"/>
      <c r="AA16" s="162"/>
      <c r="AB16" s="162"/>
      <c r="AC16" s="162"/>
      <c r="AD16" s="162"/>
      <c r="AE16" s="172"/>
      <c r="AF16" s="173" t="s">
        <v>44</v>
      </c>
      <c r="AG16" s="165">
        <v>20022975299</v>
      </c>
      <c r="AH16" s="139">
        <v>147150.60999999999</v>
      </c>
      <c r="AI16" s="166">
        <v>2897730</v>
      </c>
      <c r="AJ16" s="167">
        <v>124001.63</v>
      </c>
      <c r="AK16" s="174">
        <v>20018660302</v>
      </c>
      <c r="AL16" s="169">
        <v>120832.99</v>
      </c>
      <c r="AM16" s="170">
        <v>3069913</v>
      </c>
      <c r="AN16" s="171">
        <f t="shared" si="1"/>
        <v>3.9360395555183489E-2</v>
      </c>
    </row>
    <row r="17" spans="1:41" ht="18">
      <c r="A17" s="160" t="s">
        <v>45</v>
      </c>
      <c r="B17" s="138"/>
      <c r="C17" s="866">
        <f t="shared" si="0"/>
        <v>43387.478749999995</v>
      </c>
      <c r="D17" s="140">
        <f t="shared" si="2"/>
        <v>43072.459312499996</v>
      </c>
      <c r="E17" s="870">
        <f t="shared" si="3"/>
        <v>37087.089999999997</v>
      </c>
      <c r="F17" s="868">
        <f>H17*20%+I17*5.5%</f>
        <v>6300.3887500000001</v>
      </c>
      <c r="G17" s="868">
        <f t="shared" si="5"/>
        <v>315.01943750000004</v>
      </c>
      <c r="H17" s="869">
        <v>29383.439999999999</v>
      </c>
      <c r="I17" s="869">
        <v>7703.65</v>
      </c>
      <c r="J17" s="143">
        <v>1033.7070000000001</v>
      </c>
      <c r="K17" s="144">
        <v>22</v>
      </c>
      <c r="L17" s="176">
        <v>1134668</v>
      </c>
      <c r="M17" s="146"/>
      <c r="N17" s="147"/>
      <c r="O17" s="124"/>
      <c r="P17" s="124"/>
      <c r="Q17" s="125"/>
      <c r="R17" s="161"/>
      <c r="S17" s="75"/>
      <c r="W17" s="162"/>
      <c r="X17" s="162"/>
      <c r="Y17" s="162"/>
      <c r="Z17" s="162"/>
      <c r="AA17" s="162"/>
      <c r="AB17" s="162"/>
      <c r="AC17" s="162"/>
      <c r="AD17" s="162"/>
      <c r="AE17" s="172"/>
      <c r="AF17" s="177" t="s">
        <v>45</v>
      </c>
      <c r="AG17" s="165">
        <v>20023138209</v>
      </c>
      <c r="AH17" s="139">
        <v>64673.09</v>
      </c>
      <c r="AI17" s="166">
        <v>1314758</v>
      </c>
      <c r="AJ17" s="167">
        <v>55040.49</v>
      </c>
      <c r="AK17" s="174">
        <v>20018863666</v>
      </c>
      <c r="AL17" s="169">
        <v>36390.5</v>
      </c>
      <c r="AM17" s="170">
        <v>854063</v>
      </c>
      <c r="AN17" s="171">
        <f t="shared" si="1"/>
        <v>4.260868343436023E-2</v>
      </c>
    </row>
    <row r="18" spans="1:41" ht="18">
      <c r="A18" s="160" t="s">
        <v>46</v>
      </c>
      <c r="B18" s="138"/>
      <c r="C18" s="866">
        <f t="shared" si="0"/>
        <v>41089.766750000003</v>
      </c>
      <c r="D18" s="140">
        <f t="shared" si="2"/>
        <v>40793.8949125</v>
      </c>
      <c r="E18" s="870">
        <f t="shared" si="3"/>
        <v>35172.33</v>
      </c>
      <c r="F18" s="868">
        <f t="shared" si="4"/>
        <v>5917.4367500000008</v>
      </c>
      <c r="G18" s="868">
        <f t="shared" si="5"/>
        <v>295.87183750000003</v>
      </c>
      <c r="H18" s="869">
        <v>27468.68</v>
      </c>
      <c r="I18" s="869">
        <v>7703.65</v>
      </c>
      <c r="J18" s="143">
        <v>979.78899999999999</v>
      </c>
      <c r="K18" s="144">
        <v>21.61</v>
      </c>
      <c r="L18" s="176">
        <v>953093</v>
      </c>
      <c r="M18" s="146"/>
      <c r="N18" s="147"/>
      <c r="O18" s="124"/>
      <c r="P18" s="124"/>
      <c r="Q18" s="125"/>
      <c r="R18" s="161"/>
      <c r="S18" s="75"/>
      <c r="W18" s="162"/>
      <c r="X18" s="162"/>
      <c r="Y18" s="162"/>
      <c r="Z18" s="162"/>
      <c r="AA18" s="162"/>
      <c r="AB18" s="162"/>
      <c r="AC18" s="162"/>
      <c r="AD18" s="162"/>
      <c r="AE18" s="172"/>
      <c r="AF18" s="177" t="s">
        <v>46</v>
      </c>
      <c r="AG18" s="165">
        <v>40007978934</v>
      </c>
      <c r="AH18" s="178">
        <v>44036.78</v>
      </c>
      <c r="AI18" s="166">
        <v>812006</v>
      </c>
      <c r="AJ18" s="167">
        <v>37786.050000000003</v>
      </c>
      <c r="AK18" s="168">
        <v>20019060794</v>
      </c>
      <c r="AL18" s="169">
        <v>31546.73</v>
      </c>
      <c r="AM18" s="170">
        <v>693223</v>
      </c>
      <c r="AN18" s="171">
        <f t="shared" si="1"/>
        <v>4.5507333138109958E-2</v>
      </c>
    </row>
    <row r="19" spans="1:41" ht="18">
      <c r="A19" s="160" t="s">
        <v>47</v>
      </c>
      <c r="B19" s="138"/>
      <c r="C19" s="866">
        <f t="shared" si="0"/>
        <v>25977.266750000003</v>
      </c>
      <c r="D19" s="140">
        <f t="shared" si="2"/>
        <v>25807.332412500004</v>
      </c>
      <c r="E19" s="870">
        <f t="shared" si="3"/>
        <v>22578.58</v>
      </c>
      <c r="F19" s="868">
        <f t="shared" si="4"/>
        <v>3398.6867500000003</v>
      </c>
      <c r="G19" s="868">
        <f t="shared" si="5"/>
        <v>169.93433750000003</v>
      </c>
      <c r="H19" s="869">
        <v>14874.93</v>
      </c>
      <c r="I19" s="869">
        <v>7703.65</v>
      </c>
      <c r="J19" s="143">
        <v>548.58100000000002</v>
      </c>
      <c r="K19" s="144">
        <v>20.69</v>
      </c>
      <c r="L19" s="176">
        <v>481124</v>
      </c>
      <c r="M19" s="146"/>
      <c r="N19" s="147"/>
      <c r="O19" s="124"/>
      <c r="P19" s="124"/>
      <c r="Q19" s="125"/>
      <c r="R19" s="161"/>
      <c r="S19" s="75"/>
      <c r="W19" s="162"/>
      <c r="X19" s="162"/>
      <c r="Y19" s="162"/>
      <c r="Z19" s="162"/>
      <c r="AA19" s="162"/>
      <c r="AB19" s="162"/>
      <c r="AC19" s="162"/>
      <c r="AD19" s="162"/>
      <c r="AE19" s="172"/>
      <c r="AF19" s="177" t="s">
        <v>48</v>
      </c>
      <c r="AG19" s="165">
        <v>20023492155</v>
      </c>
      <c r="AH19" s="178">
        <v>36928.300000000003</v>
      </c>
      <c r="AI19" s="166">
        <v>638826</v>
      </c>
      <c r="AJ19" s="167">
        <v>31842.51</v>
      </c>
      <c r="AK19" s="168">
        <v>40005159559</v>
      </c>
      <c r="AL19" s="169">
        <v>23022.54</v>
      </c>
      <c r="AM19" s="170">
        <v>405608</v>
      </c>
      <c r="AN19" s="171">
        <f t="shared" si="1"/>
        <v>5.6760566852724799E-2</v>
      </c>
    </row>
    <row r="20" spans="1:41" ht="18">
      <c r="A20" s="160" t="s">
        <v>49</v>
      </c>
      <c r="B20" s="138"/>
      <c r="C20" s="866">
        <f t="shared" si="0"/>
        <v>23235.80025</v>
      </c>
      <c r="D20" s="140">
        <f t="shared" si="2"/>
        <v>23089.504737499999</v>
      </c>
      <c r="E20" s="870">
        <f t="shared" si="3"/>
        <v>20309.89</v>
      </c>
      <c r="F20" s="868">
        <f t="shared" si="4"/>
        <v>2925.9102500000004</v>
      </c>
      <c r="G20" s="868">
        <f t="shared" si="5"/>
        <v>146.29551250000003</v>
      </c>
      <c r="H20" s="869">
        <v>12474.94</v>
      </c>
      <c r="I20" s="869">
        <v>7834.95</v>
      </c>
      <c r="J20" s="143">
        <v>462.62900000000002</v>
      </c>
      <c r="K20" s="144">
        <v>20.51</v>
      </c>
      <c r="L20" s="176">
        <v>388090</v>
      </c>
      <c r="M20" s="146"/>
      <c r="N20" s="147"/>
      <c r="O20" s="124"/>
      <c r="P20" s="124"/>
      <c r="Q20" s="125"/>
      <c r="R20" s="161"/>
      <c r="S20" s="75"/>
      <c r="W20" s="162"/>
      <c r="X20" s="162"/>
      <c r="Y20" s="162"/>
      <c r="Z20" s="162"/>
      <c r="AA20" s="162"/>
      <c r="AB20" s="162"/>
      <c r="AC20" s="162"/>
      <c r="AD20" s="162"/>
      <c r="AE20" s="172"/>
      <c r="AF20" s="177" t="s">
        <v>50</v>
      </c>
      <c r="AG20" s="165">
        <v>40008228174</v>
      </c>
      <c r="AH20" s="178">
        <v>32504.1</v>
      </c>
      <c r="AI20" s="166">
        <v>517777</v>
      </c>
      <c r="AJ20" s="167">
        <v>28145.11</v>
      </c>
      <c r="AK20" s="174">
        <v>20019470508</v>
      </c>
      <c r="AL20" s="169">
        <v>22699.1</v>
      </c>
      <c r="AM20" s="170">
        <v>354350</v>
      </c>
      <c r="AN20" s="171">
        <f t="shared" si="1"/>
        <v>6.4058416819528716E-2</v>
      </c>
    </row>
    <row r="21" spans="1:41" ht="27.4" customHeight="1">
      <c r="A21" s="179" t="s">
        <v>51</v>
      </c>
      <c r="B21" s="138"/>
      <c r="C21" s="866">
        <f t="shared" si="0"/>
        <v>25182.35</v>
      </c>
      <c r="D21" s="180">
        <f t="shared" si="2"/>
        <v>25020.949499999999</v>
      </c>
      <c r="E21" s="870">
        <v>21954.34</v>
      </c>
      <c r="F21" s="868">
        <v>3228.01</v>
      </c>
      <c r="G21" s="868">
        <f t="shared" si="5"/>
        <v>161.40050000000002</v>
      </c>
      <c r="H21" s="869">
        <v>13985.43</v>
      </c>
      <c r="I21" s="869">
        <v>7834.95</v>
      </c>
      <c r="J21" s="143">
        <v>511.625</v>
      </c>
      <c r="K21" s="144">
        <v>20.88</v>
      </c>
      <c r="L21" s="176">
        <v>455959</v>
      </c>
      <c r="M21" s="146"/>
      <c r="N21" s="147"/>
      <c r="O21" s="124"/>
      <c r="P21" s="124"/>
      <c r="Q21" s="125"/>
      <c r="R21" s="161"/>
      <c r="S21" s="75"/>
      <c r="W21" s="162"/>
      <c r="X21" s="162"/>
      <c r="Y21" s="162"/>
      <c r="Z21" s="162"/>
      <c r="AA21" s="162"/>
      <c r="AB21" s="162"/>
      <c r="AC21" s="162"/>
      <c r="AD21" s="162"/>
      <c r="AE21" s="172"/>
      <c r="AF21" s="177" t="s">
        <v>52</v>
      </c>
      <c r="AG21" s="165">
        <v>40008343055</v>
      </c>
      <c r="AH21" s="178">
        <v>30647.93</v>
      </c>
      <c r="AI21" s="166">
        <v>469299</v>
      </c>
      <c r="AJ21" s="181">
        <v>26593.13</v>
      </c>
      <c r="AK21" s="174">
        <v>20001965562707</v>
      </c>
      <c r="AL21" s="169">
        <v>23435.45</v>
      </c>
      <c r="AM21" s="170">
        <v>376129</v>
      </c>
      <c r="AN21" s="171">
        <f t="shared" si="1"/>
        <v>6.230694788224253E-2</v>
      </c>
    </row>
    <row r="22" spans="1:41" ht="39.75" customHeight="1">
      <c r="A22" s="160" t="s">
        <v>53</v>
      </c>
      <c r="B22" s="182"/>
      <c r="C22" s="866">
        <f t="shared" si="0"/>
        <v>31156.880250000002</v>
      </c>
      <c r="D22" s="180">
        <f t="shared" si="2"/>
        <v>30944.575737500003</v>
      </c>
      <c r="E22" s="870">
        <f t="shared" si="3"/>
        <v>26910.79</v>
      </c>
      <c r="F22" s="868">
        <f t="shared" si="4"/>
        <v>4246.0902500000002</v>
      </c>
      <c r="G22" s="868">
        <f t="shared" si="5"/>
        <v>212.30451250000002</v>
      </c>
      <c r="H22" s="871">
        <v>19075.84</v>
      </c>
      <c r="I22" s="869">
        <v>7834.95</v>
      </c>
      <c r="J22" s="143">
        <v>736.08399999999995</v>
      </c>
      <c r="K22" s="144">
        <v>19.46</v>
      </c>
      <c r="L22" s="176">
        <v>416229</v>
      </c>
      <c r="M22" s="146"/>
      <c r="N22" s="147"/>
      <c r="O22" s="184"/>
      <c r="P22" s="184"/>
      <c r="Q22" s="125"/>
      <c r="R22" s="161"/>
      <c r="S22" s="75"/>
      <c r="W22" s="162"/>
      <c r="X22" s="162"/>
      <c r="Y22" s="162"/>
      <c r="Z22" s="162"/>
      <c r="AA22" s="162"/>
      <c r="AB22" s="162"/>
      <c r="AC22" s="162"/>
      <c r="AD22" s="162"/>
      <c r="AE22" s="172"/>
      <c r="AF22" s="177" t="s">
        <v>53</v>
      </c>
      <c r="AG22" s="165">
        <v>20023960451</v>
      </c>
      <c r="AH22" s="178">
        <v>36590.83</v>
      </c>
      <c r="AI22" s="166">
        <v>608761</v>
      </c>
      <c r="AJ22" s="181">
        <v>31562.11</v>
      </c>
      <c r="AK22" s="174">
        <v>20019833805</v>
      </c>
      <c r="AL22" s="169">
        <v>26052.55</v>
      </c>
      <c r="AM22" s="170">
        <v>453533</v>
      </c>
      <c r="AN22" s="171">
        <f t="shared" si="1"/>
        <v>5.7443559785065254E-2</v>
      </c>
    </row>
    <row r="23" spans="1:41" ht="53.25" customHeight="1">
      <c r="A23" s="185" t="s">
        <v>54</v>
      </c>
      <c r="B23" s="138"/>
      <c r="C23" s="866">
        <f t="shared" si="0"/>
        <v>40778.468249999998</v>
      </c>
      <c r="D23" s="180">
        <f t="shared" si="2"/>
        <v>40485.983837499996</v>
      </c>
      <c r="E23" s="870">
        <f t="shared" si="3"/>
        <v>34928.78</v>
      </c>
      <c r="F23" s="868">
        <f t="shared" si="4"/>
        <v>5849.6882500000002</v>
      </c>
      <c r="G23" s="868">
        <f t="shared" si="5"/>
        <v>292.48441250000002</v>
      </c>
      <c r="H23" s="871">
        <v>27093.83</v>
      </c>
      <c r="I23" s="869">
        <v>7834.95</v>
      </c>
      <c r="J23" s="143">
        <v>1060.6189999999999</v>
      </c>
      <c r="K23" s="144">
        <v>19.09</v>
      </c>
      <c r="L23" s="176">
        <v>766717</v>
      </c>
      <c r="M23" s="146"/>
      <c r="N23" s="147"/>
      <c r="O23" s="184"/>
      <c r="P23" s="184"/>
      <c r="Q23" s="125"/>
      <c r="R23" s="161"/>
      <c r="S23" s="75"/>
      <c r="W23" s="162"/>
      <c r="X23" s="162"/>
      <c r="Y23" s="162"/>
      <c r="Z23" s="162"/>
      <c r="AA23" s="162"/>
      <c r="AB23" s="162"/>
      <c r="AC23" s="162"/>
      <c r="AD23" s="162"/>
      <c r="AE23" s="172"/>
      <c r="AF23" s="177" t="s">
        <v>54</v>
      </c>
      <c r="AG23" s="165">
        <v>320000711745</v>
      </c>
      <c r="AH23" s="178">
        <v>52450.32</v>
      </c>
      <c r="AI23" s="166">
        <v>976138</v>
      </c>
      <c r="AJ23" s="181">
        <v>44822.55</v>
      </c>
      <c r="AK23" s="174">
        <v>20020032408</v>
      </c>
      <c r="AL23" s="169">
        <v>38788.449999999997</v>
      </c>
      <c r="AM23" s="170">
        <v>831194</v>
      </c>
      <c r="AN23" s="171">
        <f t="shared" si="1"/>
        <v>4.6665940803230048E-2</v>
      </c>
    </row>
    <row r="24" spans="1:41" ht="18">
      <c r="A24" s="160" t="s">
        <v>55</v>
      </c>
      <c r="B24" s="186"/>
      <c r="C24" s="866">
        <f t="shared" si="0"/>
        <v>40963.640249999997</v>
      </c>
      <c r="D24" s="180">
        <f t="shared" si="2"/>
        <v>40669.6127375</v>
      </c>
      <c r="E24" s="870">
        <f t="shared" si="3"/>
        <v>35083.089999999997</v>
      </c>
      <c r="F24" s="868">
        <f t="shared" si="4"/>
        <v>5880.5502500000002</v>
      </c>
      <c r="G24" s="868">
        <f t="shared" si="5"/>
        <v>294.0275125</v>
      </c>
      <c r="H24" s="871">
        <v>27248.14</v>
      </c>
      <c r="I24" s="869">
        <v>7834.95</v>
      </c>
      <c r="J24" s="143">
        <v>1094.9490000000001</v>
      </c>
      <c r="K24" s="144">
        <v>18.43</v>
      </c>
      <c r="L24" s="176">
        <v>1204970</v>
      </c>
      <c r="M24" s="146"/>
      <c r="N24" s="147"/>
      <c r="O24" s="184"/>
      <c r="P24" s="184"/>
      <c r="Q24" s="125"/>
      <c r="R24" s="161"/>
      <c r="S24" s="75"/>
      <c r="W24" s="162"/>
      <c r="X24" s="162"/>
      <c r="Y24" s="162"/>
      <c r="Z24" s="162"/>
      <c r="AA24" s="162"/>
      <c r="AB24" s="162"/>
      <c r="AC24" s="162"/>
      <c r="AD24" s="162"/>
      <c r="AE24" s="172"/>
      <c r="AF24" s="177" t="s">
        <v>56</v>
      </c>
      <c r="AG24" s="165">
        <v>2002427</v>
      </c>
      <c r="AH24" s="178">
        <v>160483.37</v>
      </c>
      <c r="AI24" s="166">
        <v>2980619</v>
      </c>
      <c r="AJ24" s="181">
        <v>135151.19</v>
      </c>
      <c r="AK24" s="187">
        <v>20020213145</v>
      </c>
      <c r="AL24" s="188">
        <v>109524.17</v>
      </c>
      <c r="AM24" s="189">
        <v>698118</v>
      </c>
      <c r="AN24" s="190">
        <f t="shared" si="1"/>
        <v>0.15688489624963114</v>
      </c>
    </row>
    <row r="25" spans="1:41" s="72" customFormat="1" ht="54.6" customHeight="1" thickBot="1">
      <c r="A25" s="191" t="s">
        <v>57</v>
      </c>
      <c r="B25" s="192"/>
      <c r="C25" s="866">
        <f t="shared" si="0"/>
        <v>43723.076249999998</v>
      </c>
      <c r="D25" s="180">
        <f t="shared" si="2"/>
        <v>43406.053437499999</v>
      </c>
      <c r="E25" s="870">
        <f t="shared" si="3"/>
        <v>37382.619999999995</v>
      </c>
      <c r="F25" s="868">
        <f t="shared" si="4"/>
        <v>6340.4562499999993</v>
      </c>
      <c r="G25" s="868">
        <f t="shared" si="5"/>
        <v>317.02281249999999</v>
      </c>
      <c r="H25" s="871">
        <v>29547.67</v>
      </c>
      <c r="I25" s="869">
        <v>7834.95</v>
      </c>
      <c r="J25" s="193">
        <v>1223.2370000000001</v>
      </c>
      <c r="K25" s="144">
        <v>17.7</v>
      </c>
      <c r="L25" s="176">
        <v>1604360</v>
      </c>
      <c r="M25" s="146"/>
      <c r="N25" s="194"/>
      <c r="O25" s="195"/>
      <c r="P25" s="195"/>
      <c r="Q25" s="125"/>
      <c r="R25" s="161"/>
      <c r="S25" s="196"/>
      <c r="V25" s="197"/>
      <c r="W25" s="198"/>
      <c r="X25" s="198"/>
      <c r="Y25" s="198"/>
      <c r="Z25" s="198"/>
      <c r="AA25" s="198"/>
      <c r="AB25" s="198"/>
      <c r="AC25" s="198"/>
      <c r="AD25" s="198"/>
      <c r="AE25" s="199"/>
      <c r="AF25" s="200" t="s">
        <v>58</v>
      </c>
      <c r="AG25" s="201">
        <v>20024362309</v>
      </c>
      <c r="AH25" s="202">
        <v>165825.9</v>
      </c>
      <c r="AI25" s="166">
        <v>3086951</v>
      </c>
      <c r="AJ25" s="181">
        <v>139618.19</v>
      </c>
      <c r="AK25" s="203">
        <v>20020411419</v>
      </c>
      <c r="AL25" s="169">
        <v>105637.34</v>
      </c>
      <c r="AM25" s="170">
        <v>2298540</v>
      </c>
      <c r="AN25" s="204">
        <f>AL25/AM25</f>
        <v>4.595845188684991E-2</v>
      </c>
      <c r="AO25" s="205"/>
    </row>
    <row r="26" spans="1:41" ht="30" customHeight="1" thickBot="1">
      <c r="A26" s="206"/>
      <c r="B26" s="207"/>
      <c r="C26" s="208">
        <f>SUM(C14:C25)</f>
        <v>495716.25004999992</v>
      </c>
      <c r="D26" s="209">
        <f t="shared" ref="D26:I26" si="6">SUM(D14:D25)</f>
        <v>488687.10843999998</v>
      </c>
      <c r="E26" s="210">
        <f t="shared" si="6"/>
        <v>422555.58999999997</v>
      </c>
      <c r="F26" s="211">
        <f t="shared" si="6"/>
        <v>73160.660050000006</v>
      </c>
      <c r="G26" s="212">
        <f t="shared" si="6"/>
        <v>3658.0330024999994</v>
      </c>
      <c r="H26" s="213">
        <f t="shared" si="6"/>
        <v>344327.37</v>
      </c>
      <c r="I26" s="213">
        <f t="shared" si="6"/>
        <v>78094.25999999998</v>
      </c>
      <c r="J26" s="214">
        <f>SUM(J14:J25)</f>
        <v>12683.765000000003</v>
      </c>
      <c r="K26" s="215">
        <f>K25+K24+K23+K22+K21+K20+K19+K18+K17+K16+K15+K14/12</f>
        <v>225.27250000000001</v>
      </c>
      <c r="L26" s="216">
        <f>SUM(L14:L25)</f>
        <v>16729131</v>
      </c>
      <c r="M26" s="146"/>
      <c r="N26" s="147"/>
      <c r="O26" s="217"/>
      <c r="P26" s="217"/>
      <c r="Q26" s="125"/>
      <c r="R26" s="99"/>
      <c r="W26" s="162"/>
      <c r="X26" s="162"/>
      <c r="Y26" s="162"/>
      <c r="Z26" s="162"/>
      <c r="AA26" s="162"/>
      <c r="AB26" s="162"/>
      <c r="AC26" s="162"/>
      <c r="AD26" s="162"/>
      <c r="AE26" s="162"/>
      <c r="AF26" s="218"/>
      <c r="AG26" s="219"/>
      <c r="AH26" s="208">
        <f>SUM(AH14:AH25)</f>
        <v>1087864.29</v>
      </c>
      <c r="AI26" s="220">
        <f>SUM(AI14:AI25)</f>
        <v>20571323</v>
      </c>
      <c r="AJ26" s="221">
        <f>SUM(AJ14:AJ25)</f>
        <v>921188.15999999992</v>
      </c>
    </row>
    <row r="27" spans="1:41" ht="60" customHeight="1" thickBot="1">
      <c r="A27" s="1554" t="s">
        <v>59</v>
      </c>
      <c r="B27" s="1555"/>
      <c r="C27" s="222">
        <v>133.96</v>
      </c>
      <c r="F27" s="223"/>
      <c r="G27" s="224"/>
      <c r="H27" s="225"/>
      <c r="I27" s="226"/>
      <c r="J27" s="227"/>
      <c r="K27" s="228"/>
      <c r="L27" s="229"/>
      <c r="M27" s="230"/>
      <c r="N27" s="231"/>
      <c r="O27" s="228"/>
      <c r="P27" s="228"/>
      <c r="W27" s="228"/>
      <c r="X27" s="228"/>
      <c r="Y27" s="228"/>
      <c r="Z27" s="228"/>
      <c r="AA27" s="228"/>
      <c r="AB27" s="228"/>
      <c r="AC27" s="228"/>
      <c r="AD27" s="228"/>
      <c r="AE27" s="228"/>
      <c r="AF27" s="1556" t="s">
        <v>20</v>
      </c>
      <c r="AG27" s="1556"/>
      <c r="AH27" s="232"/>
      <c r="AI27" s="233" t="s">
        <v>20</v>
      </c>
      <c r="AJ27" s="231"/>
      <c r="AK27" s="234"/>
      <c r="AL27" s="235">
        <f>AL25+AL24+AL23+AL22+AL21+AL20+AL19+AL18+AL17+AL16+AL15+AL14</f>
        <v>785596.22</v>
      </c>
      <c r="AM27" s="236">
        <f>SUM(AM14:AM25)</f>
        <v>16341789</v>
      </c>
      <c r="AN27" s="237">
        <f>AL27/AM27</f>
        <v>4.8072840739774574E-2</v>
      </c>
    </row>
    <row r="28" spans="1:41" ht="60" customHeight="1">
      <c r="A28" s="238" t="s">
        <v>60</v>
      </c>
      <c r="B28" s="239"/>
      <c r="C28" s="240"/>
      <c r="D28" s="241"/>
      <c r="E28" s="242"/>
      <c r="F28" s="243"/>
      <c r="G28" s="244"/>
      <c r="H28" s="245"/>
      <c r="I28" s="246"/>
      <c r="J28" s="247"/>
      <c r="K28" s="248"/>
      <c r="L28" s="249"/>
      <c r="M28" s="250"/>
      <c r="N28" s="250"/>
      <c r="O28" s="248"/>
      <c r="P28" s="228"/>
      <c r="Q28" s="76"/>
      <c r="R28" s="251"/>
      <c r="S28" s="76"/>
      <c r="T28" s="252"/>
      <c r="U28" s="253"/>
      <c r="V28" s="228"/>
      <c r="W28" s="228"/>
      <c r="X28" s="228"/>
      <c r="Y28" s="228"/>
      <c r="Z28" s="228"/>
      <c r="AA28" s="228"/>
      <c r="AB28" s="228"/>
      <c r="AC28" s="228"/>
      <c r="AD28" s="228"/>
      <c r="AE28" s="248"/>
      <c r="AF28" s="1557" t="s">
        <v>20</v>
      </c>
      <c r="AG28" s="1557"/>
      <c r="AH28" s="254" t="s">
        <v>20</v>
      </c>
      <c r="AI28" s="233"/>
      <c r="AJ28" s="231"/>
      <c r="AK28" s="255"/>
      <c r="AL28" s="256"/>
    </row>
    <row r="29" spans="1:41" ht="30.4" customHeight="1" thickBot="1">
      <c r="A29" s="877" t="s">
        <v>152</v>
      </c>
      <c r="B29" s="257"/>
      <c r="C29" s="245"/>
      <c r="D29" s="258"/>
      <c r="E29" s="259" t="s">
        <v>20</v>
      </c>
      <c r="F29" s="243"/>
      <c r="G29" s="244"/>
      <c r="H29" s="245"/>
      <c r="I29" s="260"/>
      <c r="J29" s="261"/>
      <c r="K29" s="248"/>
      <c r="L29" s="249"/>
      <c r="M29" s="250"/>
      <c r="N29" s="250"/>
      <c r="O29" s="248"/>
      <c r="P29" s="228"/>
      <c r="Q29" s="1549"/>
      <c r="R29" s="1550"/>
      <c r="S29" s="245"/>
      <c r="T29" s="263"/>
      <c r="U29" s="259"/>
      <c r="V29" s="228"/>
      <c r="W29" s="228"/>
      <c r="X29" s="228"/>
      <c r="Y29" s="228"/>
      <c r="Z29" s="228"/>
      <c r="AA29" s="228"/>
      <c r="AB29" s="228"/>
      <c r="AC29" s="228"/>
      <c r="AD29" s="228"/>
      <c r="AE29" s="248"/>
      <c r="AF29" s="264"/>
      <c r="AG29" s="265"/>
      <c r="AH29" s="254"/>
      <c r="AI29" s="233"/>
      <c r="AJ29" s="231"/>
      <c r="AK29" s="255"/>
      <c r="AL29" s="256"/>
    </row>
    <row r="30" spans="1:41" ht="32.65" customHeight="1" thickBot="1">
      <c r="A30" s="266"/>
      <c r="B30" s="267"/>
      <c r="C30" s="268" t="s">
        <v>20</v>
      </c>
      <c r="D30" s="269"/>
      <c r="E30" s="270"/>
      <c r="F30" s="271"/>
      <c r="G30" s="272"/>
      <c r="H30" s="273"/>
      <c r="I30" s="273"/>
      <c r="J30" s="274"/>
      <c r="K30" s="275"/>
      <c r="L30" s="276"/>
      <c r="M30" s="277"/>
      <c r="N30" s="277"/>
      <c r="O30" s="277"/>
      <c r="P30" s="162"/>
      <c r="Q30" s="278"/>
      <c r="R30" s="279"/>
      <c r="S30" s="268" t="s">
        <v>20</v>
      </c>
      <c r="T30" s="269"/>
      <c r="U30" s="270"/>
      <c r="X30" s="162"/>
      <c r="Y30" s="162"/>
      <c r="Z30" s="162"/>
      <c r="AA30" s="162"/>
      <c r="AB30" s="162"/>
      <c r="AC30" s="162"/>
      <c r="AD30" s="162"/>
      <c r="AE30" s="280"/>
      <c r="AF30" s="278"/>
      <c r="AG30" s="279"/>
      <c r="AH30" s="281" t="s">
        <v>20</v>
      </c>
      <c r="AI30" s="282"/>
      <c r="AJ30" s="283"/>
    </row>
    <row r="31" spans="1:41" ht="78.75" customHeight="1" thickBot="1">
      <c r="A31" s="284" t="s">
        <v>149</v>
      </c>
      <c r="B31" s="285" t="s">
        <v>22</v>
      </c>
      <c r="C31" s="286" t="s">
        <v>61</v>
      </c>
      <c r="D31" s="287" t="s">
        <v>62</v>
      </c>
      <c r="E31" s="288" t="s">
        <v>25</v>
      </c>
      <c r="F31" s="289" t="s">
        <v>26</v>
      </c>
      <c r="G31" s="290" t="s">
        <v>63</v>
      </c>
      <c r="H31" s="291" t="s">
        <v>64</v>
      </c>
      <c r="I31" s="292" t="s">
        <v>65</v>
      </c>
      <c r="J31" s="293" t="s">
        <v>66</v>
      </c>
      <c r="K31" s="93" t="s">
        <v>31</v>
      </c>
      <c r="L31" s="276"/>
      <c r="M31" s="294"/>
      <c r="N31" s="294"/>
      <c r="O31" s="294"/>
      <c r="P31" s="126"/>
      <c r="Q31" s="295"/>
      <c r="R31" s="295"/>
      <c r="X31" s="126"/>
      <c r="Y31" s="126"/>
      <c r="Z31" s="126"/>
      <c r="AA31" s="126"/>
      <c r="AB31" s="126"/>
      <c r="AC31" s="126"/>
      <c r="AD31" s="126"/>
      <c r="AE31" s="296"/>
      <c r="AF31" s="297" t="s">
        <v>67</v>
      </c>
      <c r="AG31" s="298" t="s">
        <v>22</v>
      </c>
      <c r="AH31" s="299" t="s">
        <v>35</v>
      </c>
      <c r="AI31" s="300" t="s">
        <v>36</v>
      </c>
      <c r="AJ31" s="301" t="s">
        <v>37</v>
      </c>
      <c r="AK31" s="302" t="s">
        <v>68</v>
      </c>
      <c r="AL31" s="108" t="s">
        <v>69</v>
      </c>
      <c r="AM31" s="109" t="s">
        <v>40</v>
      </c>
      <c r="AN31" s="110" t="s">
        <v>70</v>
      </c>
    </row>
    <row r="32" spans="1:41" ht="70.5" customHeight="1" thickBot="1">
      <c r="A32" s="303" t="s">
        <v>150</v>
      </c>
      <c r="B32" s="138"/>
      <c r="C32" s="866">
        <f>E32+F32</f>
        <v>2961.2550500000002</v>
      </c>
      <c r="D32" s="866">
        <f>C32-G32</f>
        <v>2937.8122975000001</v>
      </c>
      <c r="E32" s="873">
        <f>H32+I32</f>
        <v>2492.4</v>
      </c>
      <c r="F32" s="874">
        <f>I32*5.5%+H32*20%</f>
        <v>468.85505000000006</v>
      </c>
      <c r="G32" s="868">
        <f>F32*5%</f>
        <v>23.442752500000005</v>
      </c>
      <c r="H32" s="875">
        <v>2288.09</v>
      </c>
      <c r="I32" s="875">
        <v>204.31</v>
      </c>
      <c r="J32" s="876">
        <v>55698</v>
      </c>
      <c r="K32" s="872">
        <f>C32/J32</f>
        <v>5.3166272577112289E-2</v>
      </c>
      <c r="L32" s="276"/>
      <c r="M32" s="277"/>
      <c r="N32" s="277"/>
      <c r="O32" s="277"/>
      <c r="P32" s="162"/>
      <c r="Q32" s="295"/>
      <c r="R32" s="295"/>
      <c r="X32" s="162"/>
      <c r="Y32" s="162"/>
      <c r="Z32" s="162"/>
      <c r="AA32" s="162"/>
      <c r="AB32" s="162"/>
      <c r="AC32" s="162"/>
      <c r="AD32" s="162"/>
      <c r="AE32" s="275"/>
      <c r="AF32" s="305" t="s">
        <v>71</v>
      </c>
      <c r="AG32" s="306">
        <v>2200884605</v>
      </c>
      <c r="AH32" s="130">
        <v>3551.3</v>
      </c>
      <c r="AI32" s="307">
        <v>61452</v>
      </c>
      <c r="AJ32" s="308">
        <f>AH32/AI32</f>
        <v>5.7789819696673829E-2</v>
      </c>
      <c r="AK32" s="309">
        <v>20019269182</v>
      </c>
      <c r="AL32" s="310">
        <v>2952.84</v>
      </c>
      <c r="AM32" s="310">
        <v>54423</v>
      </c>
      <c r="AN32" s="311">
        <f>AL32/AM32</f>
        <v>5.4257207430681881E-2</v>
      </c>
    </row>
    <row r="33" spans="1:41" ht="58.9" customHeight="1" thickBot="1">
      <c r="A33" s="303" t="s">
        <v>151</v>
      </c>
      <c r="B33" s="312"/>
      <c r="C33" s="866">
        <f>E33+E35+F33</f>
        <v>1120.1596999999999</v>
      </c>
      <c r="D33" s="866">
        <f>C33-G33</f>
        <v>1112.5687149999999</v>
      </c>
      <c r="E33" s="873">
        <f>H33+I33+E35</f>
        <v>960.33999999999992</v>
      </c>
      <c r="F33" s="874">
        <f>I33*5.5%+H33*20%</f>
        <v>151.81970000000001</v>
      </c>
      <c r="G33" s="868">
        <f>F33*5%</f>
        <v>7.5909850000000008</v>
      </c>
      <c r="H33" s="875">
        <v>685.8</v>
      </c>
      <c r="I33" s="875">
        <v>266.54000000000002</v>
      </c>
      <c r="J33" s="876">
        <v>13310</v>
      </c>
      <c r="K33" s="872">
        <f>C33/J33</f>
        <v>8.4159256198347104E-2</v>
      </c>
      <c r="L33" s="276"/>
      <c r="M33" s="277"/>
      <c r="N33" s="277"/>
      <c r="O33" s="277"/>
      <c r="P33" s="162"/>
      <c r="Q33" s="297" t="s">
        <v>67</v>
      </c>
      <c r="R33" s="298" t="s">
        <v>22</v>
      </c>
      <c r="S33" s="286" t="s">
        <v>35</v>
      </c>
      <c r="T33" s="313" t="s">
        <v>62</v>
      </c>
      <c r="U33" s="314" t="s">
        <v>25</v>
      </c>
      <c r="V33" s="166">
        <v>89323</v>
      </c>
      <c r="W33" s="315">
        <f>N33/V33</f>
        <v>0</v>
      </c>
      <c r="X33" s="162"/>
      <c r="Y33" s="162"/>
      <c r="Z33" s="162"/>
      <c r="AA33" s="162"/>
      <c r="AB33" s="162"/>
      <c r="AC33" s="162"/>
      <c r="AD33" s="162"/>
      <c r="AE33" s="275"/>
      <c r="AF33" s="316" t="s">
        <v>72</v>
      </c>
      <c r="AG33" s="306">
        <v>20022136272</v>
      </c>
      <c r="AH33" s="317">
        <v>1177.4100000000001</v>
      </c>
      <c r="AI33" s="318">
        <v>15689</v>
      </c>
      <c r="AJ33" s="319">
        <v>5.3100000000000001E-2</v>
      </c>
      <c r="AK33" s="320">
        <v>20020025527</v>
      </c>
      <c r="AL33" s="310">
        <v>762.47</v>
      </c>
      <c r="AM33" s="310">
        <v>13305</v>
      </c>
      <c r="AN33" s="311">
        <f>AL33/AM33</f>
        <v>5.7307027433295757E-2</v>
      </c>
    </row>
    <row r="34" spans="1:41" ht="21" thickBot="1">
      <c r="A34" s="321"/>
      <c r="B34" s="322"/>
      <c r="C34" s="323">
        <f t="shared" ref="C34:J34" si="7">SUM(C32:C33)</f>
        <v>4081.4147499999999</v>
      </c>
      <c r="D34" s="324">
        <f t="shared" si="7"/>
        <v>4050.3810125</v>
      </c>
      <c r="E34" s="325">
        <f>E32+E33+E35</f>
        <v>3460.74</v>
      </c>
      <c r="F34" s="326">
        <f t="shared" si="7"/>
        <v>620.67475000000013</v>
      </c>
      <c r="G34" s="212">
        <f t="shared" si="7"/>
        <v>31.033737500000004</v>
      </c>
      <c r="H34" s="327">
        <f t="shared" si="7"/>
        <v>2973.8900000000003</v>
      </c>
      <c r="I34" s="327">
        <f t="shared" si="7"/>
        <v>470.85</v>
      </c>
      <c r="J34" s="328">
        <f t="shared" si="7"/>
        <v>69008</v>
      </c>
      <c r="K34" s="329"/>
      <c r="L34" s="276"/>
      <c r="M34" s="277"/>
      <c r="N34" s="277"/>
      <c r="O34" s="277"/>
      <c r="P34" s="162"/>
      <c r="Q34" s="330"/>
      <c r="R34" s="331"/>
      <c r="S34" s="332"/>
      <c r="T34" s="333"/>
      <c r="U34" s="334"/>
      <c r="V34" s="166">
        <v>59156</v>
      </c>
      <c r="W34" s="315">
        <f>N34/V34</f>
        <v>0</v>
      </c>
      <c r="X34" s="162"/>
      <c r="Y34" s="162"/>
      <c r="Z34" s="162"/>
      <c r="AA34" s="162"/>
      <c r="AB34" s="162"/>
      <c r="AC34" s="162"/>
      <c r="AD34" s="162"/>
      <c r="AE34" s="335"/>
      <c r="AF34" s="336"/>
      <c r="AG34" s="337"/>
      <c r="AH34" s="338">
        <f>SUM(AH32:AH33)</f>
        <v>4728.71</v>
      </c>
      <c r="AI34" s="339">
        <f>SUM(AI32:AI33)</f>
        <v>77141</v>
      </c>
      <c r="AJ34" s="340"/>
      <c r="AK34" s="341"/>
      <c r="AL34" s="342">
        <f>SUM(AL32:AL33)</f>
        <v>3715.3100000000004</v>
      </c>
      <c r="AM34" s="342">
        <f>SUM(AM32:AM33)</f>
        <v>67728</v>
      </c>
      <c r="AN34" s="343">
        <f>+AL34/AM34</f>
        <v>5.4856337113158522E-2</v>
      </c>
      <c r="AO34"/>
    </row>
    <row r="35" spans="1:41" ht="16.5" thickBot="1">
      <c r="A35" s="344"/>
      <c r="B35" s="345"/>
      <c r="C35" s="346"/>
      <c r="D35" s="258"/>
      <c r="E35" s="347">
        <v>8</v>
      </c>
      <c r="F35" s="348"/>
      <c r="G35" s="346"/>
      <c r="H35" s="346"/>
      <c r="I35" s="346"/>
      <c r="J35" s="349"/>
      <c r="K35" s="350"/>
      <c r="L35" s="276"/>
      <c r="M35" s="351"/>
      <c r="N35" s="351"/>
      <c r="O35" s="351"/>
      <c r="P35" s="352"/>
      <c r="Q35" s="305" t="s">
        <v>71</v>
      </c>
      <c r="R35" s="306">
        <v>20023139780</v>
      </c>
      <c r="S35" s="353">
        <v>2536.84</v>
      </c>
      <c r="T35" s="304">
        <f>S35-(V35*5/100)</f>
        <v>-97.509999999999764</v>
      </c>
      <c r="U35" s="354">
        <v>2131.75</v>
      </c>
      <c r="V35" s="166">
        <v>52687</v>
      </c>
      <c r="W35" s="315">
        <f>N35/V35</f>
        <v>0</v>
      </c>
      <c r="X35" s="352"/>
      <c r="Y35" s="352"/>
      <c r="Z35" s="352"/>
      <c r="AA35" s="352"/>
      <c r="AB35" s="352"/>
      <c r="AC35" s="352"/>
      <c r="AD35" s="352"/>
      <c r="AE35" s="355"/>
      <c r="AF35" s="336"/>
      <c r="AG35" s="356"/>
      <c r="AH35" s="232"/>
      <c r="AI35" s="233"/>
      <c r="AJ35" s="357"/>
      <c r="AO35"/>
    </row>
    <row r="36" spans="1:41" s="13" customFormat="1" ht="16.5" thickBot="1">
      <c r="B36" s="267"/>
      <c r="C36" s="358" t="s">
        <v>73</v>
      </c>
      <c r="D36" s="359"/>
      <c r="E36" s="360"/>
      <c r="F36" s="361"/>
      <c r="G36" s="362"/>
      <c r="H36" s="362"/>
      <c r="I36" s="362"/>
      <c r="J36" s="363"/>
      <c r="K36" s="364" t="s">
        <v>20</v>
      </c>
      <c r="L36" s="6"/>
      <c r="M36" s="365"/>
      <c r="N36" s="365"/>
      <c r="O36" s="365"/>
      <c r="P36" s="365"/>
      <c r="Q36" s="366" t="s">
        <v>72</v>
      </c>
      <c r="R36" s="367">
        <v>120002143596</v>
      </c>
      <c r="S36" s="368">
        <v>1229.77</v>
      </c>
      <c r="T36" s="369">
        <v>1815.27</v>
      </c>
      <c r="U36" s="370">
        <v>1039.23</v>
      </c>
      <c r="V36" s="371">
        <v>43296</v>
      </c>
      <c r="W36" s="372">
        <f>N36/V36</f>
        <v>0</v>
      </c>
      <c r="X36" s="365"/>
      <c r="Y36" s="365"/>
      <c r="Z36" s="365"/>
      <c r="AA36" s="365"/>
      <c r="AB36" s="365"/>
      <c r="AC36" s="365"/>
      <c r="AD36" s="365"/>
      <c r="AE36" s="373"/>
      <c r="AF36" s="358"/>
      <c r="AG36" s="374"/>
      <c r="AH36" s="362" t="s">
        <v>74</v>
      </c>
      <c r="AI36" s="375"/>
      <c r="AJ36" s="373" t="s">
        <v>20</v>
      </c>
    </row>
    <row r="37" spans="1:41" ht="15.75">
      <c r="A37" s="149"/>
      <c r="B37" s="72" t="s">
        <v>75</v>
      </c>
      <c r="C37" s="376"/>
      <c r="D37" s="377"/>
      <c r="E37" s="378"/>
      <c r="F37" s="379"/>
      <c r="G37" s="380"/>
      <c r="H37" s="381"/>
      <c r="I37" s="381"/>
      <c r="J37" s="382"/>
      <c r="K37" s="383"/>
      <c r="L37" s="75"/>
      <c r="M37" s="383"/>
      <c r="N37" s="383"/>
      <c r="O37" s="383"/>
      <c r="P37" s="384"/>
      <c r="Q37" s="383"/>
      <c r="R37" s="383"/>
      <c r="S37" s="383"/>
      <c r="T37" s="383"/>
      <c r="U37" s="383"/>
      <c r="V37" s="385">
        <v>82647</v>
      </c>
      <c r="W37" s="386">
        <f t="shared" ref="W37:W49" si="8">N37/V37</f>
        <v>0</v>
      </c>
      <c r="X37" s="384"/>
      <c r="Y37" s="384"/>
      <c r="Z37" s="384"/>
      <c r="AA37" s="384"/>
      <c r="AB37" s="384"/>
      <c r="AC37" s="384"/>
      <c r="AD37" s="384"/>
      <c r="AE37" s="383"/>
      <c r="AF37" s="387"/>
      <c r="AG37" s="388"/>
      <c r="AH37" s="389"/>
      <c r="AI37" s="390"/>
      <c r="AJ37" s="391"/>
      <c r="AK37" s="392"/>
      <c r="AL37" s="393"/>
      <c r="AM37" s="394"/>
      <c r="AO37"/>
    </row>
    <row r="38" spans="1:41">
      <c r="A38" s="75"/>
      <c r="B38"/>
      <c r="C38" s="75"/>
      <c r="D38" s="395"/>
      <c r="E38" s="396"/>
      <c r="F38" s="196"/>
      <c r="G38" s="75"/>
      <c r="H38" s="75"/>
      <c r="I38" s="75"/>
      <c r="J38" s="397"/>
      <c r="K38" s="75"/>
      <c r="L38" s="75"/>
      <c r="V38" s="166">
        <v>106415</v>
      </c>
      <c r="W38" s="386">
        <f t="shared" si="8"/>
        <v>0</v>
      </c>
      <c r="AO38"/>
    </row>
    <row r="39" spans="1:41" ht="23.25">
      <c r="B39" s="398" t="s">
        <v>76</v>
      </c>
      <c r="V39" s="166">
        <v>68047</v>
      </c>
      <c r="W39" s="386">
        <f t="shared" si="8"/>
        <v>0</v>
      </c>
      <c r="AO39"/>
    </row>
    <row r="40" spans="1:41">
      <c r="B40"/>
      <c r="V40" s="166">
        <v>63852</v>
      </c>
      <c r="W40" s="386">
        <f t="shared" si="8"/>
        <v>0</v>
      </c>
      <c r="AO40"/>
    </row>
    <row r="41" spans="1:41">
      <c r="B41"/>
      <c r="V41" s="166">
        <v>46486</v>
      </c>
      <c r="W41" s="386">
        <f t="shared" si="8"/>
        <v>0</v>
      </c>
      <c r="AO41"/>
    </row>
    <row r="42" spans="1:41">
      <c r="B42" s="399" t="s">
        <v>77</v>
      </c>
      <c r="V42" s="166">
        <v>23561</v>
      </c>
      <c r="W42" s="386">
        <f t="shared" si="8"/>
        <v>0</v>
      </c>
      <c r="AO42"/>
    </row>
    <row r="43" spans="1:41">
      <c r="B43"/>
      <c r="V43" s="166">
        <v>13224</v>
      </c>
      <c r="W43" s="386">
        <f t="shared" si="8"/>
        <v>0</v>
      </c>
      <c r="AO43"/>
    </row>
    <row r="44" spans="1:41">
      <c r="B44" s="400" t="s">
        <v>78</v>
      </c>
      <c r="V44" s="166">
        <v>11488</v>
      </c>
      <c r="W44" s="386">
        <f t="shared" si="8"/>
        <v>0</v>
      </c>
      <c r="AO44"/>
    </row>
    <row r="45" spans="1:41">
      <c r="B45" s="401" t="s">
        <v>79</v>
      </c>
      <c r="V45" s="166">
        <v>19359</v>
      </c>
      <c r="W45" s="386">
        <f t="shared" si="8"/>
        <v>0</v>
      </c>
      <c r="AO45"/>
    </row>
    <row r="46" spans="1:41">
      <c r="B46" s="399"/>
      <c r="V46" s="166">
        <v>36814</v>
      </c>
      <c r="W46" s="386">
        <f t="shared" si="8"/>
        <v>0</v>
      </c>
      <c r="AO46"/>
    </row>
    <row r="47" spans="1:41">
      <c r="B47"/>
      <c r="V47" s="166">
        <v>76638</v>
      </c>
      <c r="W47" s="386">
        <f t="shared" si="8"/>
        <v>0</v>
      </c>
      <c r="AO47"/>
    </row>
    <row r="48" spans="1:41" ht="15.75" thickBot="1">
      <c r="B48" s="400"/>
      <c r="V48" s="402">
        <v>89558</v>
      </c>
      <c r="W48" s="386">
        <f t="shared" si="8"/>
        <v>0</v>
      </c>
      <c r="AO48"/>
    </row>
    <row r="49" spans="2:41" ht="15.75" thickBot="1">
      <c r="B49" s="72"/>
      <c r="V49" s="403">
        <f>SUM(V37:V48)</f>
        <v>638089</v>
      </c>
      <c r="W49" s="404">
        <f t="shared" si="8"/>
        <v>0</v>
      </c>
      <c r="AO49"/>
    </row>
    <row r="50" spans="2:41">
      <c r="B50"/>
      <c r="V50" s="405" t="s">
        <v>20</v>
      </c>
      <c r="W50" s="352"/>
      <c r="X50"/>
      <c r="Y50"/>
      <c r="Z50"/>
      <c r="AA50"/>
      <c r="AB50"/>
      <c r="AC50"/>
      <c r="AD50"/>
      <c r="AG50"/>
      <c r="AH50"/>
      <c r="AI50"/>
      <c r="AJ50"/>
      <c r="AK50"/>
      <c r="AL50"/>
      <c r="AM50"/>
      <c r="AN50"/>
      <c r="AO50"/>
    </row>
    <row r="51" spans="2:41">
      <c r="B51" s="399"/>
      <c r="V51" s="406"/>
      <c r="W51" s="407"/>
      <c r="X51"/>
      <c r="Y51"/>
      <c r="Z51"/>
      <c r="AA51"/>
      <c r="AB51"/>
      <c r="AC51"/>
      <c r="AD51"/>
      <c r="AG51"/>
      <c r="AH51"/>
      <c r="AI51"/>
      <c r="AJ51"/>
      <c r="AK51"/>
      <c r="AL51"/>
      <c r="AM51"/>
      <c r="AN51"/>
      <c r="AO51"/>
    </row>
    <row r="52" spans="2:41" ht="15.75" thickBot="1">
      <c r="B52"/>
      <c r="V52" s="81"/>
      <c r="W52" s="280"/>
      <c r="X52"/>
      <c r="Y52"/>
      <c r="Z52"/>
      <c r="AA52"/>
      <c r="AB52"/>
      <c r="AC52"/>
      <c r="AD52"/>
      <c r="AG52"/>
      <c r="AH52"/>
      <c r="AI52"/>
      <c r="AJ52"/>
      <c r="AK52"/>
      <c r="AL52"/>
      <c r="AM52"/>
      <c r="AN52"/>
      <c r="AO52"/>
    </row>
    <row r="53" spans="2:41" ht="15.75" thickBot="1">
      <c r="B53" s="400"/>
      <c r="V53" s="408" t="s">
        <v>36</v>
      </c>
      <c r="W53" s="409" t="s">
        <v>37</v>
      </c>
      <c r="X53"/>
      <c r="Y53"/>
      <c r="Z53"/>
      <c r="AA53"/>
      <c r="AB53"/>
      <c r="AC53"/>
      <c r="AD53"/>
      <c r="AG53"/>
      <c r="AH53"/>
      <c r="AI53"/>
      <c r="AJ53"/>
      <c r="AK53"/>
      <c r="AL53"/>
      <c r="AM53"/>
      <c r="AN53"/>
      <c r="AO53"/>
    </row>
    <row r="54" spans="2:41" ht="15.75" thickBot="1">
      <c r="B54" s="72"/>
      <c r="V54" s="410"/>
      <c r="W54" s="411"/>
      <c r="X54"/>
      <c r="Y54"/>
      <c r="Z54"/>
      <c r="AA54"/>
      <c r="AB54"/>
      <c r="AC54"/>
      <c r="AD54"/>
      <c r="AG54"/>
      <c r="AH54"/>
      <c r="AI54"/>
      <c r="AJ54"/>
      <c r="AK54"/>
      <c r="AL54"/>
      <c r="AM54"/>
      <c r="AN54"/>
      <c r="AO54"/>
    </row>
    <row r="55" spans="2:41" ht="15.75" thickBot="1">
      <c r="V55" s="413">
        <v>100974</v>
      </c>
      <c r="W55" s="414">
        <f>N55/V55</f>
        <v>0</v>
      </c>
      <c r="X55"/>
      <c r="Y55"/>
      <c r="Z55"/>
      <c r="AA55"/>
      <c r="AB55"/>
      <c r="AC55"/>
      <c r="AD55"/>
      <c r="AG55"/>
      <c r="AH55"/>
      <c r="AI55"/>
      <c r="AJ55"/>
      <c r="AK55"/>
      <c r="AL55"/>
      <c r="AM55"/>
      <c r="AN55"/>
      <c r="AO55"/>
    </row>
    <row r="56" spans="2:41" ht="15.75" thickBot="1">
      <c r="V56" s="166">
        <v>125541</v>
      </c>
      <c r="W56" s="414">
        <f>N56/V56</f>
        <v>0</v>
      </c>
      <c r="X56"/>
      <c r="Y56"/>
      <c r="Z56"/>
      <c r="AA56"/>
      <c r="AB56"/>
      <c r="AC56"/>
      <c r="AD56"/>
      <c r="AG56"/>
      <c r="AH56"/>
      <c r="AI56"/>
      <c r="AJ56"/>
      <c r="AK56"/>
      <c r="AL56"/>
      <c r="AM56"/>
      <c r="AN56"/>
      <c r="AO56"/>
    </row>
    <row r="57" spans="2:41" ht="15.75" thickBot="1">
      <c r="V57" s="166">
        <v>81652</v>
      </c>
      <c r="W57" s="414">
        <f t="shared" ref="W57:W66" si="9">N57/V57</f>
        <v>0</v>
      </c>
      <c r="X57"/>
      <c r="Y57"/>
      <c r="Z57"/>
      <c r="AA57"/>
      <c r="AB57"/>
      <c r="AC57"/>
      <c r="AD57"/>
      <c r="AG57"/>
      <c r="AH57"/>
      <c r="AI57"/>
      <c r="AJ57"/>
      <c r="AK57"/>
      <c r="AL57"/>
      <c r="AM57"/>
      <c r="AN57"/>
      <c r="AO57"/>
    </row>
    <row r="58" spans="2:41" ht="15.75" thickBot="1">
      <c r="V58" s="166">
        <v>71126</v>
      </c>
      <c r="W58" s="414">
        <f t="shared" si="9"/>
        <v>0</v>
      </c>
      <c r="X58"/>
      <c r="Y58"/>
      <c r="Z58"/>
      <c r="AA58"/>
      <c r="AB58"/>
      <c r="AC58"/>
      <c r="AD58"/>
      <c r="AG58"/>
      <c r="AH58"/>
      <c r="AI58"/>
      <c r="AJ58"/>
      <c r="AK58"/>
      <c r="AL58"/>
      <c r="AM58"/>
      <c r="AN58"/>
      <c r="AO58"/>
    </row>
    <row r="59" spans="2:41" ht="15.75" thickBot="1">
      <c r="V59" s="166">
        <v>59333</v>
      </c>
      <c r="W59" s="414">
        <f t="shared" si="9"/>
        <v>0</v>
      </c>
      <c r="X59"/>
      <c r="Y59"/>
      <c r="Z59"/>
      <c r="AA59"/>
      <c r="AB59"/>
      <c r="AC59"/>
      <c r="AD59"/>
      <c r="AG59"/>
      <c r="AH59"/>
      <c r="AI59"/>
      <c r="AJ59"/>
      <c r="AK59"/>
      <c r="AL59"/>
      <c r="AM59"/>
      <c r="AN59"/>
      <c r="AO59"/>
    </row>
    <row r="60" spans="2:41" ht="15.75" thickBot="1">
      <c r="V60" s="166">
        <v>39133</v>
      </c>
      <c r="W60" s="414">
        <f t="shared" si="9"/>
        <v>0</v>
      </c>
      <c r="X60"/>
      <c r="Y60"/>
      <c r="Z60"/>
      <c r="AA60"/>
      <c r="AB60"/>
      <c r="AC60"/>
      <c r="AD60"/>
      <c r="AG60"/>
      <c r="AH60"/>
      <c r="AI60"/>
      <c r="AJ60"/>
      <c r="AK60"/>
      <c r="AL60"/>
      <c r="AM60"/>
      <c r="AN60"/>
      <c r="AO60"/>
    </row>
    <row r="61" spans="2:41" ht="15.75" thickBot="1">
      <c r="V61" s="166">
        <v>20760</v>
      </c>
      <c r="W61" s="414">
        <f t="shared" si="9"/>
        <v>0</v>
      </c>
      <c r="X61"/>
      <c r="Y61"/>
      <c r="Z61"/>
      <c r="AA61"/>
      <c r="AB61"/>
      <c r="AC61"/>
      <c r="AD61"/>
      <c r="AG61"/>
      <c r="AH61"/>
      <c r="AI61"/>
      <c r="AJ61"/>
      <c r="AK61"/>
      <c r="AL61"/>
      <c r="AM61"/>
      <c r="AN61"/>
      <c r="AO61"/>
    </row>
    <row r="62" spans="2:41" ht="15.75" thickBot="1">
      <c r="V62" s="166">
        <v>19030</v>
      </c>
      <c r="W62" s="414">
        <f t="shared" si="9"/>
        <v>0</v>
      </c>
      <c r="X62"/>
      <c r="Y62"/>
      <c r="Z62"/>
      <c r="AA62"/>
      <c r="AB62"/>
      <c r="AC62"/>
      <c r="AD62"/>
      <c r="AG62"/>
      <c r="AH62"/>
      <c r="AI62"/>
      <c r="AJ62"/>
      <c r="AK62"/>
      <c r="AL62"/>
      <c r="AM62"/>
      <c r="AN62"/>
      <c r="AO62"/>
    </row>
    <row r="63" spans="2:41" ht="15.75" thickBot="1">
      <c r="V63" s="166">
        <v>29679</v>
      </c>
      <c r="W63" s="414">
        <f t="shared" si="9"/>
        <v>0</v>
      </c>
      <c r="X63"/>
      <c r="Y63"/>
      <c r="Z63"/>
      <c r="AA63"/>
      <c r="AB63"/>
      <c r="AC63"/>
      <c r="AD63"/>
      <c r="AG63"/>
      <c r="AH63"/>
      <c r="AI63"/>
      <c r="AJ63"/>
      <c r="AK63"/>
      <c r="AL63"/>
      <c r="AM63"/>
      <c r="AN63"/>
      <c r="AO63"/>
    </row>
    <row r="64" spans="2:41" ht="15.75" thickBot="1">
      <c r="V64" s="166">
        <v>54363</v>
      </c>
      <c r="W64" s="414">
        <f t="shared" si="9"/>
        <v>0</v>
      </c>
      <c r="X64"/>
      <c r="Y64"/>
      <c r="Z64"/>
      <c r="AA64"/>
      <c r="AB64"/>
      <c r="AC64"/>
      <c r="AD64"/>
      <c r="AG64"/>
      <c r="AH64"/>
      <c r="AI64"/>
      <c r="AJ64"/>
      <c r="AK64"/>
      <c r="AL64"/>
      <c r="AM64"/>
      <c r="AN64"/>
      <c r="AO64"/>
    </row>
    <row r="65" spans="2:41" ht="15.75" thickBot="1">
      <c r="V65" s="166">
        <v>96068</v>
      </c>
      <c r="W65" s="414">
        <f t="shared" si="9"/>
        <v>0</v>
      </c>
      <c r="X65"/>
      <c r="Y65"/>
      <c r="Z65"/>
      <c r="AA65"/>
      <c r="AB65"/>
      <c r="AC65"/>
      <c r="AD65"/>
      <c r="AG65"/>
      <c r="AH65"/>
      <c r="AI65"/>
      <c r="AJ65"/>
      <c r="AK65"/>
      <c r="AL65"/>
      <c r="AM65"/>
      <c r="AN65"/>
      <c r="AO65"/>
    </row>
    <row r="66" spans="2:41" ht="15.75" thickBot="1">
      <c r="B66"/>
      <c r="D66"/>
      <c r="E66"/>
      <c r="F66"/>
      <c r="J66"/>
      <c r="P66"/>
      <c r="V66" s="415">
        <v>109698</v>
      </c>
      <c r="W66" s="414">
        <f t="shared" si="9"/>
        <v>0</v>
      </c>
      <c r="X66"/>
      <c r="Y66"/>
      <c r="Z66"/>
      <c r="AA66"/>
      <c r="AB66"/>
      <c r="AC66"/>
      <c r="AD66"/>
      <c r="AG66"/>
      <c r="AH66"/>
      <c r="AI66"/>
      <c r="AJ66"/>
      <c r="AK66"/>
      <c r="AL66"/>
      <c r="AM66"/>
      <c r="AN66"/>
      <c r="AO66"/>
    </row>
    <row r="67" spans="2:41" ht="15.75" thickBot="1">
      <c r="B67"/>
      <c r="D67"/>
      <c r="E67"/>
      <c r="F67"/>
      <c r="J67"/>
      <c r="P67"/>
      <c r="V67" s="416">
        <f>SUM(V55:V66)</f>
        <v>807357</v>
      </c>
      <c r="W67" s="417">
        <f>N67/V67</f>
        <v>0</v>
      </c>
      <c r="X67"/>
      <c r="Y67"/>
      <c r="Z67"/>
      <c r="AA67"/>
      <c r="AB67"/>
      <c r="AC67"/>
      <c r="AD67"/>
      <c r="AG67"/>
      <c r="AH67"/>
      <c r="AI67"/>
      <c r="AJ67"/>
      <c r="AK67"/>
      <c r="AL67"/>
      <c r="AM67"/>
      <c r="AN67"/>
      <c r="AO67"/>
    </row>
    <row r="68" spans="2:41" ht="15.75" thickBot="1">
      <c r="B68"/>
      <c r="D68"/>
      <c r="E68"/>
      <c r="F68"/>
      <c r="J68"/>
      <c r="P68"/>
      <c r="V68" s="418">
        <f>SUM(T68:U68)</f>
        <v>0</v>
      </c>
      <c r="W68" s="352"/>
      <c r="X68"/>
      <c r="Y68"/>
      <c r="Z68"/>
      <c r="AA68"/>
      <c r="AB68"/>
      <c r="AC68"/>
      <c r="AD68"/>
      <c r="AG68"/>
      <c r="AH68"/>
      <c r="AI68"/>
      <c r="AJ68"/>
      <c r="AK68"/>
      <c r="AL68"/>
      <c r="AM68"/>
      <c r="AN68"/>
      <c r="AO68"/>
    </row>
    <row r="69" spans="2:41" ht="15.75" thickBot="1">
      <c r="B69"/>
      <c r="D69"/>
      <c r="E69"/>
      <c r="F69"/>
      <c r="J69"/>
      <c r="P69"/>
      <c r="V69" s="408" t="s">
        <v>36</v>
      </c>
      <c r="W69" s="409" t="s">
        <v>37</v>
      </c>
      <c r="X69"/>
      <c r="Y69"/>
      <c r="Z69"/>
      <c r="AA69"/>
      <c r="AB69"/>
      <c r="AC69"/>
      <c r="AD69"/>
      <c r="AG69"/>
      <c r="AH69"/>
      <c r="AI69"/>
      <c r="AJ69"/>
      <c r="AK69"/>
      <c r="AL69"/>
      <c r="AM69"/>
      <c r="AN69"/>
      <c r="AO69"/>
    </row>
    <row r="70" spans="2:41">
      <c r="B70"/>
      <c r="D70"/>
      <c r="E70"/>
      <c r="F70"/>
      <c r="J70"/>
      <c r="P70"/>
      <c r="V70" s="419"/>
      <c r="W70" s="420"/>
      <c r="X70"/>
      <c r="Y70"/>
      <c r="Z70"/>
      <c r="AA70"/>
      <c r="AB70"/>
      <c r="AC70"/>
      <c r="AD70"/>
      <c r="AG70"/>
      <c r="AH70"/>
      <c r="AI70"/>
      <c r="AJ70"/>
      <c r="AK70"/>
      <c r="AL70"/>
      <c r="AM70"/>
      <c r="AN70"/>
      <c r="AO70"/>
    </row>
    <row r="71" spans="2:41">
      <c r="B71"/>
      <c r="D71"/>
      <c r="E71"/>
      <c r="F71"/>
      <c r="J71"/>
      <c r="P71"/>
      <c r="V71" s="402">
        <v>8224</v>
      </c>
      <c r="W71" s="421">
        <f>N71/V71</f>
        <v>0</v>
      </c>
      <c r="X71"/>
      <c r="Y71"/>
      <c r="Z71"/>
      <c r="AA71"/>
      <c r="AB71"/>
      <c r="AC71"/>
      <c r="AD71"/>
      <c r="AG71"/>
      <c r="AH71"/>
      <c r="AI71"/>
      <c r="AJ71"/>
      <c r="AK71"/>
      <c r="AL71"/>
      <c r="AM71"/>
      <c r="AN71"/>
      <c r="AO71"/>
    </row>
    <row r="72" spans="2:41">
      <c r="B72"/>
      <c r="D72"/>
      <c r="E72"/>
      <c r="F72"/>
      <c r="J72"/>
      <c r="P72"/>
      <c r="V72" s="166">
        <v>17527</v>
      </c>
      <c r="W72" s="315">
        <v>5.0500000000000003E-2</v>
      </c>
      <c r="X72"/>
      <c r="Y72"/>
      <c r="Z72"/>
      <c r="AA72"/>
      <c r="AB72"/>
      <c r="AC72"/>
      <c r="AD72"/>
      <c r="AG72"/>
      <c r="AH72"/>
      <c r="AI72"/>
      <c r="AJ72"/>
      <c r="AK72"/>
      <c r="AL72"/>
      <c r="AM72"/>
      <c r="AN72"/>
      <c r="AO72"/>
    </row>
    <row r="73" spans="2:41">
      <c r="B73"/>
      <c r="D73"/>
      <c r="E73"/>
      <c r="F73"/>
      <c r="J73"/>
      <c r="P73"/>
      <c r="V73" s="166">
        <v>2381</v>
      </c>
      <c r="W73" s="315">
        <f>N73/V73</f>
        <v>0</v>
      </c>
      <c r="X73"/>
      <c r="Y73"/>
      <c r="Z73"/>
      <c r="AA73"/>
      <c r="AB73"/>
      <c r="AC73"/>
      <c r="AD73"/>
      <c r="AG73"/>
      <c r="AH73"/>
      <c r="AI73"/>
      <c r="AJ73"/>
      <c r="AK73"/>
      <c r="AL73"/>
      <c r="AM73"/>
      <c r="AN73"/>
      <c r="AO73"/>
    </row>
    <row r="74" spans="2:41">
      <c r="B74"/>
      <c r="D74"/>
      <c r="E74"/>
      <c r="F74"/>
      <c r="J74"/>
      <c r="P74"/>
      <c r="V74" s="166">
        <v>767</v>
      </c>
      <c r="W74" s="315">
        <v>5.2999999999999999E-2</v>
      </c>
      <c r="X74"/>
      <c r="Y74"/>
      <c r="Z74"/>
      <c r="AA74"/>
      <c r="AB74"/>
      <c r="AC74"/>
      <c r="AD74"/>
      <c r="AG74"/>
      <c r="AH74"/>
      <c r="AI74"/>
      <c r="AJ74"/>
      <c r="AK74"/>
      <c r="AL74"/>
      <c r="AM74"/>
      <c r="AN74"/>
      <c r="AO74"/>
    </row>
    <row r="75" spans="2:41">
      <c r="B75"/>
      <c r="D75"/>
      <c r="E75"/>
      <c r="F75"/>
      <c r="J75"/>
      <c r="P75"/>
      <c r="V75" s="166">
        <v>1559</v>
      </c>
      <c r="W75" s="315">
        <v>5.2999999999999999E-2</v>
      </c>
      <c r="X75"/>
      <c r="Y75"/>
      <c r="Z75"/>
      <c r="AA75"/>
      <c r="AB75"/>
      <c r="AC75"/>
      <c r="AD75"/>
      <c r="AG75"/>
      <c r="AH75"/>
      <c r="AI75"/>
      <c r="AJ75"/>
      <c r="AK75"/>
      <c r="AL75"/>
      <c r="AM75"/>
      <c r="AN75"/>
      <c r="AO75"/>
    </row>
    <row r="76" spans="2:41" ht="15.75" thickBot="1">
      <c r="B76"/>
      <c r="D76"/>
      <c r="E76"/>
      <c r="F76"/>
      <c r="J76"/>
      <c r="P76"/>
      <c r="V76" s="402">
        <v>3337</v>
      </c>
      <c r="W76" s="421">
        <v>4.8399999999999999E-2</v>
      </c>
      <c r="X76"/>
      <c r="Y76"/>
      <c r="Z76"/>
      <c r="AA76"/>
      <c r="AB76"/>
      <c r="AC76"/>
      <c r="AD76"/>
      <c r="AG76"/>
      <c r="AH76"/>
      <c r="AI76"/>
      <c r="AJ76"/>
      <c r="AK76"/>
      <c r="AL76"/>
      <c r="AM76"/>
      <c r="AN76"/>
      <c r="AO76"/>
    </row>
    <row r="77" spans="2:41" ht="15.75" thickBot="1">
      <c r="B77"/>
      <c r="D77"/>
      <c r="E77"/>
      <c r="F77"/>
      <c r="J77"/>
      <c r="P77"/>
      <c r="V77" s="422">
        <f>SUM(V71:V76)</f>
        <v>33795</v>
      </c>
      <c r="W77" s="423"/>
      <c r="X77"/>
      <c r="Y77"/>
      <c r="Z77"/>
      <c r="AA77"/>
      <c r="AB77"/>
      <c r="AC77"/>
      <c r="AD77"/>
      <c r="AG77"/>
      <c r="AH77"/>
      <c r="AI77"/>
      <c r="AJ77"/>
      <c r="AK77"/>
      <c r="AL77"/>
      <c r="AM77"/>
      <c r="AN77"/>
      <c r="AO77"/>
    </row>
    <row r="78" spans="2:41" ht="18.75">
      <c r="B78"/>
      <c r="D78"/>
      <c r="E78"/>
      <c r="F78"/>
      <c r="J78"/>
      <c r="P78"/>
      <c r="V78" s="424"/>
      <c r="W78" s="425"/>
      <c r="X78"/>
      <c r="Y78"/>
      <c r="Z78"/>
      <c r="AA78"/>
      <c r="AB78"/>
      <c r="AC78"/>
      <c r="AD78"/>
      <c r="AG78"/>
      <c r="AH78"/>
      <c r="AI78"/>
      <c r="AJ78"/>
      <c r="AK78"/>
      <c r="AL78"/>
      <c r="AM78"/>
      <c r="AN78"/>
      <c r="AO78"/>
    </row>
    <row r="79" spans="2:41" ht="15.75" thickBot="1">
      <c r="B79"/>
      <c r="D79"/>
      <c r="E79"/>
      <c r="F79"/>
      <c r="J79"/>
      <c r="P79"/>
      <c r="V79" s="426"/>
      <c r="W79" s="280"/>
      <c r="X79"/>
      <c r="Y79"/>
      <c r="Z79"/>
      <c r="AA79"/>
      <c r="AB79"/>
      <c r="AC79"/>
      <c r="AD79"/>
      <c r="AG79"/>
      <c r="AH79"/>
      <c r="AI79"/>
      <c r="AJ79"/>
      <c r="AK79"/>
      <c r="AL79"/>
      <c r="AM79"/>
      <c r="AN79"/>
      <c r="AO79"/>
    </row>
    <row r="80" spans="2:41">
      <c r="B80"/>
      <c r="D80"/>
      <c r="E80"/>
      <c r="F80"/>
      <c r="J80"/>
      <c r="P80"/>
      <c r="V80" s="427" t="s">
        <v>36</v>
      </c>
      <c r="W80" s="428" t="s">
        <v>37</v>
      </c>
      <c r="X80"/>
      <c r="Y80"/>
      <c r="Z80"/>
      <c r="AA80"/>
      <c r="AB80"/>
      <c r="AC80"/>
      <c r="AD80"/>
      <c r="AG80"/>
      <c r="AH80"/>
      <c r="AI80"/>
      <c r="AJ80"/>
      <c r="AK80"/>
      <c r="AL80"/>
      <c r="AM80"/>
      <c r="AN80"/>
      <c r="AO80"/>
    </row>
    <row r="81" spans="2:41">
      <c r="B81"/>
      <c r="D81"/>
      <c r="E81"/>
      <c r="F81"/>
      <c r="J81"/>
      <c r="P81"/>
      <c r="V81" s="429"/>
      <c r="W81" s="430"/>
      <c r="X81"/>
      <c r="Y81"/>
      <c r="Z81"/>
      <c r="AA81"/>
      <c r="AB81"/>
      <c r="AC81"/>
      <c r="AD81"/>
      <c r="AG81"/>
      <c r="AH81"/>
      <c r="AI81"/>
      <c r="AJ81"/>
      <c r="AK81"/>
      <c r="AL81"/>
      <c r="AM81"/>
      <c r="AN81"/>
      <c r="AO81"/>
    </row>
    <row r="82" spans="2:41">
      <c r="B82"/>
      <c r="D82"/>
      <c r="E82"/>
      <c r="F82"/>
      <c r="J82"/>
      <c r="P82"/>
      <c r="V82" s="166">
        <v>39162</v>
      </c>
      <c r="W82" s="315">
        <f>N82/V82</f>
        <v>0</v>
      </c>
      <c r="X82"/>
      <c r="Y82"/>
      <c r="Z82"/>
      <c r="AA82"/>
      <c r="AB82"/>
      <c r="AC82"/>
      <c r="AD82"/>
      <c r="AG82"/>
      <c r="AH82"/>
      <c r="AI82"/>
      <c r="AJ82"/>
      <c r="AK82"/>
      <c r="AL82"/>
      <c r="AM82"/>
      <c r="AN82"/>
      <c r="AO82"/>
    </row>
    <row r="83" spans="2:41" ht="15.75" thickBot="1">
      <c r="B83"/>
      <c r="D83"/>
      <c r="E83"/>
      <c r="F83"/>
      <c r="J83"/>
      <c r="P83"/>
      <c r="V83" s="402">
        <v>15237</v>
      </c>
      <c r="W83" s="421">
        <v>5.3100000000000001E-2</v>
      </c>
      <c r="X83"/>
      <c r="Y83"/>
      <c r="Z83"/>
      <c r="AA83"/>
      <c r="AB83"/>
      <c r="AC83"/>
      <c r="AD83"/>
      <c r="AG83"/>
      <c r="AH83"/>
      <c r="AI83"/>
      <c r="AJ83"/>
      <c r="AK83"/>
      <c r="AL83"/>
      <c r="AM83"/>
      <c r="AN83"/>
      <c r="AO83"/>
    </row>
    <row r="84" spans="2:41" ht="15.75" thickBot="1">
      <c r="B84"/>
      <c r="D84"/>
      <c r="E84"/>
      <c r="F84"/>
      <c r="J84"/>
      <c r="P84"/>
      <c r="V84" s="403">
        <f>SUM(V82:V83)</f>
        <v>54399</v>
      </c>
      <c r="W84" s="404"/>
      <c r="X84"/>
      <c r="Y84"/>
      <c r="Z84"/>
      <c r="AA84"/>
      <c r="AB84"/>
      <c r="AC84"/>
      <c r="AD84"/>
      <c r="AG84"/>
      <c r="AH84"/>
      <c r="AI84"/>
      <c r="AJ84"/>
      <c r="AK84"/>
      <c r="AL84"/>
      <c r="AM84"/>
      <c r="AN84"/>
      <c r="AO84"/>
    </row>
    <row r="85" spans="2:41">
      <c r="B85"/>
      <c r="D85"/>
      <c r="E85"/>
      <c r="F85"/>
      <c r="J85"/>
      <c r="P85"/>
      <c r="V85" s="418"/>
      <c r="W85" s="355"/>
      <c r="X85"/>
      <c r="Y85"/>
      <c r="Z85"/>
      <c r="AA85"/>
      <c r="AB85"/>
      <c r="AC85"/>
      <c r="AD85"/>
      <c r="AG85"/>
      <c r="AH85"/>
      <c r="AI85"/>
      <c r="AJ85"/>
      <c r="AK85"/>
      <c r="AL85"/>
      <c r="AM85"/>
      <c r="AN85"/>
      <c r="AO85"/>
    </row>
    <row r="86" spans="2:41" ht="15.75" thickBot="1">
      <c r="B86"/>
      <c r="D86"/>
      <c r="E86"/>
      <c r="F86"/>
      <c r="J86"/>
      <c r="P86"/>
      <c r="V86" s="426"/>
      <c r="W86" s="82" t="s">
        <v>20</v>
      </c>
      <c r="X86"/>
      <c r="Y86"/>
      <c r="Z86"/>
      <c r="AA86"/>
      <c r="AB86"/>
      <c r="AC86"/>
      <c r="AD86"/>
      <c r="AG86"/>
      <c r="AH86"/>
      <c r="AI86"/>
      <c r="AJ86"/>
      <c r="AK86"/>
      <c r="AL86"/>
      <c r="AM86"/>
      <c r="AN86"/>
      <c r="AO86"/>
    </row>
    <row r="87" spans="2:41" ht="15.75" thickBot="1">
      <c r="B87"/>
      <c r="D87"/>
      <c r="E87"/>
      <c r="F87"/>
      <c r="J87"/>
      <c r="P87"/>
      <c r="V87" s="408" t="s">
        <v>36</v>
      </c>
      <c r="W87" s="409" t="s">
        <v>37</v>
      </c>
      <c r="X87"/>
      <c r="Y87"/>
      <c r="Z87"/>
      <c r="AA87"/>
      <c r="AB87"/>
      <c r="AC87"/>
      <c r="AD87"/>
      <c r="AG87"/>
      <c r="AH87"/>
      <c r="AI87"/>
      <c r="AJ87"/>
      <c r="AK87"/>
      <c r="AL87"/>
      <c r="AM87"/>
      <c r="AN87"/>
      <c r="AO87"/>
    </row>
    <row r="88" spans="2:41">
      <c r="B88"/>
      <c r="D88"/>
      <c r="E88"/>
      <c r="F88"/>
      <c r="J88"/>
      <c r="P88"/>
      <c r="V88" s="419"/>
      <c r="W88" s="420">
        <v>0</v>
      </c>
      <c r="X88"/>
      <c r="Y88"/>
      <c r="Z88"/>
      <c r="AA88"/>
      <c r="AB88"/>
      <c r="AC88"/>
      <c r="AD88"/>
      <c r="AG88"/>
      <c r="AH88"/>
      <c r="AI88"/>
      <c r="AJ88"/>
      <c r="AK88"/>
      <c r="AL88"/>
      <c r="AM88"/>
      <c r="AN88"/>
      <c r="AO88"/>
    </row>
    <row r="89" spans="2:41">
      <c r="B89"/>
      <c r="D89"/>
      <c r="E89"/>
      <c r="F89"/>
      <c r="J89"/>
      <c r="P89"/>
      <c r="V89" s="385">
        <v>0</v>
      </c>
      <c r="W89" s="386">
        <v>0</v>
      </c>
      <c r="X89"/>
      <c r="Y89"/>
      <c r="Z89"/>
      <c r="AA89"/>
      <c r="AB89"/>
      <c r="AC89"/>
      <c r="AD89"/>
      <c r="AG89"/>
      <c r="AH89"/>
      <c r="AI89"/>
      <c r="AJ89"/>
      <c r="AK89"/>
      <c r="AL89"/>
      <c r="AM89"/>
      <c r="AN89"/>
      <c r="AO89"/>
    </row>
    <row r="90" spans="2:41" ht="15.75" thickBot="1">
      <c r="B90"/>
      <c r="D90"/>
      <c r="E90"/>
      <c r="F90"/>
      <c r="J90"/>
      <c r="P90"/>
      <c r="V90" s="402">
        <v>0</v>
      </c>
      <c r="W90" s="421"/>
      <c r="X90"/>
      <c r="Y90"/>
      <c r="Z90"/>
      <c r="AA90"/>
      <c r="AB90"/>
      <c r="AC90"/>
      <c r="AD90"/>
      <c r="AG90"/>
      <c r="AH90"/>
      <c r="AI90"/>
      <c r="AJ90"/>
      <c r="AK90"/>
      <c r="AL90"/>
      <c r="AM90"/>
      <c r="AN90"/>
      <c r="AO90"/>
    </row>
    <row r="91" spans="2:41" ht="15.75" thickBot="1">
      <c r="B91"/>
      <c r="D91"/>
      <c r="E91"/>
      <c r="F91"/>
      <c r="J91"/>
      <c r="P91"/>
      <c r="V91" s="403">
        <f>SUM(V89:V90)</f>
        <v>0</v>
      </c>
      <c r="W91" s="404">
        <f>SUM(W88:W90)</f>
        <v>0</v>
      </c>
      <c r="X91"/>
      <c r="Y91"/>
      <c r="Z91"/>
      <c r="AA91"/>
      <c r="AB91"/>
      <c r="AC91"/>
      <c r="AD91"/>
      <c r="AG91"/>
      <c r="AH91"/>
      <c r="AI91"/>
      <c r="AJ91"/>
      <c r="AK91"/>
      <c r="AL91"/>
      <c r="AM91"/>
      <c r="AN91"/>
      <c r="AO91"/>
    </row>
    <row r="92" spans="2:41">
      <c r="B92"/>
      <c r="D92"/>
      <c r="E92"/>
      <c r="F92"/>
      <c r="J92"/>
      <c r="P92"/>
      <c r="V92" s="81"/>
      <c r="W92" s="280"/>
      <c r="X92"/>
      <c r="Y92"/>
      <c r="Z92"/>
      <c r="AA92"/>
      <c r="AB92"/>
      <c r="AC92"/>
      <c r="AD92"/>
      <c r="AG92"/>
      <c r="AH92"/>
      <c r="AI92"/>
      <c r="AJ92"/>
      <c r="AK92"/>
      <c r="AL92"/>
      <c r="AM92"/>
      <c r="AN92"/>
      <c r="AO92"/>
    </row>
    <row r="93" spans="2:41">
      <c r="B93"/>
      <c r="D93"/>
      <c r="E93"/>
      <c r="F93"/>
      <c r="J93"/>
      <c r="P93"/>
      <c r="V93"/>
      <c r="W93" s="431"/>
      <c r="X93"/>
      <c r="Y93"/>
      <c r="Z93"/>
      <c r="AA93"/>
      <c r="AB93"/>
      <c r="AC93"/>
      <c r="AD93"/>
      <c r="AG93"/>
      <c r="AH93"/>
      <c r="AI93"/>
      <c r="AJ93"/>
      <c r="AK93"/>
      <c r="AL93"/>
      <c r="AM93"/>
      <c r="AN93"/>
      <c r="AO93"/>
    </row>
    <row r="94" spans="2:41">
      <c r="B94"/>
      <c r="D94"/>
      <c r="E94"/>
      <c r="F94"/>
      <c r="J94"/>
      <c r="P94"/>
      <c r="V94" s="432" t="s">
        <v>80</v>
      </c>
      <c r="W94" s="431"/>
      <c r="X94"/>
      <c r="Y94"/>
      <c r="Z94"/>
      <c r="AA94"/>
      <c r="AB94"/>
      <c r="AC94"/>
      <c r="AD94"/>
      <c r="AG94"/>
      <c r="AH94"/>
      <c r="AI94"/>
      <c r="AJ94"/>
      <c r="AK94"/>
      <c r="AL94"/>
      <c r="AM94"/>
      <c r="AN94"/>
      <c r="AO94"/>
    </row>
    <row r="95" spans="2:41">
      <c r="B95"/>
      <c r="D95"/>
      <c r="E95"/>
      <c r="F95"/>
      <c r="J95"/>
      <c r="P95"/>
      <c r="V95" s="432"/>
      <c r="W95" s="431"/>
      <c r="X95"/>
      <c r="Y95"/>
      <c r="Z95"/>
      <c r="AA95"/>
      <c r="AB95"/>
      <c r="AC95"/>
      <c r="AD95"/>
      <c r="AG95"/>
      <c r="AH95"/>
      <c r="AI95"/>
      <c r="AJ95"/>
      <c r="AK95"/>
      <c r="AL95"/>
      <c r="AM95"/>
      <c r="AN95"/>
      <c r="AO95"/>
    </row>
    <row r="96" spans="2:41">
      <c r="B96"/>
      <c r="D96"/>
      <c r="E96"/>
      <c r="F96"/>
      <c r="J96"/>
      <c r="P96"/>
      <c r="V96" s="432"/>
      <c r="W96" s="431"/>
      <c r="X96"/>
      <c r="Y96"/>
      <c r="Z96"/>
      <c r="AA96"/>
      <c r="AB96"/>
      <c r="AC96"/>
      <c r="AD96"/>
      <c r="AG96"/>
      <c r="AH96"/>
      <c r="AI96"/>
      <c r="AJ96"/>
      <c r="AK96"/>
      <c r="AL96"/>
      <c r="AM96"/>
      <c r="AN96"/>
      <c r="AO96"/>
    </row>
  </sheetData>
  <mergeCells count="7">
    <mergeCell ref="Q29:R29"/>
    <mergeCell ref="AF1:AJ1"/>
    <mergeCell ref="H3:J3"/>
    <mergeCell ref="A4:E4"/>
    <mergeCell ref="A27:B27"/>
    <mergeCell ref="AF27:AG27"/>
    <mergeCell ref="AF28:AG28"/>
  </mergeCells>
  <hyperlinks>
    <hyperlink ref="B42" r:id="rId1" display="http://www.grdf.fr/documents/10184/1291504/Catalogue+des+prestations+GrDF+2015+vdef.pdf"/>
  </hyperlinks>
  <pageMargins left="0.25" right="0.25" top="0.75" bottom="0.75" header="0.3" footer="0.3"/>
  <pageSetup paperSize="9" scale="48" orientation="landscape" r:id="rId2"/>
  <rowBreaks count="1" manualBreakCount="1">
    <brk id="27" max="16383" man="1"/>
  </rowBreaks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5"/>
  <sheetViews>
    <sheetView topLeftCell="A22" workbookViewId="0">
      <selection activeCell="N46" sqref="N46"/>
    </sheetView>
  </sheetViews>
  <sheetFormatPr baseColWidth="10" defaultRowHeight="15"/>
  <cols>
    <col min="2" max="2" width="14" bestFit="1" customWidth="1"/>
    <col min="4" max="4" width="14.42578125" bestFit="1" customWidth="1"/>
    <col min="6" max="6" width="13.28515625" bestFit="1" customWidth="1"/>
    <col min="7" max="7" width="14" customWidth="1"/>
    <col min="8" max="8" width="13.28515625" bestFit="1" customWidth="1"/>
    <col min="9" max="9" width="14.42578125" bestFit="1" customWidth="1"/>
    <col min="10" max="10" width="13.28515625" bestFit="1" customWidth="1"/>
    <col min="11" max="11" width="21.28515625" bestFit="1" customWidth="1"/>
    <col min="16" max="16" width="15.85546875" customWidth="1"/>
  </cols>
  <sheetData>
    <row r="1" spans="1:25" ht="16.5" thickBot="1">
      <c r="A1" s="1481" t="s">
        <v>511</v>
      </c>
      <c r="B1" s="1481"/>
      <c r="C1" s="1481"/>
      <c r="D1" s="1481"/>
      <c r="E1" s="1481"/>
      <c r="F1" s="1481"/>
      <c r="G1" s="1481"/>
      <c r="H1" s="1481"/>
      <c r="I1" s="1481"/>
      <c r="J1" s="1481"/>
      <c r="K1" s="1481"/>
      <c r="L1" s="1481"/>
      <c r="M1" s="1481"/>
      <c r="N1" s="1482"/>
      <c r="O1" s="1482"/>
      <c r="P1" s="1482"/>
      <c r="Q1" s="1482"/>
      <c r="R1" s="1482"/>
      <c r="S1" s="984"/>
      <c r="T1" s="984"/>
      <c r="U1" s="984"/>
      <c r="V1" s="984"/>
      <c r="W1" s="984"/>
      <c r="X1" s="984"/>
      <c r="Y1" s="984"/>
    </row>
    <row r="2" spans="1:25" ht="63">
      <c r="A2" s="1195" t="s">
        <v>197</v>
      </c>
      <c r="B2" s="1196" t="s">
        <v>96</v>
      </c>
      <c r="C2" s="1197" t="s">
        <v>173</v>
      </c>
      <c r="D2" s="1200" t="s">
        <v>190</v>
      </c>
      <c r="E2" s="1200" t="s">
        <v>191</v>
      </c>
      <c r="F2" s="1198" t="s">
        <v>174</v>
      </c>
      <c r="G2" s="1198" t="s">
        <v>182</v>
      </c>
      <c r="H2" s="1198" t="s">
        <v>175</v>
      </c>
      <c r="I2" s="1198" t="s">
        <v>176</v>
      </c>
      <c r="J2" s="1198" t="s">
        <v>217</v>
      </c>
      <c r="K2" s="1198" t="s">
        <v>502</v>
      </c>
      <c r="L2" s="1199" t="s">
        <v>505</v>
      </c>
      <c r="M2" s="1298" t="s">
        <v>189</v>
      </c>
      <c r="N2" s="1252" t="s">
        <v>499</v>
      </c>
      <c r="O2" s="1253" t="s">
        <v>500</v>
      </c>
      <c r="P2" s="1249" t="s">
        <v>501</v>
      </c>
      <c r="Q2" s="1250" t="s">
        <v>443</v>
      </c>
      <c r="R2" s="1268" t="s">
        <v>444</v>
      </c>
      <c r="S2" s="984"/>
      <c r="T2" s="984"/>
      <c r="U2" s="984"/>
      <c r="V2" s="984"/>
      <c r="W2" s="984"/>
      <c r="X2" s="928"/>
      <c r="Y2" s="928"/>
    </row>
    <row r="3" spans="1:25" ht="15.75">
      <c r="A3" s="1238" t="s">
        <v>193</v>
      </c>
      <c r="B3" s="1238" t="s">
        <v>508</v>
      </c>
      <c r="C3" s="1118">
        <v>85704060</v>
      </c>
      <c r="D3" s="1121">
        <v>1.2689999999999999</v>
      </c>
      <c r="E3" s="1121">
        <v>11.56345</v>
      </c>
      <c r="F3" s="1239">
        <v>8420.92</v>
      </c>
      <c r="G3" s="1239">
        <v>381.45</v>
      </c>
      <c r="H3" s="1239">
        <f>F3+G3</f>
        <v>8802.3700000000008</v>
      </c>
      <c r="I3" s="1239">
        <f>F3*1.2+G3*1.055</f>
        <v>10507.533749999999</v>
      </c>
      <c r="J3" s="1239">
        <f>I3-(I3-H3)*0.07</f>
        <v>10388.1722875</v>
      </c>
      <c r="K3" s="1286">
        <f>I3/L3</f>
        <v>0.11282409644375724</v>
      </c>
      <c r="L3" s="1120">
        <v>93132</v>
      </c>
      <c r="M3" s="1296">
        <v>6347</v>
      </c>
      <c r="N3" s="1312">
        <f>(K3-Q3)/Q3</f>
        <v>-0.17066452264573972</v>
      </c>
      <c r="O3" s="1313">
        <f>(L3-R3)/R3</f>
        <v>7.6533620002080666E-2</v>
      </c>
      <c r="P3" s="1301">
        <f>IF(C3="","0",'2023 GAZ DE BORDEAUX E1   '!I3)</f>
        <v>11769.091849999999</v>
      </c>
      <c r="Q3" s="1305">
        <f>P3/R3</f>
        <v>0.13604156523447883</v>
      </c>
      <c r="R3" s="1303">
        <f>IF(L3="","0",'2023 GAZ DE BORDEAUX E1   '!L3)</f>
        <v>86511</v>
      </c>
      <c r="S3" s="984"/>
      <c r="T3" s="984"/>
      <c r="U3" s="984"/>
      <c r="V3" s="984"/>
      <c r="W3" s="984"/>
      <c r="X3" s="908"/>
      <c r="Y3" s="908"/>
    </row>
    <row r="4" spans="1:25" ht="15.75">
      <c r="A4" s="959" t="s">
        <v>162</v>
      </c>
      <c r="B4" s="959" t="s">
        <v>510</v>
      </c>
      <c r="C4" s="955">
        <v>85767475</v>
      </c>
      <c r="D4" s="1044">
        <v>1.2549999999999999</v>
      </c>
      <c r="E4" s="1044">
        <v>11.52806</v>
      </c>
      <c r="F4" s="1202">
        <v>5929.34</v>
      </c>
      <c r="G4" s="1202">
        <v>381.45</v>
      </c>
      <c r="H4" s="1202">
        <f>F4+G4</f>
        <v>6310.79</v>
      </c>
      <c r="I4" s="1202">
        <f t="shared" ref="I4:I14" si="0">F4*1.2+G4*1.055</f>
        <v>7517.6377499999999</v>
      </c>
      <c r="J4" s="1239">
        <f t="shared" ref="J4:J14" si="1">I4-(I4-H4)*0.07</f>
        <v>7433.1584075000001</v>
      </c>
      <c r="K4" s="1287">
        <f>I4/L4</f>
        <v>0.11470829836580862</v>
      </c>
      <c r="L4" s="961">
        <v>65537</v>
      </c>
      <c r="M4" s="1293">
        <v>5685</v>
      </c>
      <c r="N4" s="1312">
        <f t="shared" ref="N4:O15" si="2">(K4-Q4)/Q4</f>
        <v>-0.14294823483581812</v>
      </c>
      <c r="O4" s="1313">
        <f t="shared" si="2"/>
        <v>-0.24500023040412885</v>
      </c>
      <c r="P4" s="1301">
        <f>IF(C4="","0",'2023 GAZ DE BORDEAUX E1   '!I4)</f>
        <v>11617.896999999999</v>
      </c>
      <c r="Q4" s="1305">
        <f t="shared" ref="Q4:Q15" si="3">P4/R4</f>
        <v>0.13384057186304776</v>
      </c>
      <c r="R4" s="1303">
        <f>IF(L4="","0",'2023 GAZ DE BORDEAUX E1   '!L4)</f>
        <v>86804</v>
      </c>
      <c r="S4" s="984"/>
      <c r="T4" s="984"/>
      <c r="U4" s="984"/>
      <c r="V4" s="984"/>
      <c r="W4" s="984"/>
      <c r="X4" s="908"/>
      <c r="Y4" s="908"/>
    </row>
    <row r="5" spans="1:25" ht="15.75">
      <c r="A5" s="1240" t="s">
        <v>163</v>
      </c>
      <c r="B5" s="1240" t="s">
        <v>509</v>
      </c>
      <c r="C5" s="1242">
        <v>85856920</v>
      </c>
      <c r="D5" s="1247">
        <v>1.2490000000000001</v>
      </c>
      <c r="E5" s="1247">
        <v>11.38822</v>
      </c>
      <c r="F5" s="1241">
        <v>6225.67</v>
      </c>
      <c r="G5" s="1241">
        <v>381.45</v>
      </c>
      <c r="H5" s="1241">
        <f t="shared" ref="H5:H14" si="4">F5+G5</f>
        <v>6607.12</v>
      </c>
      <c r="I5" s="1241">
        <f t="shared" si="0"/>
        <v>7873.2337500000003</v>
      </c>
      <c r="J5" s="1239">
        <f t="shared" si="1"/>
        <v>7784.6057875000006</v>
      </c>
      <c r="K5" s="1288">
        <f>I5/L5</f>
        <v>0.11440494267571456</v>
      </c>
      <c r="L5" s="964">
        <v>68819</v>
      </c>
      <c r="M5" s="1292">
        <v>6043</v>
      </c>
      <c r="N5" s="1312">
        <f t="shared" si="2"/>
        <v>-0.14595755045454692</v>
      </c>
      <c r="O5" s="1313">
        <f t="shared" si="2"/>
        <v>-0.20703561593326189</v>
      </c>
      <c r="P5" s="1301">
        <f>IF(C5="","0",'2023 GAZ DE BORDEAUX E1   '!I5)</f>
        <v>11625.72395</v>
      </c>
      <c r="Q5" s="1305">
        <f t="shared" si="3"/>
        <v>0.13395697454687913</v>
      </c>
      <c r="R5" s="1303">
        <f>IF(L5="","0",'2023 GAZ DE BORDEAUX E1   '!L5)</f>
        <v>86787</v>
      </c>
      <c r="S5" s="984"/>
      <c r="T5" s="984"/>
      <c r="U5" s="984"/>
      <c r="V5" s="984"/>
      <c r="W5" s="984"/>
      <c r="X5" s="908"/>
      <c r="Y5" s="908"/>
    </row>
    <row r="6" spans="1:25" ht="15.75">
      <c r="A6" s="1082" t="s">
        <v>164</v>
      </c>
      <c r="B6" s="1082" t="s">
        <v>458</v>
      </c>
      <c r="C6" s="1083">
        <v>85938126</v>
      </c>
      <c r="D6" s="1086">
        <v>1.2549999999999999</v>
      </c>
      <c r="E6" s="1086">
        <v>11.452349999999999</v>
      </c>
      <c r="F6" s="1201">
        <v>4851.26</v>
      </c>
      <c r="G6" s="1201">
        <v>461.75</v>
      </c>
      <c r="H6" s="1201">
        <f t="shared" si="4"/>
        <v>5313.01</v>
      </c>
      <c r="I6" s="1201">
        <f t="shared" si="0"/>
        <v>6308.6582499999995</v>
      </c>
      <c r="J6" s="1239">
        <f t="shared" si="1"/>
        <v>6238.9628724999993</v>
      </c>
      <c r="K6" s="1289">
        <f t="shared" ref="K6:K15" si="5">I6/L6</f>
        <v>0.11770543593857864</v>
      </c>
      <c r="L6" s="1085">
        <v>53597</v>
      </c>
      <c r="M6" s="1294">
        <v>4680</v>
      </c>
      <c r="N6" s="1312">
        <f t="shared" si="2"/>
        <v>-0.13724793608271565</v>
      </c>
      <c r="O6" s="1313">
        <f t="shared" si="2"/>
        <v>2.8555527835882479E-2</v>
      </c>
      <c r="P6" s="1301">
        <f>IF(C6="","0",'2023 GAZ DE BORDEAUX E1   '!I6)</f>
        <v>7109.24125</v>
      </c>
      <c r="Q6" s="1305">
        <f t="shared" si="3"/>
        <v>0.13643019919783531</v>
      </c>
      <c r="R6" s="1303">
        <f>IF(L6="","0",'2023 GAZ DE BORDEAUX E1   '!L6)</f>
        <v>52109</v>
      </c>
      <c r="S6" s="984"/>
      <c r="T6" s="984"/>
      <c r="U6" s="984"/>
      <c r="V6" s="984"/>
      <c r="W6" s="984"/>
      <c r="X6" s="908"/>
      <c r="Y6" s="908"/>
    </row>
    <row r="7" spans="1:25" ht="15.75">
      <c r="A7" s="1082" t="s">
        <v>165</v>
      </c>
      <c r="B7" s="1082" t="s">
        <v>459</v>
      </c>
      <c r="C7" s="1083">
        <v>86011570</v>
      </c>
      <c r="D7" s="1086">
        <v>1.242</v>
      </c>
      <c r="E7" s="1086">
        <v>11.50623</v>
      </c>
      <c r="F7" s="1201">
        <v>3166.59</v>
      </c>
      <c r="G7" s="1201">
        <v>461.75</v>
      </c>
      <c r="H7" s="1201">
        <f t="shared" si="4"/>
        <v>3628.34</v>
      </c>
      <c r="I7" s="1201">
        <f t="shared" si="0"/>
        <v>4287.0542500000001</v>
      </c>
      <c r="J7" s="1239">
        <f t="shared" si="1"/>
        <v>4240.9442525000004</v>
      </c>
      <c r="K7" s="1289">
        <f t="shared" si="5"/>
        <v>0.12223929314818512</v>
      </c>
      <c r="L7" s="1085">
        <v>35071</v>
      </c>
      <c r="M7" s="1294">
        <v>3048</v>
      </c>
      <c r="N7" s="1312">
        <f t="shared" si="2"/>
        <v>-0.14321166918581474</v>
      </c>
      <c r="O7" s="1313">
        <f t="shared" si="2"/>
        <v>0.20494056208341924</v>
      </c>
      <c r="P7" s="1301">
        <f>IF(C7="","0",'2023 GAZ DE BORDEAUX E1   '!I7)</f>
        <v>4152.5972499999998</v>
      </c>
      <c r="Q7" s="1305">
        <f t="shared" si="3"/>
        <v>0.14267151961794819</v>
      </c>
      <c r="R7" s="1303">
        <f>IF(L7="","0",'2023 GAZ DE BORDEAUX E1   '!L7)</f>
        <v>29106</v>
      </c>
      <c r="S7" s="984"/>
      <c r="T7" s="984"/>
      <c r="U7" s="984"/>
      <c r="V7" s="984"/>
      <c r="W7" s="984"/>
      <c r="X7" s="908"/>
      <c r="Y7" s="908"/>
    </row>
    <row r="8" spans="1:25" ht="15.75">
      <c r="A8" s="1082" t="s">
        <v>166</v>
      </c>
      <c r="B8" s="1082" t="s">
        <v>463</v>
      </c>
      <c r="C8" s="1083">
        <v>86087778</v>
      </c>
      <c r="D8" s="1086">
        <v>1.2410000000000001</v>
      </c>
      <c r="E8" s="1086">
        <v>11.45539</v>
      </c>
      <c r="F8" s="1201">
        <v>1136.83</v>
      </c>
      <c r="G8" s="1201">
        <v>461.75</v>
      </c>
      <c r="H8" s="1201">
        <f t="shared" si="4"/>
        <v>1598.58</v>
      </c>
      <c r="I8" s="1201">
        <f t="shared" si="0"/>
        <v>1851.3422499999999</v>
      </c>
      <c r="J8" s="1239">
        <f t="shared" si="1"/>
        <v>1833.6488924999999</v>
      </c>
      <c r="K8" s="1289">
        <f t="shared" si="5"/>
        <v>0.15019813808210286</v>
      </c>
      <c r="L8" s="1085">
        <v>12326</v>
      </c>
      <c r="M8" s="1294">
        <v>1076</v>
      </c>
      <c r="N8" s="1312">
        <f t="shared" si="2"/>
        <v>-0.14006335709355983</v>
      </c>
      <c r="O8" s="1313">
        <f t="shared" si="2"/>
        <v>0.42893577556225365</v>
      </c>
      <c r="P8" s="1301">
        <f>IF(C8="","0",'2023 GAZ DE BORDEAUX E1   '!I8)</f>
        <v>1506.6332499999999</v>
      </c>
      <c r="Q8" s="1305">
        <f t="shared" si="3"/>
        <v>0.17466186529098074</v>
      </c>
      <c r="R8" s="1303">
        <f>IF(L8="","0",'2023 GAZ DE BORDEAUX E1   '!L8)</f>
        <v>8626</v>
      </c>
      <c r="S8" s="984"/>
      <c r="T8" s="984"/>
      <c r="U8" s="984"/>
      <c r="V8" s="984"/>
      <c r="W8" s="984"/>
      <c r="X8" s="908"/>
      <c r="Y8" s="908"/>
    </row>
    <row r="9" spans="1:25" ht="15.75">
      <c r="A9" s="1082" t="s">
        <v>167</v>
      </c>
      <c r="B9" s="1082" t="s">
        <v>465</v>
      </c>
      <c r="C9" s="1083">
        <v>86165728</v>
      </c>
      <c r="D9" s="1086">
        <v>1.23</v>
      </c>
      <c r="E9" s="1086">
        <v>11.346</v>
      </c>
      <c r="F9" s="1201">
        <v>856.53</v>
      </c>
      <c r="G9" s="1201">
        <v>487.55</v>
      </c>
      <c r="H9" s="1201">
        <f t="shared" si="4"/>
        <v>1344.08</v>
      </c>
      <c r="I9" s="1201">
        <f t="shared" si="0"/>
        <v>1542.2012500000001</v>
      </c>
      <c r="J9" s="1239">
        <f t="shared" si="1"/>
        <v>1528.3327625000002</v>
      </c>
      <c r="K9" s="1289">
        <f t="shared" si="5"/>
        <v>0.16821566863001747</v>
      </c>
      <c r="L9" s="1085">
        <v>9168</v>
      </c>
      <c r="M9" s="1294">
        <v>808</v>
      </c>
      <c r="N9" s="1312">
        <f t="shared" si="2"/>
        <v>-5.2065933731996111E-2</v>
      </c>
      <c r="O9" s="1313">
        <f t="shared" si="2"/>
        <v>3.5230352303523033E-2</v>
      </c>
      <c r="P9" s="1301">
        <f>IF(C9="","0",'2023 GAZ DE BORDEAUX E1   '!I9)</f>
        <v>1571.5417499999999</v>
      </c>
      <c r="Q9" s="1305">
        <f t="shared" si="3"/>
        <v>0.17745503048780487</v>
      </c>
      <c r="R9" s="1303">
        <f>IF(L9="","0",'2023 GAZ DE BORDEAUX E1   '!L9)</f>
        <v>8856</v>
      </c>
      <c r="S9" s="984"/>
      <c r="T9" s="984"/>
      <c r="U9" s="984"/>
      <c r="V9" s="984"/>
      <c r="W9" s="984"/>
      <c r="X9" s="908"/>
      <c r="Y9" s="908"/>
    </row>
    <row r="10" spans="1:25" ht="15.75">
      <c r="A10" s="1082" t="s">
        <v>194</v>
      </c>
      <c r="B10" s="1082" t="s">
        <v>466</v>
      </c>
      <c r="C10" s="1083">
        <v>86239479</v>
      </c>
      <c r="D10" s="1086">
        <v>1.214</v>
      </c>
      <c r="E10" s="1086">
        <v>11.370010000000001</v>
      </c>
      <c r="F10" s="1201">
        <v>760.97</v>
      </c>
      <c r="G10" s="1201">
        <v>487.55</v>
      </c>
      <c r="H10" s="1201">
        <f t="shared" si="4"/>
        <v>1248.52</v>
      </c>
      <c r="I10" s="1201">
        <f t="shared" si="0"/>
        <v>1427.52925</v>
      </c>
      <c r="J10" s="1239">
        <f t="shared" si="1"/>
        <v>1414.9986025000001</v>
      </c>
      <c r="K10" s="1289">
        <f t="shared" si="5"/>
        <v>0.17269891725139125</v>
      </c>
      <c r="L10" s="1085">
        <v>8266</v>
      </c>
      <c r="M10" s="1294">
        <v>727</v>
      </c>
      <c r="N10" s="1312">
        <f t="shared" si="2"/>
        <v>-2.2524826553677876E-2</v>
      </c>
      <c r="O10" s="1313">
        <f t="shared" si="2"/>
        <v>-5.1520367183017786E-2</v>
      </c>
      <c r="P10" s="1301">
        <f>IF(C10="","0",'2023 GAZ DE BORDEAUX E1   '!I10)</f>
        <v>1539.7537499999999</v>
      </c>
      <c r="Q10" s="1305">
        <f t="shared" si="3"/>
        <v>0.17667857142857141</v>
      </c>
      <c r="R10" s="1303">
        <f>IF(L10="","0",'2023 GAZ DE BORDEAUX E1   '!L10)</f>
        <v>8715</v>
      </c>
      <c r="S10" s="984"/>
      <c r="T10" s="984"/>
      <c r="U10" s="984"/>
      <c r="V10" s="984"/>
      <c r="W10" s="984"/>
      <c r="X10" s="908"/>
      <c r="Y10" s="908"/>
    </row>
    <row r="11" spans="1:25" ht="15.75">
      <c r="A11" s="1082" t="s">
        <v>168</v>
      </c>
      <c r="B11" s="1082" t="s">
        <v>475</v>
      </c>
      <c r="C11" s="1085">
        <v>86315041</v>
      </c>
      <c r="D11" s="1086">
        <v>1.2330000000000001</v>
      </c>
      <c r="E11" s="1086">
        <v>11.64321</v>
      </c>
      <c r="F11" s="1201">
        <v>1776.49</v>
      </c>
      <c r="G11" s="1201">
        <v>487.55</v>
      </c>
      <c r="H11" s="1201">
        <f t="shared" si="4"/>
        <v>2264.04</v>
      </c>
      <c r="I11" s="1201">
        <f t="shared" si="0"/>
        <v>2646.1532499999998</v>
      </c>
      <c r="J11" s="1239">
        <f t="shared" si="1"/>
        <v>2619.4053224999998</v>
      </c>
      <c r="K11" s="1289">
        <f t="shared" si="5"/>
        <v>0.13908821287779238</v>
      </c>
      <c r="L11" s="1085">
        <v>19025</v>
      </c>
      <c r="M11" s="1294">
        <v>1634</v>
      </c>
      <c r="N11" s="1312">
        <f t="shared" si="2"/>
        <v>-0.22080119177026239</v>
      </c>
      <c r="O11" s="1313">
        <f t="shared" si="2"/>
        <v>1.347026893659018</v>
      </c>
      <c r="P11" s="1301">
        <f>IF(C11="","0",'2023 GAZ DE BORDEAUX E1   '!I11)</f>
        <v>1446.9337499999999</v>
      </c>
      <c r="Q11" s="1305">
        <f t="shared" si="3"/>
        <v>0.17850157290895632</v>
      </c>
      <c r="R11" s="1303">
        <f>IF(L11="","0",'2023 GAZ DE BORDEAUX E1   '!L11)</f>
        <v>8106</v>
      </c>
      <c r="S11" s="984"/>
      <c r="T11" s="984"/>
      <c r="U11" s="984"/>
      <c r="V11" s="984"/>
      <c r="W11" s="984"/>
      <c r="X11" s="908"/>
      <c r="Y11" s="908"/>
    </row>
    <row r="12" spans="1:25" ht="15.75">
      <c r="A12" s="1082" t="s">
        <v>169</v>
      </c>
      <c r="B12" s="1115" t="s">
        <v>477</v>
      </c>
      <c r="C12" s="1083">
        <v>86404367</v>
      </c>
      <c r="D12" s="1086">
        <v>1.2350000000000001</v>
      </c>
      <c r="E12" s="1086">
        <v>11.69421</v>
      </c>
      <c r="F12" s="1201">
        <v>3907.99</v>
      </c>
      <c r="G12" s="1201">
        <v>487.55</v>
      </c>
      <c r="H12" s="1201">
        <f t="shared" si="4"/>
        <v>4395.54</v>
      </c>
      <c r="I12" s="1201">
        <f t="shared" si="0"/>
        <v>5203.9532499999996</v>
      </c>
      <c r="J12" s="1239">
        <f t="shared" si="1"/>
        <v>5147.3643224999996</v>
      </c>
      <c r="K12" s="1289">
        <f t="shared" si="5"/>
        <v>0.12259018256772673</v>
      </c>
      <c r="L12" s="1085">
        <v>42450</v>
      </c>
      <c r="M12" s="1294">
        <v>2939</v>
      </c>
      <c r="N12" s="1312">
        <f t="shared" si="2"/>
        <v>-0.15187259079350701</v>
      </c>
      <c r="O12" s="1313">
        <f t="shared" si="2"/>
        <v>0.54447880662179371</v>
      </c>
      <c r="P12" s="1301">
        <f>IF(C12="","0",'2023 GAZ DE BORDEAUX E1   '!I12)</f>
        <v>3972.7417500000001</v>
      </c>
      <c r="Q12" s="1305">
        <f t="shared" si="3"/>
        <v>0.14454217755139168</v>
      </c>
      <c r="R12" s="1303">
        <f>IF(L12="","0",'2023 GAZ DE BORDEAUX E1   '!L12)</f>
        <v>27485</v>
      </c>
      <c r="S12" s="984"/>
      <c r="T12" s="984"/>
      <c r="U12" s="984"/>
      <c r="V12" s="984"/>
      <c r="W12" s="984"/>
      <c r="X12" s="908"/>
      <c r="Y12" s="908"/>
    </row>
    <row r="13" spans="1:25" ht="15.75">
      <c r="A13" s="1082" t="s">
        <v>170</v>
      </c>
      <c r="B13" s="1082" t="s">
        <v>493</v>
      </c>
      <c r="C13" s="1085">
        <v>86477503</v>
      </c>
      <c r="D13" s="1096">
        <v>1.25</v>
      </c>
      <c r="E13" s="1111">
        <v>11.61251</v>
      </c>
      <c r="F13" s="1201">
        <v>5493.28</v>
      </c>
      <c r="G13" s="1201">
        <v>487.55</v>
      </c>
      <c r="H13" s="1201">
        <f t="shared" si="4"/>
        <v>5980.83</v>
      </c>
      <c r="I13" s="1201">
        <f t="shared" si="0"/>
        <v>7106.3012499999995</v>
      </c>
      <c r="J13" s="1239">
        <f t="shared" si="1"/>
        <v>7027.5182624999998</v>
      </c>
      <c r="K13" s="1289">
        <f t="shared" si="5"/>
        <v>0.11963872941849893</v>
      </c>
      <c r="L13" s="1085">
        <v>59398</v>
      </c>
      <c r="M13" s="1294">
        <v>4092</v>
      </c>
      <c r="N13" s="1312">
        <f t="shared" si="2"/>
        <v>-0.11892306097115597</v>
      </c>
      <c r="O13" s="1313">
        <f t="shared" si="2"/>
        <v>-1.2337878284003991E-2</v>
      </c>
      <c r="P13" s="1301">
        <f>IF(C13="","0",'2023 GAZ DE BORDEAUX E1   '!I13)</f>
        <v>8166.2257499999996</v>
      </c>
      <c r="Q13" s="1305">
        <f t="shared" si="3"/>
        <v>0.13578692633854339</v>
      </c>
      <c r="R13" s="1303">
        <f>IF(L13="","0",'2023 GAZ DE BORDEAUX E1   '!L13)</f>
        <v>60140</v>
      </c>
      <c r="S13" s="984"/>
      <c r="T13" s="984"/>
      <c r="U13" s="984"/>
      <c r="V13" s="984"/>
      <c r="W13" s="984"/>
      <c r="X13" s="908"/>
      <c r="Y13" s="908"/>
    </row>
    <row r="14" spans="1:25" ht="15.75">
      <c r="A14" s="1082" t="s">
        <v>195</v>
      </c>
      <c r="B14" s="1082" t="s">
        <v>496</v>
      </c>
      <c r="C14" s="1083">
        <v>86531188</v>
      </c>
      <c r="D14" s="1086">
        <v>1.2629999999999999</v>
      </c>
      <c r="E14" s="1086">
        <v>11.54996</v>
      </c>
      <c r="F14" s="1201">
        <v>7310.19</v>
      </c>
      <c r="G14" s="1201">
        <v>487.55</v>
      </c>
      <c r="H14" s="1201">
        <f t="shared" si="4"/>
        <v>7797.74</v>
      </c>
      <c r="I14" s="1201">
        <f t="shared" si="0"/>
        <v>9286.5932499999999</v>
      </c>
      <c r="J14" s="1239">
        <f t="shared" si="1"/>
        <v>9182.3735225</v>
      </c>
      <c r="K14" s="1289">
        <f t="shared" si="5"/>
        <v>0.1169507751303428</v>
      </c>
      <c r="L14" s="1085">
        <v>79406</v>
      </c>
      <c r="M14" s="1294">
        <v>6875</v>
      </c>
      <c r="N14" s="1312">
        <f t="shared" si="2"/>
        <v>-0.13090304908181738</v>
      </c>
      <c r="O14" s="1313">
        <f t="shared" si="2"/>
        <v>8.7693824995890637E-2</v>
      </c>
      <c r="P14" s="1301">
        <f>IF(C14="","0",'2023 GAZ DE BORDEAUX E1   '!I14)</f>
        <v>9823.8457499999986</v>
      </c>
      <c r="Q14" s="1305">
        <f t="shared" si="3"/>
        <v>0.1345658559804942</v>
      </c>
      <c r="R14" s="1303">
        <f>IF(L14="","0",'2023 GAZ DE BORDEAUX E1   '!L14)</f>
        <v>73004</v>
      </c>
      <c r="S14" s="984"/>
      <c r="T14" s="984"/>
      <c r="U14" s="984"/>
      <c r="V14" s="984"/>
      <c r="W14" s="984"/>
      <c r="X14" s="908"/>
      <c r="Y14" s="908"/>
    </row>
    <row r="15" spans="1:25" ht="16.5" thickBot="1">
      <c r="A15" s="1483" t="s">
        <v>181</v>
      </c>
      <c r="B15" s="1484"/>
      <c r="C15" s="1485"/>
      <c r="D15" s="1486"/>
      <c r="E15" s="1487"/>
      <c r="F15" s="1203">
        <f>SUM(F3:F14)</f>
        <v>49836.06</v>
      </c>
      <c r="G15" s="1203">
        <f>SUM(G3:G14)</f>
        <v>5454.9000000000005</v>
      </c>
      <c r="H15" s="1203">
        <f>SUM(H3:H14)</f>
        <v>55290.96</v>
      </c>
      <c r="I15" s="1203">
        <f>SUM(I3:I14)</f>
        <v>65558.191500000001</v>
      </c>
      <c r="J15" s="1203">
        <f>SUM(J3:J14)</f>
        <v>64839.485295000006</v>
      </c>
      <c r="K15" s="1306">
        <f t="shared" si="5"/>
        <v>0.12002708098755939</v>
      </c>
      <c r="L15" s="1204">
        <f>SUM(L3:L14)</f>
        <v>546195</v>
      </c>
      <c r="M15" s="1299">
        <f>SUM(M3:M14)</f>
        <v>43954</v>
      </c>
      <c r="N15" s="1314">
        <f t="shared" si="2"/>
        <v>-0.13374868146031219</v>
      </c>
      <c r="O15" s="1315">
        <f t="shared" si="2"/>
        <v>1.854735393445955E-2</v>
      </c>
      <c r="P15" s="1302">
        <f>SUM(P3:P14)</f>
        <v>74302.227049999972</v>
      </c>
      <c r="Q15" s="1307">
        <f t="shared" si="3"/>
        <v>0.13855918994720731</v>
      </c>
      <c r="R15" s="1304">
        <f>SUM(R3:R14)</f>
        <v>536249</v>
      </c>
      <c r="S15" s="984"/>
      <c r="T15" s="984"/>
      <c r="U15" s="984"/>
      <c r="V15" s="984"/>
      <c r="W15" s="984"/>
      <c r="X15" s="908"/>
      <c r="Y15" s="908"/>
    </row>
    <row r="16" spans="1:25" ht="15.75">
      <c r="A16" s="1206"/>
      <c r="B16" s="1206"/>
      <c r="C16" s="1206"/>
      <c r="D16" s="1206"/>
      <c r="E16" s="1206"/>
      <c r="F16" s="1207"/>
      <c r="G16" s="1207"/>
      <c r="H16" s="1207"/>
      <c r="I16" s="1207"/>
      <c r="J16" s="1207"/>
      <c r="K16" s="1207"/>
      <c r="L16" s="1208"/>
      <c r="M16" s="1209"/>
      <c r="N16" s="1300"/>
      <c r="O16" s="1300"/>
      <c r="P16" s="984"/>
      <c r="Q16" s="1054"/>
      <c r="R16" s="1054"/>
      <c r="S16" s="984"/>
      <c r="T16" s="984"/>
      <c r="U16" s="984"/>
      <c r="V16" s="984"/>
      <c r="W16" s="984"/>
      <c r="X16" s="908"/>
      <c r="Y16" s="908"/>
    </row>
    <row r="17" spans="1:25" ht="16.5" thickBot="1">
      <c r="A17" s="1488" t="s">
        <v>345</v>
      </c>
      <c r="B17" s="1488"/>
      <c r="C17" s="1488"/>
      <c r="D17" s="1488"/>
      <c r="E17" s="1488"/>
      <c r="F17" s="1488"/>
      <c r="G17" s="1488"/>
      <c r="H17" s="1488"/>
      <c r="I17" s="1488"/>
      <c r="J17" s="1488"/>
      <c r="K17" s="1488"/>
      <c r="L17" s="1488"/>
      <c r="M17" s="1488"/>
      <c r="N17" s="1488"/>
      <c r="O17" s="1488"/>
      <c r="P17" s="1488"/>
      <c r="Q17" s="1488"/>
      <c r="R17" s="1488"/>
      <c r="S17" s="984"/>
      <c r="T17" s="984"/>
      <c r="U17" s="984"/>
      <c r="V17" s="984"/>
      <c r="W17" s="984"/>
      <c r="X17" s="984"/>
      <c r="Y17" s="984"/>
    </row>
    <row r="18" spans="1:25" ht="63">
      <c r="A18" s="1211" t="s">
        <v>198</v>
      </c>
      <c r="B18" s="1212" t="s">
        <v>96</v>
      </c>
      <c r="C18" s="1213" t="s">
        <v>173</v>
      </c>
      <c r="D18" s="1216" t="s">
        <v>190</v>
      </c>
      <c r="E18" s="1216" t="s">
        <v>191</v>
      </c>
      <c r="F18" s="1214" t="s">
        <v>174</v>
      </c>
      <c r="G18" s="1214" t="s">
        <v>182</v>
      </c>
      <c r="H18" s="1214" t="s">
        <v>175</v>
      </c>
      <c r="I18" s="1214" t="s">
        <v>176</v>
      </c>
      <c r="J18" s="1214" t="s">
        <v>217</v>
      </c>
      <c r="K18" s="1198" t="s">
        <v>502</v>
      </c>
      <c r="L18" s="1199" t="s">
        <v>505</v>
      </c>
      <c r="M18" s="1291" t="s">
        <v>189</v>
      </c>
      <c r="N18" s="1252" t="s">
        <v>499</v>
      </c>
      <c r="O18" s="1253" t="s">
        <v>500</v>
      </c>
      <c r="P18" s="1249" t="s">
        <v>501</v>
      </c>
      <c r="Q18" s="1250" t="s">
        <v>443</v>
      </c>
      <c r="R18" s="1268" t="s">
        <v>444</v>
      </c>
      <c r="S18" s="984"/>
      <c r="T18" s="984"/>
      <c r="U18" s="984"/>
      <c r="V18" s="984"/>
      <c r="W18" s="984"/>
      <c r="X18" s="984"/>
      <c r="Y18" s="984"/>
    </row>
    <row r="19" spans="1:25" ht="15.75">
      <c r="A19" s="1240" t="s">
        <v>193</v>
      </c>
      <c r="B19" s="1238" t="s">
        <v>508</v>
      </c>
      <c r="C19" s="1118">
        <v>85704059</v>
      </c>
      <c r="D19" s="1244">
        <v>1.27</v>
      </c>
      <c r="E19" s="1245">
        <v>11.5593</v>
      </c>
      <c r="F19" s="1239">
        <v>9185.2000000000007</v>
      </c>
      <c r="G19" s="1239">
        <v>454.15</v>
      </c>
      <c r="H19" s="1239">
        <f>F19+G19</f>
        <v>9639.35</v>
      </c>
      <c r="I19" s="1239">
        <f>F19*1.2+G19*1.055</f>
        <v>11501.36825</v>
      </c>
      <c r="J19" s="1239">
        <f>I19-(I19-H19)*0.07</f>
        <v>11371.0269725</v>
      </c>
      <c r="K19" s="1286">
        <f t="shared" ref="K19:K31" si="6">I19/L19</f>
        <v>0.1138039465481927</v>
      </c>
      <c r="L19" s="1120">
        <v>101063</v>
      </c>
      <c r="M19" s="1296">
        <v>6884</v>
      </c>
      <c r="N19" s="1312">
        <f>(K19-Q19)/Q19</f>
        <v>-0.16875049679465887</v>
      </c>
      <c r="O19" s="1313">
        <f>(L19-R19)/R19</f>
        <v>3.6777529288660002E-2</v>
      </c>
      <c r="P19" s="1301">
        <f>IF(L19="","0",'2023 GAZ DE BORDEAUX E1   '!I19)</f>
        <v>13345.42885</v>
      </c>
      <c r="Q19" s="1309">
        <f>P19/R19</f>
        <v>0.13690708518845279</v>
      </c>
      <c r="R19" s="1303">
        <f>IF(L19="","0",'2023 GAZ DE BORDEAUX E1   '!L19)</f>
        <v>97478</v>
      </c>
      <c r="S19" s="984"/>
      <c r="T19" s="984"/>
      <c r="U19" s="984"/>
      <c r="V19" s="984"/>
      <c r="W19" s="984"/>
      <c r="X19" s="984"/>
      <c r="Y19" s="984"/>
    </row>
    <row r="20" spans="1:25" ht="15.75">
      <c r="A20" s="959" t="s">
        <v>162</v>
      </c>
      <c r="B20" s="959" t="s">
        <v>510</v>
      </c>
      <c r="C20" s="955">
        <v>85767474</v>
      </c>
      <c r="D20" s="1045">
        <v>1.256</v>
      </c>
      <c r="E20" s="1046">
        <v>11.52023</v>
      </c>
      <c r="F20" s="1202">
        <v>6410.4</v>
      </c>
      <c r="G20" s="1202">
        <v>454.15</v>
      </c>
      <c r="H20" s="1202">
        <f t="shared" ref="H20:H30" si="7">F20+G20</f>
        <v>6864.5499999999993</v>
      </c>
      <c r="I20" s="1202">
        <f t="shared" ref="I20:I30" si="8">F20*1.2+G20*1.055</f>
        <v>8171.6082499999993</v>
      </c>
      <c r="J20" s="1239">
        <f t="shared" ref="J20:J30" si="9">I20-(I20-H20)*0.07</f>
        <v>8080.1141724999989</v>
      </c>
      <c r="K20" s="1287">
        <f t="shared" si="6"/>
        <v>0.11618785812799476</v>
      </c>
      <c r="L20" s="961">
        <v>70331</v>
      </c>
      <c r="M20" s="1293">
        <v>6105</v>
      </c>
      <c r="N20" s="1312">
        <f t="shared" ref="N20:O31" si="10">(K20-Q20)/Q20</f>
        <v>-0.13677272915097341</v>
      </c>
      <c r="O20" s="1313">
        <f t="shared" si="10"/>
        <v>-0.29638040737924687</v>
      </c>
      <c r="P20" s="1301">
        <f>IF(L20="","0",'2023 GAZ DE BORDEAUX E1   '!I20)</f>
        <v>13453.78435</v>
      </c>
      <c r="Q20" s="1309">
        <f t="shared" ref="Q20:Q31" si="11">P20/R20</f>
        <v>0.134597066209132</v>
      </c>
      <c r="R20" s="1303">
        <f>IF(L20="","0",'2023 GAZ DE BORDEAUX E1   '!L20)</f>
        <v>99956</v>
      </c>
      <c r="S20" s="984"/>
      <c r="T20" s="984"/>
      <c r="U20" s="984"/>
      <c r="V20" s="984"/>
      <c r="W20" s="984"/>
      <c r="X20" s="984"/>
      <c r="Y20" s="984"/>
    </row>
    <row r="21" spans="1:25" ht="15.75">
      <c r="A21" s="1240" t="s">
        <v>163</v>
      </c>
      <c r="B21" s="1240" t="s">
        <v>509</v>
      </c>
      <c r="C21" s="964">
        <v>85856919</v>
      </c>
      <c r="D21" s="1243">
        <v>1.248</v>
      </c>
      <c r="E21" s="1243">
        <v>11.395429999999999</v>
      </c>
      <c r="F21" s="1241">
        <v>6765.49</v>
      </c>
      <c r="G21" s="1241">
        <v>454.15</v>
      </c>
      <c r="H21" s="1241">
        <f t="shared" si="7"/>
        <v>7219.6399999999994</v>
      </c>
      <c r="I21" s="1241">
        <f t="shared" si="8"/>
        <v>8597.7162499999995</v>
      </c>
      <c r="J21" s="1239">
        <f t="shared" si="9"/>
        <v>8501.2509124999997</v>
      </c>
      <c r="K21" s="1288">
        <f t="shared" si="6"/>
        <v>0.11577232912312829</v>
      </c>
      <c r="L21" s="964">
        <v>74264</v>
      </c>
      <c r="M21" s="1292">
        <v>6517</v>
      </c>
      <c r="N21" s="1312">
        <f t="shared" si="10"/>
        <v>-0.14206203437516859</v>
      </c>
      <c r="O21" s="1313">
        <f t="shared" si="10"/>
        <v>-0.23690132451011622</v>
      </c>
      <c r="P21" s="1301">
        <f>IF(L21="","0",'2023 GAZ DE BORDEAUX E1   '!I21)</f>
        <v>13132.47315</v>
      </c>
      <c r="Q21" s="1309">
        <f t="shared" si="11"/>
        <v>0.13494254102487696</v>
      </c>
      <c r="R21" s="1303">
        <f>IF(L21="","0",'2023 GAZ DE BORDEAUX E1   '!L21)</f>
        <v>97319</v>
      </c>
      <c r="S21" s="984"/>
      <c r="T21" s="984"/>
      <c r="U21" s="984"/>
      <c r="V21" s="984"/>
      <c r="W21" s="984"/>
      <c r="X21" s="984"/>
      <c r="Y21" s="984"/>
    </row>
    <row r="22" spans="1:25" ht="15.75">
      <c r="A22" s="1082" t="s">
        <v>164</v>
      </c>
      <c r="B22" s="1082" t="s">
        <v>458</v>
      </c>
      <c r="C22" s="1083">
        <v>85938125</v>
      </c>
      <c r="D22" s="1096">
        <v>1.256</v>
      </c>
      <c r="E22" s="1111">
        <v>11.452310000000001</v>
      </c>
      <c r="F22" s="1201">
        <v>5361.67</v>
      </c>
      <c r="G22" s="1201">
        <v>527.01</v>
      </c>
      <c r="H22" s="1201">
        <f t="shared" si="7"/>
        <v>5888.68</v>
      </c>
      <c r="I22" s="1201">
        <f t="shared" si="8"/>
        <v>6989.9995499999995</v>
      </c>
      <c r="J22" s="1239">
        <f t="shared" si="9"/>
        <v>6912.9071814999998</v>
      </c>
      <c r="K22" s="1289">
        <f t="shared" si="6"/>
        <v>0.11904761138360923</v>
      </c>
      <c r="L22" s="1085">
        <v>58716</v>
      </c>
      <c r="M22" s="1294">
        <v>5127</v>
      </c>
      <c r="N22" s="1312">
        <f t="shared" si="10"/>
        <v>-0.13302324338604374</v>
      </c>
      <c r="O22" s="1313">
        <f t="shared" si="10"/>
        <v>-5.0763062596999482E-2</v>
      </c>
      <c r="P22" s="1301">
        <f>IF(L22="","0",'2023 GAZ DE BORDEAUX E1   '!I22)</f>
        <v>8493.6637499999997</v>
      </c>
      <c r="Q22" s="1309">
        <f t="shared" si="11"/>
        <v>0.13731349828634246</v>
      </c>
      <c r="R22" s="1303">
        <f>IF(L22="","0",'2023 GAZ DE BORDEAUX E1   '!L22)</f>
        <v>61856</v>
      </c>
      <c r="S22" s="984"/>
      <c r="T22" s="984"/>
      <c r="U22" s="984"/>
      <c r="V22" s="984"/>
      <c r="W22" s="984"/>
      <c r="X22" s="984"/>
      <c r="Y22" s="984"/>
    </row>
    <row r="23" spans="1:25" ht="15.75">
      <c r="A23" s="1082" t="s">
        <v>165</v>
      </c>
      <c r="B23" s="1082" t="s">
        <v>459</v>
      </c>
      <c r="C23" s="1083">
        <v>86011569</v>
      </c>
      <c r="D23" s="1096">
        <v>1.242</v>
      </c>
      <c r="E23" s="1111">
        <v>11.51005</v>
      </c>
      <c r="F23" s="1201">
        <v>3207.13</v>
      </c>
      <c r="G23" s="1201">
        <v>527.01</v>
      </c>
      <c r="H23" s="1201">
        <f t="shared" si="7"/>
        <v>3734.1400000000003</v>
      </c>
      <c r="I23" s="1201">
        <f t="shared" si="8"/>
        <v>4404.5515500000001</v>
      </c>
      <c r="J23" s="1239">
        <f t="shared" si="9"/>
        <v>4357.6227415000003</v>
      </c>
      <c r="K23" s="1289">
        <f t="shared" si="6"/>
        <v>0.12400201435810811</v>
      </c>
      <c r="L23" s="1085">
        <v>35520</v>
      </c>
      <c r="M23" s="1294">
        <v>3086</v>
      </c>
      <c r="N23" s="1312">
        <f t="shared" si="10"/>
        <v>-0.14111685925338466</v>
      </c>
      <c r="O23" s="1313">
        <f t="shared" si="10"/>
        <v>0.23526343244653103</v>
      </c>
      <c r="P23" s="1301">
        <f>IF(L23="","0",'2023 GAZ DE BORDEAUX E1   '!I23)</f>
        <v>4151.5285999999996</v>
      </c>
      <c r="Q23" s="1309">
        <f t="shared" si="11"/>
        <v>0.14437588593288123</v>
      </c>
      <c r="R23" s="1303">
        <f>IF(L23="","0",'2023 GAZ DE BORDEAUX E1   '!L23)</f>
        <v>28755</v>
      </c>
      <c r="S23" s="984"/>
      <c r="T23" s="984"/>
      <c r="U23" s="984"/>
      <c r="V23" s="984"/>
      <c r="W23" s="984"/>
      <c r="X23" s="984"/>
      <c r="Y23" s="984"/>
    </row>
    <row r="24" spans="1:25" ht="15.75">
      <c r="A24" s="1082" t="s">
        <v>166</v>
      </c>
      <c r="B24" s="1082" t="s">
        <v>463</v>
      </c>
      <c r="C24" s="1085">
        <v>86087777</v>
      </c>
      <c r="D24" s="1096">
        <v>1.238</v>
      </c>
      <c r="E24" s="1096">
        <v>11.454980000000001</v>
      </c>
      <c r="F24" s="1201">
        <v>1843.41</v>
      </c>
      <c r="G24" s="1201">
        <v>527.01</v>
      </c>
      <c r="H24" s="1201">
        <f t="shared" si="7"/>
        <v>2370.42</v>
      </c>
      <c r="I24" s="1201">
        <f t="shared" si="8"/>
        <v>2768.0875500000002</v>
      </c>
      <c r="J24" s="1239">
        <f t="shared" si="9"/>
        <v>2740.2508215000003</v>
      </c>
      <c r="K24" s="1289">
        <f t="shared" si="6"/>
        <v>0.14504755554391113</v>
      </c>
      <c r="L24" s="1085">
        <v>19084</v>
      </c>
      <c r="M24" s="1294">
        <v>1666</v>
      </c>
      <c r="N24" s="1312">
        <f t="shared" si="10"/>
        <v>-8.8631307438822901E-2</v>
      </c>
      <c r="O24" s="1313">
        <f t="shared" si="10"/>
        <v>6.0340037781975775E-2</v>
      </c>
      <c r="P24" s="1301">
        <f>IF(L24="","0",'2023 GAZ DE BORDEAUX E1   '!I24)</f>
        <v>2864.4454500000002</v>
      </c>
      <c r="Q24" s="1309">
        <f t="shared" si="11"/>
        <v>0.15915354206022891</v>
      </c>
      <c r="R24" s="1303">
        <f>IF(L24="","0",'2023 GAZ DE BORDEAUX E1   '!L24)</f>
        <v>17998</v>
      </c>
      <c r="S24" s="984"/>
      <c r="T24" s="984"/>
      <c r="U24" s="984"/>
      <c r="V24" s="984"/>
      <c r="W24" s="984"/>
      <c r="X24" s="984"/>
      <c r="Y24" s="984"/>
    </row>
    <row r="25" spans="1:25" ht="15.75">
      <c r="A25" s="1082" t="s">
        <v>167</v>
      </c>
      <c r="B25" s="1082" t="s">
        <v>465</v>
      </c>
      <c r="C25" s="1083">
        <v>86165727</v>
      </c>
      <c r="D25" s="1086">
        <v>1.2270000000000001</v>
      </c>
      <c r="E25" s="1086">
        <v>11.354850000000001</v>
      </c>
      <c r="F25" s="1201">
        <v>1509.68</v>
      </c>
      <c r="G25" s="1201">
        <v>552.80999999999995</v>
      </c>
      <c r="H25" s="1201">
        <f t="shared" si="7"/>
        <v>2062.4899999999998</v>
      </c>
      <c r="I25" s="1201">
        <f t="shared" si="8"/>
        <v>2394.8305499999997</v>
      </c>
      <c r="J25" s="1239">
        <f t="shared" si="9"/>
        <v>2371.5667114999997</v>
      </c>
      <c r="K25" s="1289">
        <f t="shared" si="6"/>
        <v>0.15240107865597555</v>
      </c>
      <c r="L25" s="1085">
        <v>15714</v>
      </c>
      <c r="M25" s="1294">
        <v>1385</v>
      </c>
      <c r="N25" s="1312">
        <f t="shared" si="10"/>
        <v>-0.10792146199344145</v>
      </c>
      <c r="O25" s="1313">
        <f t="shared" si="10"/>
        <v>4.5648123502794784E-2</v>
      </c>
      <c r="P25" s="1301">
        <f>IF(L25="","0",'2023 GAZ DE BORDEAUX E1   '!I25)</f>
        <v>2567.3562499999998</v>
      </c>
      <c r="Q25" s="1309">
        <f t="shared" si="11"/>
        <v>0.17083818538727708</v>
      </c>
      <c r="R25" s="1303">
        <f>IF(L25="","0",'2023 GAZ DE BORDEAUX E1   '!L25)</f>
        <v>15028</v>
      </c>
      <c r="S25" s="984"/>
      <c r="T25" s="984"/>
      <c r="U25" s="984"/>
      <c r="V25" s="984"/>
      <c r="W25" s="984"/>
      <c r="X25" s="984"/>
      <c r="Y25" s="984"/>
    </row>
    <row r="26" spans="1:25" ht="15.75">
      <c r="A26" s="1082" t="s">
        <v>194</v>
      </c>
      <c r="B26" s="1082" t="s">
        <v>466</v>
      </c>
      <c r="C26" s="1083">
        <v>86239478</v>
      </c>
      <c r="D26" s="1086">
        <v>1.22</v>
      </c>
      <c r="E26" s="1086">
        <v>11.36965</v>
      </c>
      <c r="F26" s="1201">
        <v>1393.17</v>
      </c>
      <c r="G26" s="1201">
        <v>552.80999999999995</v>
      </c>
      <c r="H26" s="1201">
        <f t="shared" si="7"/>
        <v>1945.98</v>
      </c>
      <c r="I26" s="1201">
        <f t="shared" si="8"/>
        <v>2255.0185499999998</v>
      </c>
      <c r="J26" s="1239">
        <f t="shared" si="9"/>
        <v>2233.3858514999997</v>
      </c>
      <c r="K26" s="1289">
        <f t="shared" si="6"/>
        <v>0.14901331857529901</v>
      </c>
      <c r="L26" s="1085">
        <v>15133</v>
      </c>
      <c r="M26" s="1294">
        <v>1091</v>
      </c>
      <c r="N26" s="1312">
        <f t="shared" si="10"/>
        <v>-9.8569030741544092E-2</v>
      </c>
      <c r="O26" s="1313">
        <f t="shared" si="10"/>
        <v>5.2892561983471076E-4</v>
      </c>
      <c r="P26" s="1301">
        <f>IF(L26="","0",'2023 GAZ DE BORDEAUX E1   '!I26)</f>
        <v>2500.2762499999999</v>
      </c>
      <c r="Q26" s="1309">
        <f t="shared" si="11"/>
        <v>0.16530752066115703</v>
      </c>
      <c r="R26" s="1303">
        <f>IF(L26="","0",'2023 GAZ DE BORDEAUX E1   '!L26)</f>
        <v>15125</v>
      </c>
      <c r="S26" s="984"/>
      <c r="T26" s="984"/>
      <c r="U26" s="984"/>
      <c r="V26" s="984"/>
      <c r="W26" s="984"/>
      <c r="X26" s="984"/>
      <c r="Y26" s="984"/>
    </row>
    <row r="27" spans="1:25" ht="15.75">
      <c r="A27" s="1082" t="s">
        <v>168</v>
      </c>
      <c r="B27" s="1082" t="s">
        <v>475</v>
      </c>
      <c r="C27" s="1085">
        <v>86315040</v>
      </c>
      <c r="D27" s="1096">
        <v>1.2310000000000001</v>
      </c>
      <c r="E27" s="1111">
        <v>11.648210000000001</v>
      </c>
      <c r="F27" s="1201">
        <v>2430.54</v>
      </c>
      <c r="G27" s="1201">
        <v>552.80999999999995</v>
      </c>
      <c r="H27" s="1201">
        <f t="shared" si="7"/>
        <v>2983.35</v>
      </c>
      <c r="I27" s="1201">
        <f t="shared" si="8"/>
        <v>3499.8625499999998</v>
      </c>
      <c r="J27" s="1239">
        <f t="shared" si="9"/>
        <v>3463.7066714999996</v>
      </c>
      <c r="K27" s="1289">
        <f t="shared" si="6"/>
        <v>0.13981553811121764</v>
      </c>
      <c r="L27" s="1085">
        <v>25032</v>
      </c>
      <c r="M27" s="1294">
        <v>2149</v>
      </c>
      <c r="N27" s="1312">
        <f t="shared" si="10"/>
        <v>-0.13422137293938594</v>
      </c>
      <c r="O27" s="1313">
        <f t="shared" si="10"/>
        <v>0.70494483040457701</v>
      </c>
      <c r="P27" s="1301">
        <f>IF(L27="","0",'2023 GAZ DE BORDEAUX E1   '!I27)</f>
        <v>2371.0122499999998</v>
      </c>
      <c r="Q27" s="1309">
        <f t="shared" si="11"/>
        <v>0.16149109453752894</v>
      </c>
      <c r="R27" s="1303">
        <f>IF(L27="","0",'2023 GAZ DE BORDEAUX E1   '!L27)</f>
        <v>14682</v>
      </c>
      <c r="S27" s="984"/>
      <c r="T27" s="984"/>
      <c r="U27" s="984"/>
      <c r="V27" s="984"/>
      <c r="W27" s="984"/>
      <c r="X27" s="984"/>
      <c r="Y27" s="984"/>
    </row>
    <row r="28" spans="1:25" ht="15.75">
      <c r="A28" s="1082" t="s">
        <v>169</v>
      </c>
      <c r="B28" s="1115" t="s">
        <v>477</v>
      </c>
      <c r="C28" s="1083">
        <v>86404366</v>
      </c>
      <c r="D28" s="1096">
        <v>1.2350000000000001</v>
      </c>
      <c r="E28" s="1111">
        <v>11.693899999999999</v>
      </c>
      <c r="F28" s="1201">
        <v>4413.8500000000004</v>
      </c>
      <c r="G28" s="1201">
        <v>552.80999999999995</v>
      </c>
      <c r="H28" s="1201">
        <f t="shared" si="7"/>
        <v>4966.66</v>
      </c>
      <c r="I28" s="1201">
        <f t="shared" si="8"/>
        <v>5879.8345499999996</v>
      </c>
      <c r="J28" s="1239">
        <f t="shared" si="9"/>
        <v>5815.9123314999997</v>
      </c>
      <c r="K28" s="1289">
        <f t="shared" si="6"/>
        <v>0.12379902200231603</v>
      </c>
      <c r="L28" s="1085">
        <v>47495</v>
      </c>
      <c r="M28" s="1294">
        <v>4100</v>
      </c>
      <c r="N28" s="1312">
        <f t="shared" si="10"/>
        <v>-0.17271560480431686</v>
      </c>
      <c r="O28" s="1313">
        <f t="shared" si="10"/>
        <v>0.5835361584369686</v>
      </c>
      <c r="P28" s="1301">
        <f>IF(L28="","0",'2023 GAZ DE BORDEAUX E1   '!I28)</f>
        <v>4488.3042500000001</v>
      </c>
      <c r="Q28" s="1309">
        <f t="shared" si="11"/>
        <v>0.14964505884706433</v>
      </c>
      <c r="R28" s="1303">
        <f>IF(L28="","0",'2023 GAZ DE BORDEAUX E1   '!L28)</f>
        <v>29993</v>
      </c>
      <c r="S28" s="984"/>
      <c r="T28" s="984"/>
      <c r="U28" s="984"/>
      <c r="V28" s="984"/>
      <c r="W28" s="984"/>
      <c r="X28" s="984"/>
      <c r="Y28" s="984"/>
    </row>
    <row r="29" spans="1:25" ht="15.75">
      <c r="A29" s="1082" t="s">
        <v>170</v>
      </c>
      <c r="B29" s="1082" t="s">
        <v>493</v>
      </c>
      <c r="C29" s="1085">
        <v>86477502</v>
      </c>
      <c r="D29" s="1096">
        <v>1.2490000000000001</v>
      </c>
      <c r="E29" s="1111">
        <v>11.617039999999999</v>
      </c>
      <c r="F29" s="1201">
        <v>6202.83</v>
      </c>
      <c r="G29" s="1201">
        <v>552.80999999999995</v>
      </c>
      <c r="H29" s="1201">
        <f t="shared" si="7"/>
        <v>6755.6399999999994</v>
      </c>
      <c r="I29" s="1201">
        <f t="shared" si="8"/>
        <v>8026.6105499999994</v>
      </c>
      <c r="J29" s="1239">
        <f t="shared" si="9"/>
        <v>7937.6426114999995</v>
      </c>
      <c r="K29" s="1289">
        <f t="shared" si="6"/>
        <v>0.12160057190037571</v>
      </c>
      <c r="L29" s="1085">
        <v>66008</v>
      </c>
      <c r="M29" s="1294">
        <v>5682</v>
      </c>
      <c r="N29" s="1312">
        <f t="shared" si="10"/>
        <v>-0.11837584738746226</v>
      </c>
      <c r="O29" s="1313">
        <f t="shared" si="10"/>
        <v>8.6068743110058077E-2</v>
      </c>
      <c r="P29" s="1301">
        <f>IF(L29="","0",'2023 GAZ DE BORDEAUX E1   '!I29)</f>
        <v>8382.8442500000001</v>
      </c>
      <c r="Q29" s="1309">
        <f t="shared" si="11"/>
        <v>0.13792790447044112</v>
      </c>
      <c r="R29" s="1303">
        <f>IF(L29="","0",'2023 GAZ DE BORDEAUX E1   '!L29)</f>
        <v>60777</v>
      </c>
      <c r="S29" s="984"/>
      <c r="T29" s="984"/>
      <c r="U29" s="984"/>
      <c r="V29" s="984"/>
      <c r="W29" s="984"/>
      <c r="X29" s="984"/>
      <c r="Y29" s="984"/>
    </row>
    <row r="30" spans="1:25" ht="15.75">
      <c r="A30" s="1082" t="s">
        <v>195</v>
      </c>
      <c r="B30" s="1082" t="s">
        <v>496</v>
      </c>
      <c r="C30" s="1083">
        <v>86531187</v>
      </c>
      <c r="D30" s="1096">
        <v>1.2629999999999999</v>
      </c>
      <c r="E30" s="1111">
        <v>11.55649</v>
      </c>
      <c r="F30" s="1201">
        <v>8230.32</v>
      </c>
      <c r="G30" s="1201">
        <v>552.80999999999995</v>
      </c>
      <c r="H30" s="1201">
        <f t="shared" si="7"/>
        <v>8783.1299999999992</v>
      </c>
      <c r="I30" s="1201">
        <f t="shared" si="8"/>
        <v>10459.598550000001</v>
      </c>
      <c r="J30" s="1239">
        <f t="shared" si="9"/>
        <v>10342.245751500001</v>
      </c>
      <c r="K30" s="1289">
        <f t="shared" si="6"/>
        <v>0.11699643795930695</v>
      </c>
      <c r="L30" s="1085">
        <v>89401</v>
      </c>
      <c r="M30" s="1294">
        <v>7736</v>
      </c>
      <c r="N30" s="1312">
        <f t="shared" si="10"/>
        <v>-0.13881637348680251</v>
      </c>
      <c r="O30" s="1313">
        <f t="shared" si="10"/>
        <v>0.13487610439727835</v>
      </c>
      <c r="P30" s="1301">
        <f>IF(L30="","0",'2023 GAZ DE BORDEAUX E1   '!I30)</f>
        <v>10702.144249999999</v>
      </c>
      <c r="Q30" s="1309">
        <f t="shared" si="11"/>
        <v>0.13585539060119833</v>
      </c>
      <c r="R30" s="1303">
        <f>IF(L30="","0",'2023 GAZ DE BORDEAUX E1   '!L30)</f>
        <v>78776</v>
      </c>
      <c r="S30" s="984"/>
      <c r="T30" s="984"/>
      <c r="U30" s="984"/>
      <c r="V30" s="984"/>
      <c r="W30" s="984"/>
      <c r="X30" s="984"/>
      <c r="Y30" s="984"/>
    </row>
    <row r="31" spans="1:25" ht="16.5" thickBot="1">
      <c r="A31" s="1489" t="s">
        <v>181</v>
      </c>
      <c r="B31" s="1490"/>
      <c r="C31" s="1491"/>
      <c r="D31" s="1492"/>
      <c r="E31" s="1493"/>
      <c r="F31" s="1217">
        <f>SUM(F19:F30)</f>
        <v>56953.69</v>
      </c>
      <c r="G31" s="1217">
        <f>SUM(G19:G30)</f>
        <v>6260.3399999999983</v>
      </c>
      <c r="H31" s="1217">
        <f>SUM(H19:H30)</f>
        <v>63214.029999999992</v>
      </c>
      <c r="I31" s="1217">
        <f>SUM(I19:I30)</f>
        <v>74949.086699999985</v>
      </c>
      <c r="J31" s="1217">
        <f>SUM(J19:J30)</f>
        <v>74127.632731000005</v>
      </c>
      <c r="K31" s="1290">
        <f t="shared" si="6"/>
        <v>0.12132375902654907</v>
      </c>
      <c r="L31" s="1218">
        <f>SUM(L19:L30)</f>
        <v>617761</v>
      </c>
      <c r="M31" s="1297">
        <f>SUM(M19:M30)</f>
        <v>51528</v>
      </c>
      <c r="N31" s="1314">
        <f t="shared" si="10"/>
        <v>-0.13309340281741106</v>
      </c>
      <c r="O31" s="1315">
        <f t="shared" si="10"/>
        <v>2.9138330988776885E-5</v>
      </c>
      <c r="P31" s="1308">
        <f>SUM(P19:P30)</f>
        <v>86453.261649999986</v>
      </c>
      <c r="Q31" s="1310">
        <f t="shared" si="11"/>
        <v>0.13995020850094617</v>
      </c>
      <c r="R31" s="1304">
        <f>SUM(R19:R30)</f>
        <v>617743</v>
      </c>
      <c r="S31" s="984"/>
      <c r="T31" s="984"/>
      <c r="U31" s="984"/>
      <c r="V31" s="984"/>
      <c r="W31" s="984"/>
      <c r="X31" s="984"/>
      <c r="Y31" s="984"/>
    </row>
    <row r="32" spans="1:25" ht="15.75">
      <c r="A32" s="1206"/>
      <c r="B32" s="1206"/>
      <c r="C32" s="1206"/>
      <c r="D32" s="1206"/>
      <c r="E32" s="1206"/>
      <c r="F32" s="1207"/>
      <c r="G32" s="1207"/>
      <c r="H32" s="1207"/>
      <c r="I32" s="1207"/>
      <c r="J32" s="1207"/>
      <c r="K32" s="1207"/>
      <c r="L32" s="1208"/>
      <c r="M32" s="1209"/>
      <c r="N32" s="910"/>
      <c r="O32" s="910"/>
      <c r="P32" s="984"/>
      <c r="Q32" s="1055"/>
      <c r="R32" s="1055"/>
      <c r="S32" s="984"/>
      <c r="T32" s="984"/>
      <c r="U32" s="984"/>
      <c r="V32" s="984"/>
      <c r="W32" s="984"/>
      <c r="X32" s="984"/>
      <c r="Y32" s="984"/>
    </row>
    <row r="33" spans="1:25" ht="16.5" thickBot="1">
      <c r="A33" s="1494" t="s">
        <v>346</v>
      </c>
      <c r="B33" s="1494"/>
      <c r="C33" s="1494"/>
      <c r="D33" s="1494"/>
      <c r="E33" s="1494"/>
      <c r="F33" s="1494"/>
      <c r="G33" s="1494"/>
      <c r="H33" s="1494"/>
      <c r="I33" s="1494"/>
      <c r="J33" s="1494"/>
      <c r="K33" s="1494"/>
      <c r="L33" s="1494"/>
      <c r="M33" s="1494"/>
      <c r="N33" s="1494"/>
      <c r="O33" s="1494"/>
      <c r="P33" s="1494"/>
      <c r="Q33" s="1494"/>
      <c r="R33" s="1494"/>
      <c r="S33" s="984"/>
      <c r="T33" s="984"/>
      <c r="U33" s="984"/>
      <c r="V33" s="984"/>
      <c r="W33" s="984"/>
      <c r="X33" s="984"/>
      <c r="Y33" s="984"/>
    </row>
    <row r="34" spans="1:25" ht="63">
      <c r="A34" s="1211" t="s">
        <v>200</v>
      </c>
      <c r="B34" s="1212" t="s">
        <v>96</v>
      </c>
      <c r="C34" s="1213" t="s">
        <v>173</v>
      </c>
      <c r="D34" s="1216" t="s">
        <v>190</v>
      </c>
      <c r="E34" s="1216" t="s">
        <v>191</v>
      </c>
      <c r="F34" s="1214" t="s">
        <v>174</v>
      </c>
      <c r="G34" s="1214" t="s">
        <v>182</v>
      </c>
      <c r="H34" s="1214" t="s">
        <v>175</v>
      </c>
      <c r="I34" s="1214" t="s">
        <v>176</v>
      </c>
      <c r="J34" s="1214" t="s">
        <v>217</v>
      </c>
      <c r="K34" s="1198" t="s">
        <v>502</v>
      </c>
      <c r="L34" s="1199" t="s">
        <v>505</v>
      </c>
      <c r="M34" s="1291" t="s">
        <v>189</v>
      </c>
      <c r="N34" s="1252" t="s">
        <v>499</v>
      </c>
      <c r="O34" s="1253" t="s">
        <v>500</v>
      </c>
      <c r="P34" s="1249" t="s">
        <v>501</v>
      </c>
      <c r="Q34" s="1250" t="s">
        <v>443</v>
      </c>
      <c r="R34" s="1268" t="s">
        <v>444</v>
      </c>
      <c r="S34" s="984"/>
      <c r="T34" s="984"/>
      <c r="U34" s="984"/>
      <c r="V34" s="984"/>
      <c r="W34" s="984"/>
      <c r="X34" s="984"/>
      <c r="Y34" s="984"/>
    </row>
    <row r="35" spans="1:25" ht="15.75">
      <c r="A35" s="1240" t="s">
        <v>193</v>
      </c>
      <c r="B35" s="1238" t="s">
        <v>508</v>
      </c>
      <c r="C35" s="964">
        <v>85704057</v>
      </c>
      <c r="D35" s="1243">
        <v>1.2689999999999999</v>
      </c>
      <c r="E35" s="1243">
        <v>11.56671</v>
      </c>
      <c r="F35" s="1241">
        <v>10270.51</v>
      </c>
      <c r="G35" s="1241">
        <v>555.1</v>
      </c>
      <c r="H35" s="1241">
        <f t="shared" ref="H35:H46" si="12">F35+G35</f>
        <v>10825.61</v>
      </c>
      <c r="I35" s="1241">
        <f>F35*1.2+G35*1.055</f>
        <v>12910.242499999998</v>
      </c>
      <c r="J35" s="1241">
        <f>I35-(I35-H35)*0.07</f>
        <v>12764.318224999999</v>
      </c>
      <c r="K35" s="1288">
        <f t="shared" ref="K35:K47" si="13">I35/L35</f>
        <v>0.11368452915587959</v>
      </c>
      <c r="L35" s="964">
        <v>113562</v>
      </c>
      <c r="M35" s="1292">
        <v>7737</v>
      </c>
      <c r="N35" s="1312">
        <f>(K35-Q35)/Q35</f>
        <v>-0.16477971475306888</v>
      </c>
      <c r="O35" s="1313">
        <f>(L35-R35)/R35</f>
        <v>-6.7359810781511778E-2</v>
      </c>
      <c r="P35" s="1301">
        <f>IF(L35="","0",'2023 GAZ DE BORDEAUX E1   '!I35)</f>
        <v>16573.6911</v>
      </c>
      <c r="Q35" s="1046">
        <f>P35/R35</f>
        <v>0.13611322804769882</v>
      </c>
      <c r="R35" s="1303">
        <f>IF(L35="","0",'2023 GAZ DE BORDEAUX E1   '!L35)</f>
        <v>121764</v>
      </c>
      <c r="S35" s="984"/>
      <c r="T35" s="984"/>
      <c r="U35" s="984"/>
      <c r="V35" s="984"/>
      <c r="W35" s="984"/>
      <c r="X35" s="984"/>
      <c r="Y35" s="984"/>
    </row>
    <row r="36" spans="1:25" ht="15.75">
      <c r="A36" s="959" t="s">
        <v>162</v>
      </c>
      <c r="B36" s="959" t="s">
        <v>510</v>
      </c>
      <c r="C36" s="961">
        <v>85767472</v>
      </c>
      <c r="D36" s="1045">
        <v>1.2549999999999999</v>
      </c>
      <c r="E36" s="1045">
        <v>11.524050000000001</v>
      </c>
      <c r="F36" s="1202">
        <v>7305.7</v>
      </c>
      <c r="G36" s="1202">
        <v>555.1</v>
      </c>
      <c r="H36" s="1202">
        <f t="shared" si="12"/>
        <v>7860.8</v>
      </c>
      <c r="I36" s="1202">
        <f t="shared" ref="I36:I46" si="14">F36*1.2+G36*1.055</f>
        <v>9352.4704999999994</v>
      </c>
      <c r="J36" s="1241">
        <f t="shared" ref="J36:J46" si="15">I36-(I36-H36)*0.07</f>
        <v>9248.0535650000002</v>
      </c>
      <c r="K36" s="1287">
        <f t="shared" si="13"/>
        <v>0.11585450164754849</v>
      </c>
      <c r="L36" s="961">
        <v>80726</v>
      </c>
      <c r="M36" s="1293">
        <v>7005</v>
      </c>
      <c r="N36" s="1312">
        <f t="shared" ref="N36:O47" si="16">(K36-Q36)/Q36</f>
        <v>-0.13563627727950253</v>
      </c>
      <c r="O36" s="1313">
        <f t="shared" si="16"/>
        <v>-0.32498264919600972</v>
      </c>
      <c r="P36" s="1301">
        <f>IF(L36="","0",'2023 GAZ DE BORDEAUX E1   '!I36)</f>
        <v>16029.311900000001</v>
      </c>
      <c r="Q36" s="1046">
        <f t="shared" ref="Q36:Q47" si="17">P36/R36</f>
        <v>0.13403443319313327</v>
      </c>
      <c r="R36" s="1303">
        <f>IF(L36="","0",'2023 GAZ DE BORDEAUX E1   '!L36)</f>
        <v>119591</v>
      </c>
      <c r="S36" s="984"/>
      <c r="T36" s="984"/>
      <c r="U36" s="984"/>
      <c r="V36" s="984"/>
      <c r="W36" s="984"/>
      <c r="X36" s="984"/>
      <c r="Y36" s="984"/>
    </row>
    <row r="37" spans="1:25" ht="15.75">
      <c r="A37" s="959" t="s">
        <v>163</v>
      </c>
      <c r="B37" s="1240" t="s">
        <v>509</v>
      </c>
      <c r="C37" s="961">
        <v>85856917</v>
      </c>
      <c r="D37" s="1045">
        <v>1.248</v>
      </c>
      <c r="E37" s="1045">
        <v>11.39359</v>
      </c>
      <c r="F37" s="1202">
        <v>7523.59</v>
      </c>
      <c r="G37" s="1202">
        <v>555.1</v>
      </c>
      <c r="H37" s="1202">
        <f t="shared" si="12"/>
        <v>8078.6900000000005</v>
      </c>
      <c r="I37" s="1202">
        <f t="shared" si="14"/>
        <v>9613.9384999999984</v>
      </c>
      <c r="J37" s="1241">
        <f t="shared" si="15"/>
        <v>9506.4711049999987</v>
      </c>
      <c r="K37" s="1287">
        <f t="shared" si="13"/>
        <v>0.11563692731449739</v>
      </c>
      <c r="L37" s="961">
        <v>83139</v>
      </c>
      <c r="M37" s="1293">
        <v>7297</v>
      </c>
      <c r="N37" s="1312">
        <f t="shared" si="16"/>
        <v>-0.13778847874070732</v>
      </c>
      <c r="O37" s="1313">
        <f t="shared" si="16"/>
        <v>-0.30938496810207339</v>
      </c>
      <c r="P37" s="1301">
        <f>IF(L37="","0",'2023 GAZ DE BORDEAUX E1   '!I37)</f>
        <v>16145.4997</v>
      </c>
      <c r="Q37" s="1046">
        <f t="shared" si="17"/>
        <v>0.13411665752923976</v>
      </c>
      <c r="R37" s="1303">
        <f>IF(L37="","0",'2023 GAZ DE BORDEAUX E1   '!L37)</f>
        <v>120384</v>
      </c>
      <c r="S37" s="984"/>
      <c r="T37" s="984"/>
      <c r="U37" s="984"/>
      <c r="V37" s="984"/>
      <c r="W37" s="984"/>
      <c r="X37" s="984"/>
      <c r="Y37" s="984"/>
    </row>
    <row r="38" spans="1:25" ht="15.75">
      <c r="A38" s="1082" t="s">
        <v>164</v>
      </c>
      <c r="B38" s="1082" t="s">
        <v>458</v>
      </c>
      <c r="C38" s="1085">
        <v>85938123</v>
      </c>
      <c r="D38" s="1096">
        <v>1.2549999999999999</v>
      </c>
      <c r="E38" s="1096">
        <v>11.45199</v>
      </c>
      <c r="F38" s="1201">
        <v>5788.74</v>
      </c>
      <c r="G38" s="1201">
        <v>638.78</v>
      </c>
      <c r="H38" s="1201">
        <f t="shared" si="12"/>
        <v>6427.5199999999995</v>
      </c>
      <c r="I38" s="1201">
        <f t="shared" si="14"/>
        <v>7620.4008999999996</v>
      </c>
      <c r="J38" s="1241">
        <f t="shared" si="15"/>
        <v>7536.8992369999996</v>
      </c>
      <c r="K38" s="1289">
        <f t="shared" si="13"/>
        <v>0.11920846147829488</v>
      </c>
      <c r="L38" s="1085">
        <v>63925</v>
      </c>
      <c r="M38" s="1294">
        <v>5582</v>
      </c>
      <c r="N38" s="1312">
        <f t="shared" si="16"/>
        <v>-0.12849487207859817</v>
      </c>
      <c r="O38" s="1313">
        <f t="shared" si="16"/>
        <v>-0.12136622912514604</v>
      </c>
      <c r="P38" s="1301">
        <f>IF(L38="","0",'2023 GAZ DE BORDEAUX E1   '!I38)</f>
        <v>9951.7619999999988</v>
      </c>
      <c r="Q38" s="1046">
        <f t="shared" si="17"/>
        <v>0.13678457837949279</v>
      </c>
      <c r="R38" s="1303">
        <f>IF(L38="","0",'2023 GAZ DE BORDEAUX E1   '!L38)</f>
        <v>72755</v>
      </c>
      <c r="S38" s="984"/>
      <c r="T38" s="984"/>
      <c r="U38" s="984"/>
      <c r="V38" s="984"/>
      <c r="W38" s="984"/>
      <c r="X38" s="984"/>
      <c r="Y38" s="984"/>
    </row>
    <row r="39" spans="1:25" ht="15.75">
      <c r="A39" s="1082" t="s">
        <v>165</v>
      </c>
      <c r="B39" s="1082" t="s">
        <v>459</v>
      </c>
      <c r="C39" s="1085">
        <v>86021325</v>
      </c>
      <c r="D39" s="1096">
        <v>1.2430000000000001</v>
      </c>
      <c r="E39" s="1096">
        <v>11.507</v>
      </c>
      <c r="F39" s="1201">
        <v>3939.05</v>
      </c>
      <c r="G39" s="1201">
        <v>638.78</v>
      </c>
      <c r="H39" s="1201">
        <f t="shared" si="12"/>
        <v>4577.83</v>
      </c>
      <c r="I39" s="1201">
        <f t="shared" si="14"/>
        <v>5400.7728999999999</v>
      </c>
      <c r="J39" s="1241">
        <f t="shared" si="15"/>
        <v>5343.1668970000001</v>
      </c>
      <c r="K39" s="1289">
        <f t="shared" si="13"/>
        <v>0.12433004673219918</v>
      </c>
      <c r="L39" s="1085">
        <v>43439</v>
      </c>
      <c r="M39" s="1294">
        <v>3775</v>
      </c>
      <c r="N39" s="1312">
        <f t="shared" si="16"/>
        <v>-0.13149483526546726</v>
      </c>
      <c r="O39" s="1313">
        <f t="shared" si="16"/>
        <v>5.7939600584510476E-2</v>
      </c>
      <c r="P39" s="1301">
        <f>IF(L39="","0",'2023 GAZ DE BORDEAUX E1   '!I39)</f>
        <v>5877.9059999999999</v>
      </c>
      <c r="Q39" s="1046">
        <f t="shared" si="17"/>
        <v>0.14315406721870433</v>
      </c>
      <c r="R39" s="1303">
        <f>IF(L39="","0",'2023 GAZ DE BORDEAUX E1   '!L39)</f>
        <v>41060</v>
      </c>
      <c r="S39" s="984"/>
      <c r="T39" s="984"/>
      <c r="U39" s="984"/>
      <c r="V39" s="984"/>
      <c r="W39" s="984"/>
      <c r="X39" s="984"/>
      <c r="Y39" s="984"/>
    </row>
    <row r="40" spans="1:25" ht="15.75">
      <c r="A40" s="1082" t="s">
        <v>166</v>
      </c>
      <c r="B40" s="1082" t="s">
        <v>463</v>
      </c>
      <c r="C40" s="1085">
        <v>86097587</v>
      </c>
      <c r="D40" s="1096">
        <v>1.2350000000000001</v>
      </c>
      <c r="E40" s="1096">
        <v>11.45495</v>
      </c>
      <c r="F40" s="1201">
        <v>2358.5100000000002</v>
      </c>
      <c r="G40" s="1201">
        <v>638.78</v>
      </c>
      <c r="H40" s="1201">
        <f t="shared" si="12"/>
        <v>2997.29</v>
      </c>
      <c r="I40" s="1201">
        <f t="shared" si="14"/>
        <v>3504.1248999999998</v>
      </c>
      <c r="J40" s="1241">
        <f t="shared" si="15"/>
        <v>3468.6464569999998</v>
      </c>
      <c r="K40" s="1289">
        <f t="shared" si="13"/>
        <v>0.13511702398395928</v>
      </c>
      <c r="L40" s="1085">
        <v>25934</v>
      </c>
      <c r="M40" s="1294">
        <v>2264</v>
      </c>
      <c r="N40" s="1312">
        <f t="shared" si="16"/>
        <v>-0.14228575006808855</v>
      </c>
      <c r="O40" s="1313">
        <f t="shared" si="16"/>
        <v>0.29417635610559412</v>
      </c>
      <c r="P40" s="1301">
        <f>IF(L40="","0",'2023 GAZ DE BORDEAUX E1   '!I40)</f>
        <v>3156.7739999999999</v>
      </c>
      <c r="Q40" s="1046">
        <f t="shared" si="17"/>
        <v>0.15753151354858028</v>
      </c>
      <c r="R40" s="1303">
        <f>IF(L40="","0",'2023 GAZ DE BORDEAUX E1   '!L40)</f>
        <v>20039</v>
      </c>
      <c r="S40" s="984"/>
      <c r="T40" s="984"/>
      <c r="U40" s="984"/>
      <c r="V40" s="984"/>
      <c r="W40" s="984"/>
      <c r="X40" s="984"/>
      <c r="Y40" s="984"/>
    </row>
    <row r="41" spans="1:25" ht="15.75">
      <c r="A41" s="1082" t="s">
        <v>167</v>
      </c>
      <c r="B41" s="1082" t="s">
        <v>519</v>
      </c>
      <c r="C41" s="1085">
        <v>86152893</v>
      </c>
      <c r="D41" s="1096">
        <v>1.23</v>
      </c>
      <c r="E41" s="1096">
        <v>11.349489999999999</v>
      </c>
      <c r="F41" s="1201">
        <v>934.78</v>
      </c>
      <c r="G41" s="1201">
        <v>321.58</v>
      </c>
      <c r="H41" s="1201">
        <f t="shared" si="12"/>
        <v>1256.3599999999999</v>
      </c>
      <c r="I41" s="1201">
        <f t="shared" si="14"/>
        <v>1461.0029</v>
      </c>
      <c r="J41" s="1241">
        <f t="shared" si="15"/>
        <v>1446.677897</v>
      </c>
      <c r="K41" s="1289">
        <f t="shared" si="13"/>
        <v>0.14512793284990563</v>
      </c>
      <c r="L41" s="1085">
        <v>10067</v>
      </c>
      <c r="M41" s="1294">
        <v>721</v>
      </c>
      <c r="N41" s="1312">
        <f t="shared" si="16"/>
        <v>-8.1096683374693682E-2</v>
      </c>
      <c r="O41" s="1313">
        <f t="shared" si="16"/>
        <v>-0.53174566258895761</v>
      </c>
      <c r="P41" s="1301">
        <f>IF(L41="","0",'2023 GAZ DE BORDEAUX E1   '!I41)</f>
        <v>3395.4665000000005</v>
      </c>
      <c r="Q41" s="1046">
        <f t="shared" si="17"/>
        <v>0.15793602028001305</v>
      </c>
      <c r="R41" s="1303">
        <f>IF(L41="","0",'2023 GAZ DE BORDEAUX E1   '!L41)</f>
        <v>21499</v>
      </c>
      <c r="S41" s="984"/>
      <c r="T41" s="984"/>
      <c r="U41" s="984"/>
      <c r="V41" s="984"/>
      <c r="W41" s="984"/>
      <c r="X41" s="984"/>
      <c r="Y41" s="984"/>
    </row>
    <row r="42" spans="1:25" ht="15.75">
      <c r="A42" s="1082" t="s">
        <v>194</v>
      </c>
      <c r="B42" s="1082" t="s">
        <v>466</v>
      </c>
      <c r="C42" s="1085">
        <v>86248897</v>
      </c>
      <c r="D42" s="1096">
        <v>1.2250000000000001</v>
      </c>
      <c r="E42" s="1096">
        <v>11.343</v>
      </c>
      <c r="F42" s="1201">
        <v>3138.89</v>
      </c>
      <c r="G42" s="1201">
        <v>1007.56</v>
      </c>
      <c r="H42" s="1201">
        <f t="shared" si="12"/>
        <v>4146.45</v>
      </c>
      <c r="I42" s="1201">
        <f t="shared" si="14"/>
        <v>4829.6437999999998</v>
      </c>
      <c r="J42" s="1241">
        <f t="shared" si="15"/>
        <v>4781.8202339999998</v>
      </c>
      <c r="K42" s="1289">
        <f t="shared" si="13"/>
        <v>0.14289732528551985</v>
      </c>
      <c r="L42" s="1085">
        <v>33798</v>
      </c>
      <c r="M42" s="1294">
        <v>2975</v>
      </c>
      <c r="N42" s="1312">
        <f t="shared" si="16"/>
        <v>-8.979378120408886E-2</v>
      </c>
      <c r="O42" s="1313">
        <f t="shared" si="16"/>
        <v>0.5695179715798272</v>
      </c>
      <c r="P42" s="1301">
        <f>IF(L42="","0",'2023 GAZ DE BORDEAUX E1   '!I42)</f>
        <v>3380.7184999999999</v>
      </c>
      <c r="Q42" s="1046">
        <f t="shared" si="17"/>
        <v>0.15699445063620321</v>
      </c>
      <c r="R42" s="1303">
        <f>IF(L42="","0",'2023 GAZ DE BORDEAUX E1   '!L42)</f>
        <v>21534</v>
      </c>
      <c r="S42" s="984"/>
      <c r="T42" s="984"/>
      <c r="U42" s="984"/>
      <c r="V42" s="984"/>
      <c r="W42" s="984"/>
      <c r="X42" s="984"/>
      <c r="Y42" s="984"/>
    </row>
    <row r="43" spans="1:25" ht="15.75">
      <c r="A43" s="1082" t="s">
        <v>168</v>
      </c>
      <c r="B43" s="1082" t="s">
        <v>475</v>
      </c>
      <c r="C43" s="1085">
        <v>86321327</v>
      </c>
      <c r="D43" s="1096">
        <v>1.2290000000000001</v>
      </c>
      <c r="E43" s="1096">
        <v>11.64762</v>
      </c>
      <c r="F43" s="1201">
        <v>2701.65</v>
      </c>
      <c r="G43" s="1201">
        <v>664.58</v>
      </c>
      <c r="H43" s="1201">
        <f t="shared" si="12"/>
        <v>3366.23</v>
      </c>
      <c r="I43" s="1201">
        <f t="shared" si="14"/>
        <v>3943.1118999999999</v>
      </c>
      <c r="J43" s="1241">
        <f t="shared" si="15"/>
        <v>3902.7301669999997</v>
      </c>
      <c r="K43" s="1289">
        <f t="shared" si="13"/>
        <v>0.1352511456403924</v>
      </c>
      <c r="L43" s="1085">
        <v>29154</v>
      </c>
      <c r="M43" s="1294">
        <v>2503</v>
      </c>
      <c r="N43" s="1312">
        <f t="shared" si="16"/>
        <v>-0.13797312566553144</v>
      </c>
      <c r="O43" s="1313">
        <f t="shared" si="16"/>
        <v>0.39599693545297837</v>
      </c>
      <c r="P43" s="1301">
        <f>IF(L43="","0",'2023 GAZ DE BORDEAUX E1   '!I43)</f>
        <v>3276.6785</v>
      </c>
      <c r="Q43" s="1046">
        <f t="shared" si="17"/>
        <v>0.15689898965715379</v>
      </c>
      <c r="R43" s="1303">
        <f>IF(L43="","0",'2023 GAZ DE BORDEAUX E1   '!L43)</f>
        <v>20884</v>
      </c>
      <c r="S43" s="984"/>
      <c r="T43" s="984"/>
      <c r="U43" s="984"/>
      <c r="V43" s="984"/>
      <c r="W43" s="984"/>
      <c r="X43" s="984"/>
      <c r="Y43" s="984"/>
    </row>
    <row r="44" spans="1:25" ht="15.75">
      <c r="A44" s="1082" t="s">
        <v>169</v>
      </c>
      <c r="B44" s="1115" t="s">
        <v>477</v>
      </c>
      <c r="C44" s="1085">
        <v>86404364</v>
      </c>
      <c r="D44" s="1096">
        <v>1.234</v>
      </c>
      <c r="E44" s="1096">
        <v>11.69097</v>
      </c>
      <c r="F44" s="1201">
        <v>4959.49</v>
      </c>
      <c r="G44" s="1201">
        <v>664.58</v>
      </c>
      <c r="H44" s="1201">
        <f t="shared" si="12"/>
        <v>5624.07</v>
      </c>
      <c r="I44" s="1201">
        <f t="shared" si="14"/>
        <v>6652.5199000000002</v>
      </c>
      <c r="J44" s="1241">
        <f t="shared" si="15"/>
        <v>6580.5284069999998</v>
      </c>
      <c r="K44" s="1289">
        <f t="shared" si="13"/>
        <v>0.12348752413127413</v>
      </c>
      <c r="L44" s="1085">
        <v>53872</v>
      </c>
      <c r="M44" s="1294">
        <v>4608</v>
      </c>
      <c r="N44" s="1312">
        <f t="shared" si="16"/>
        <v>-0.14337831047502728</v>
      </c>
      <c r="O44" s="1313">
        <f t="shared" si="16"/>
        <v>0.31623054557892938</v>
      </c>
      <c r="P44" s="1301">
        <f>IF(L44="","0",'2023 GAZ DE BORDEAUX E1   '!I44)</f>
        <v>5900.1785</v>
      </c>
      <c r="Q44" s="1046">
        <f t="shared" si="17"/>
        <v>0.14415642942656795</v>
      </c>
      <c r="R44" s="1303">
        <f>IF(L44="","0",'2023 GAZ DE BORDEAUX E1   '!L44)</f>
        <v>40929</v>
      </c>
      <c r="S44" s="984"/>
      <c r="T44" s="984"/>
      <c r="U44" s="984"/>
      <c r="V44" s="984"/>
      <c r="W44" s="984"/>
      <c r="X44" s="984"/>
      <c r="Y44" s="984"/>
    </row>
    <row r="45" spans="1:25" ht="15.75">
      <c r="A45" s="1082" t="s">
        <v>170</v>
      </c>
      <c r="B45" s="1082" t="s">
        <v>493</v>
      </c>
      <c r="C45" s="1085">
        <v>86477500</v>
      </c>
      <c r="D45" s="1096">
        <v>1.2490000000000001</v>
      </c>
      <c r="E45" s="1096">
        <v>11.61327</v>
      </c>
      <c r="F45" s="1201">
        <v>6769.85</v>
      </c>
      <c r="G45" s="1201">
        <v>664.58</v>
      </c>
      <c r="H45" s="1201">
        <f t="shared" si="12"/>
        <v>7434.43</v>
      </c>
      <c r="I45" s="1201">
        <f t="shared" si="14"/>
        <v>8824.9519</v>
      </c>
      <c r="J45" s="1241">
        <f t="shared" si="15"/>
        <v>8727.6153670000003</v>
      </c>
      <c r="K45" s="1289">
        <f t="shared" si="13"/>
        <v>0.12063855943788276</v>
      </c>
      <c r="L45" s="1085">
        <v>73152</v>
      </c>
      <c r="M45" s="1294">
        <v>6299</v>
      </c>
      <c r="N45" s="1312">
        <f t="shared" si="16"/>
        <v>-0.11802901716855559</v>
      </c>
      <c r="O45" s="1313">
        <f t="shared" si="16"/>
        <v>-4.3089239463150457E-2</v>
      </c>
      <c r="P45" s="1301">
        <f>IF(L45="","0",'2023 GAZ DE BORDEAUX E1   '!I45)</f>
        <v>10456.506499999998</v>
      </c>
      <c r="Q45" s="1046">
        <f t="shared" si="17"/>
        <v>0.13678291212097426</v>
      </c>
      <c r="R45" s="1303">
        <f>IF(L45="","0",'2023 GAZ DE BORDEAUX E1   '!L45)</f>
        <v>76446</v>
      </c>
      <c r="S45" s="984"/>
      <c r="T45" s="984"/>
      <c r="U45" s="984"/>
      <c r="V45" s="984"/>
      <c r="W45" s="984"/>
      <c r="X45" s="984"/>
      <c r="Y45" s="984"/>
    </row>
    <row r="46" spans="1:25" ht="15.75">
      <c r="A46" s="1082" t="s">
        <v>195</v>
      </c>
      <c r="B46" s="1082" t="s">
        <v>496</v>
      </c>
      <c r="C46" s="1085">
        <v>86548679</v>
      </c>
      <c r="D46" s="1096">
        <v>1.2629999999999999</v>
      </c>
      <c r="E46" s="1096">
        <v>11.55213</v>
      </c>
      <c r="F46" s="1201">
        <v>8721.74</v>
      </c>
      <c r="G46" s="1201">
        <v>664.58</v>
      </c>
      <c r="H46" s="1201">
        <f t="shared" si="12"/>
        <v>9386.32</v>
      </c>
      <c r="I46" s="1201">
        <f t="shared" si="14"/>
        <v>11167.2199</v>
      </c>
      <c r="J46" s="1241">
        <f t="shared" si="15"/>
        <v>11042.556907</v>
      </c>
      <c r="K46" s="1289">
        <f t="shared" si="13"/>
        <v>0.11787352515859362</v>
      </c>
      <c r="L46" s="1085">
        <v>94739</v>
      </c>
      <c r="M46" s="1294">
        <v>8201</v>
      </c>
      <c r="N46" s="1312">
        <f t="shared" si="16"/>
        <v>-0.13015988045783727</v>
      </c>
      <c r="O46" s="1313">
        <f t="shared" si="16"/>
        <v>4.0539056321940076E-2</v>
      </c>
      <c r="P46" s="1301">
        <f>IF(L46="","0",'2023 GAZ DE BORDEAUX E1   '!I46)</f>
        <v>12338.0705</v>
      </c>
      <c r="Q46" s="1046">
        <f t="shared" si="17"/>
        <v>0.13551171360161673</v>
      </c>
      <c r="R46" s="1303">
        <f>IF(L46="","0",'2023 GAZ DE BORDEAUX E1   '!L46)</f>
        <v>91048</v>
      </c>
      <c r="S46" s="984"/>
      <c r="T46" s="984"/>
      <c r="U46" s="984"/>
      <c r="V46" s="984"/>
      <c r="W46" s="984"/>
      <c r="X46" s="984"/>
      <c r="Y46" s="984"/>
    </row>
    <row r="47" spans="1:25" ht="16.5" thickBot="1">
      <c r="A47" s="1495" t="s">
        <v>181</v>
      </c>
      <c r="B47" s="1496"/>
      <c r="C47" s="1497"/>
      <c r="D47" s="1498"/>
      <c r="E47" s="1499"/>
      <c r="F47" s="1221">
        <f>SUM(F35:F46)</f>
        <v>64412.5</v>
      </c>
      <c r="G47" s="1221">
        <f>SUM(G35:G46)</f>
        <v>7569.0999999999985</v>
      </c>
      <c r="H47" s="1221">
        <f>SUM(H35:H46)</f>
        <v>71981.600000000006</v>
      </c>
      <c r="I47" s="1221">
        <f>SUM(I35:I46)</f>
        <v>85280.400499999989</v>
      </c>
      <c r="J47" s="1221">
        <f>SUM(J35:J46)</f>
        <v>84349.484465000001</v>
      </c>
      <c r="K47" s="1316">
        <f t="shared" si="13"/>
        <v>0.12087817767931429</v>
      </c>
      <c r="L47" s="1222">
        <f>SUM(L35:L46)</f>
        <v>705507</v>
      </c>
      <c r="M47" s="1295">
        <f>SUM(M35:M46)</f>
        <v>58967</v>
      </c>
      <c r="N47" s="1314">
        <f t="shared" si="16"/>
        <v>-0.12824843435086394</v>
      </c>
      <c r="O47" s="1315">
        <f t="shared" si="16"/>
        <v>-8.1290945954920549E-2</v>
      </c>
      <c r="P47" s="1302">
        <f>SUM(P35:P46)</f>
        <v>106482.5637</v>
      </c>
      <c r="Q47" s="1311">
        <f t="shared" si="17"/>
        <v>0.13866126823564034</v>
      </c>
      <c r="R47" s="1304">
        <f>SUM(R35:R46)</f>
        <v>767933</v>
      </c>
      <c r="S47" s="984"/>
      <c r="T47" s="984"/>
      <c r="U47" s="984"/>
      <c r="V47" s="984"/>
      <c r="W47" s="984"/>
      <c r="X47" s="984"/>
      <c r="Y47" s="984"/>
    </row>
    <row r="48" spans="1:25" ht="15.75">
      <c r="A48" s="1468"/>
      <c r="B48" s="1468"/>
      <c r="C48" s="1468"/>
      <c r="D48" s="1468"/>
      <c r="E48" s="1468"/>
      <c r="F48" s="1224"/>
      <c r="G48" s="1224"/>
      <c r="H48" s="1224"/>
      <c r="I48" s="1224"/>
      <c r="J48" s="1224"/>
      <c r="K48" s="1224"/>
      <c r="L48" s="908"/>
      <c r="M48" s="907"/>
      <c r="N48" s="910"/>
      <c r="O48" s="901"/>
      <c r="P48" s="1013"/>
      <c r="Q48" s="1014"/>
      <c r="R48" s="1014"/>
      <c r="S48" s="984"/>
      <c r="T48" s="984"/>
      <c r="U48" s="984"/>
      <c r="V48" s="984"/>
      <c r="W48" s="984"/>
      <c r="X48" s="984"/>
      <c r="Y48" s="984"/>
    </row>
    <row r="49" spans="1:25" ht="15.75">
      <c r="A49" s="1468"/>
      <c r="B49" s="1468"/>
      <c r="C49" s="1468"/>
      <c r="D49" s="1468"/>
      <c r="E49" s="1468"/>
      <c r="F49" s="1224"/>
      <c r="G49" s="1224"/>
      <c r="H49" s="1224"/>
      <c r="I49" s="1224"/>
      <c r="J49" s="1224"/>
      <c r="K49" s="1224"/>
      <c r="L49" s="908"/>
      <c r="M49" s="907"/>
      <c r="N49" s="910"/>
      <c r="O49" s="901"/>
      <c r="P49" s="1013"/>
      <c r="Q49" s="1014"/>
      <c r="R49" s="1014"/>
      <c r="S49" s="984"/>
      <c r="T49" s="984"/>
      <c r="U49" s="984"/>
      <c r="V49" s="984"/>
      <c r="W49" s="984"/>
      <c r="X49" s="984"/>
      <c r="Y49" s="984"/>
    </row>
    <row r="50" spans="1:25" ht="15.75">
      <c r="A50" s="1468"/>
      <c r="B50" s="1468"/>
      <c r="C50" s="1468" t="s">
        <v>20</v>
      </c>
      <c r="D50" s="1468"/>
      <c r="E50" s="1468"/>
      <c r="F50" s="1224"/>
      <c r="G50" s="1224"/>
      <c r="H50" s="1224"/>
      <c r="I50" s="1224"/>
      <c r="J50" s="1224"/>
      <c r="K50" s="1224"/>
      <c r="L50" s="908"/>
      <c r="M50" s="907"/>
      <c r="N50" s="910"/>
      <c r="O50" s="901"/>
      <c r="P50" s="1013"/>
      <c r="Q50" s="1014"/>
      <c r="R50" s="1014"/>
      <c r="S50" s="984"/>
      <c r="T50" s="984"/>
      <c r="U50" s="984"/>
      <c r="V50" s="984"/>
      <c r="W50" s="984"/>
      <c r="X50" s="984"/>
      <c r="Y50" s="984"/>
    </row>
    <row r="51" spans="1:25" ht="15.75">
      <c r="A51" s="1500"/>
      <c r="B51" s="1500"/>
      <c r="C51" s="1500"/>
      <c r="D51" s="1468"/>
      <c r="E51" s="1468"/>
      <c r="F51" s="1224"/>
      <c r="G51" s="1224"/>
      <c r="H51" s="1224"/>
      <c r="I51" s="1224"/>
      <c r="J51" s="1224"/>
      <c r="K51" s="1224"/>
      <c r="L51" s="908"/>
      <c r="M51" s="907"/>
      <c r="N51" s="910"/>
      <c r="O51" s="901"/>
      <c r="P51" s="910"/>
      <c r="Q51" s="910"/>
      <c r="R51" s="910"/>
      <c r="S51" s="984"/>
      <c r="T51" s="984"/>
      <c r="U51" s="984"/>
      <c r="V51" s="984"/>
      <c r="W51" s="984"/>
      <c r="X51" s="984"/>
      <c r="Y51" s="984"/>
    </row>
    <row r="52" spans="1:25" ht="15.75">
      <c r="A52" s="1468"/>
      <c r="B52" s="1468"/>
      <c r="C52" s="992"/>
      <c r="D52" s="1501" t="s">
        <v>432</v>
      </c>
      <c r="E52" s="1501"/>
      <c r="F52" s="1501"/>
      <c r="G52" s="1501"/>
      <c r="H52" s="1501"/>
      <c r="I52" s="1501"/>
      <c r="J52" s="1501"/>
      <c r="K52" s="1501"/>
      <c r="L52" s="908"/>
      <c r="M52" s="907"/>
      <c r="N52" s="910"/>
      <c r="O52" s="901"/>
      <c r="P52" s="910"/>
      <c r="Q52" s="910"/>
      <c r="R52" s="910"/>
      <c r="S52" s="984"/>
      <c r="T52" s="984"/>
      <c r="U52" s="984"/>
      <c r="V52" s="984"/>
      <c r="W52" s="984"/>
      <c r="X52" s="984"/>
      <c r="Y52" s="984"/>
    </row>
    <row r="53" spans="1:25" ht="16.5" thickBot="1">
      <c r="A53" s="930"/>
      <c r="B53" s="930"/>
      <c r="C53" s="1015"/>
      <c r="D53" s="1502"/>
      <c r="E53" s="1502"/>
      <c r="F53" s="1502"/>
      <c r="G53" s="1502"/>
      <c r="H53" s="1502"/>
      <c r="I53" s="1502"/>
      <c r="J53" s="1502"/>
      <c r="K53" s="1502"/>
      <c r="L53" s="908"/>
      <c r="M53" s="907"/>
      <c r="N53" s="910"/>
      <c r="O53" s="901"/>
      <c r="P53" s="910"/>
      <c r="Q53" s="910"/>
      <c r="R53" s="910"/>
      <c r="S53" s="984"/>
      <c r="T53" s="984"/>
      <c r="U53" s="984"/>
      <c r="V53" s="984"/>
      <c r="W53" s="984"/>
      <c r="X53" s="984"/>
      <c r="Y53" s="984"/>
    </row>
    <row r="54" spans="1:25" ht="60">
      <c r="A54" s="901"/>
      <c r="B54" s="901"/>
      <c r="C54" s="992"/>
      <c r="D54" s="1270" t="s">
        <v>497</v>
      </c>
      <c r="E54" s="1271" t="s">
        <v>502</v>
      </c>
      <c r="F54" s="1272" t="s">
        <v>506</v>
      </c>
      <c r="G54" s="1273" t="s">
        <v>499</v>
      </c>
      <c r="H54" s="1274" t="s">
        <v>500</v>
      </c>
      <c r="I54" s="1275" t="s">
        <v>501</v>
      </c>
      <c r="J54" s="1276" t="s">
        <v>443</v>
      </c>
      <c r="K54" s="1277" t="s">
        <v>444</v>
      </c>
      <c r="L54" s="908"/>
      <c r="M54" s="908"/>
      <c r="N54" s="910"/>
      <c r="O54" s="901"/>
      <c r="P54" s="910"/>
      <c r="Q54" s="910"/>
      <c r="R54" s="910"/>
      <c r="S54" s="984"/>
      <c r="T54" s="984"/>
      <c r="U54" s="984"/>
      <c r="V54" s="984"/>
      <c r="W54" s="984"/>
      <c r="X54" s="984"/>
      <c r="Y54" s="984"/>
    </row>
    <row r="55" spans="1:25" ht="16.5" thickBot="1">
      <c r="A55" s="901"/>
      <c r="B55" s="901"/>
      <c r="C55" s="989"/>
      <c r="D55" s="1278">
        <f>+I15+I31+I47</f>
        <v>225787.67869999999</v>
      </c>
      <c r="E55" s="1283">
        <f>D55/F55</f>
        <v>0.12077675712223242</v>
      </c>
      <c r="F55" s="1279">
        <f>L15+L31+L47</f>
        <v>1869463</v>
      </c>
      <c r="G55" s="1280">
        <f>(E55-J55)/J55</f>
        <v>-0.13139664487336836</v>
      </c>
      <c r="H55" s="1281">
        <f>(F55-K55)/K55</f>
        <v>-2.7296590657804026E-2</v>
      </c>
      <c r="I55" s="1284">
        <f>P15+P31+P47</f>
        <v>267238.05239999993</v>
      </c>
      <c r="J55" s="1285">
        <f>I55/K55</f>
        <v>0.1390470764467916</v>
      </c>
      <c r="K55" s="1282">
        <f>R15+R31+R47</f>
        <v>1921925</v>
      </c>
      <c r="L55" s="908"/>
      <c r="M55" s="907"/>
      <c r="N55" s="910"/>
      <c r="O55" s="901"/>
      <c r="P55" s="910"/>
      <c r="Q55" s="910"/>
      <c r="R55" s="910"/>
      <c r="S55" s="984"/>
      <c r="T55" s="984"/>
      <c r="U55" s="984"/>
      <c r="V55" s="984"/>
      <c r="W55" s="984"/>
      <c r="X55" s="984"/>
      <c r="Y55" s="984"/>
    </row>
    <row r="56" spans="1:25" ht="15.75">
      <c r="A56" s="901"/>
      <c r="B56" s="901"/>
      <c r="C56" s="989"/>
      <c r="D56" s="989"/>
      <c r="E56" s="989"/>
      <c r="F56" s="1224"/>
      <c r="G56" s="1224"/>
      <c r="H56" s="1224"/>
      <c r="I56" s="1224"/>
      <c r="J56" s="1224"/>
      <c r="K56" s="1224"/>
      <c r="L56" s="908"/>
      <c r="M56" s="907"/>
      <c r="N56" s="910"/>
      <c r="O56" s="901"/>
      <c r="P56" s="910"/>
      <c r="Q56" s="910"/>
      <c r="R56" s="910"/>
      <c r="S56" s="984"/>
      <c r="T56" s="984"/>
      <c r="U56" s="984"/>
      <c r="V56" s="984"/>
      <c r="W56" s="984"/>
      <c r="X56" s="984"/>
      <c r="Y56" s="984"/>
    </row>
    <row r="57" spans="1:25" ht="15.75">
      <c r="A57" s="901"/>
      <c r="B57" s="901"/>
      <c r="C57" s="901"/>
      <c r="D57" s="901"/>
      <c r="E57" s="901"/>
      <c r="F57" s="1226"/>
      <c r="G57" s="1226"/>
      <c r="H57" s="1226"/>
      <c r="I57" s="1226"/>
      <c r="J57" s="1226"/>
      <c r="K57" s="1226"/>
      <c r="L57" s="901"/>
      <c r="M57" s="901"/>
      <c r="N57" s="901"/>
      <c r="O57" s="901"/>
      <c r="P57" s="984"/>
      <c r="Q57" s="984"/>
      <c r="R57" s="984"/>
      <c r="S57" s="984"/>
      <c r="T57" s="984"/>
      <c r="U57" s="984"/>
      <c r="V57" s="984"/>
      <c r="W57" s="984"/>
      <c r="X57" s="984"/>
      <c r="Y57" s="984"/>
    </row>
    <row r="58" spans="1:25" ht="15.75">
      <c r="A58" s="984"/>
      <c r="B58" s="984"/>
      <c r="C58" s="984"/>
      <c r="D58" s="984"/>
      <c r="E58" s="984"/>
      <c r="F58" s="1227"/>
      <c r="G58" s="1227"/>
      <c r="H58" s="1227"/>
      <c r="I58" s="1227"/>
      <c r="J58" s="1226"/>
      <c r="K58" s="1226"/>
      <c r="L58" s="901"/>
      <c r="M58" s="984"/>
      <c r="N58" s="984"/>
      <c r="O58" s="984"/>
      <c r="P58" s="984"/>
      <c r="Q58" s="984"/>
      <c r="R58" s="984"/>
      <c r="S58" s="984"/>
      <c r="T58" s="984"/>
      <c r="U58" s="984"/>
      <c r="V58" s="984"/>
      <c r="W58" s="984"/>
      <c r="X58" s="984"/>
      <c r="Y58" s="984"/>
    </row>
    <row r="59" spans="1:25" ht="15.75">
      <c r="A59" s="984"/>
      <c r="B59" s="984"/>
      <c r="C59" s="984"/>
      <c r="D59" s="984"/>
      <c r="E59" s="984"/>
      <c r="F59" s="1227"/>
      <c r="G59" s="1227"/>
      <c r="H59" s="1227"/>
      <c r="I59" s="1227"/>
      <c r="J59" s="1226"/>
      <c r="K59" s="1226"/>
      <c r="L59" s="901"/>
      <c r="M59" s="984"/>
      <c r="N59" s="984"/>
      <c r="O59" s="984"/>
      <c r="P59" s="984"/>
      <c r="Q59" s="984"/>
      <c r="R59" s="984"/>
      <c r="S59" s="984"/>
      <c r="T59" s="984"/>
      <c r="U59" s="984"/>
      <c r="V59" s="984"/>
      <c r="W59" s="984"/>
      <c r="X59" s="984"/>
      <c r="Y59" s="984"/>
    </row>
    <row r="60" spans="1:25">
      <c r="A60" s="1168"/>
      <c r="B60" s="1453"/>
      <c r="C60" s="1168"/>
      <c r="D60" s="1168"/>
      <c r="E60" s="1168"/>
      <c r="F60" s="1168"/>
      <c r="G60" s="1168"/>
      <c r="H60" s="1168"/>
      <c r="I60" s="1168"/>
      <c r="J60" s="1168"/>
      <c r="K60" s="1168"/>
      <c r="L60" s="1168"/>
      <c r="M60" s="1446"/>
      <c r="N60" s="1446" t="s">
        <v>468</v>
      </c>
      <c r="O60" s="1446"/>
      <c r="P60" s="1446"/>
      <c r="Q60" s="1446"/>
      <c r="R60" s="1446"/>
      <c r="S60" s="1446"/>
      <c r="T60" s="1446"/>
      <c r="U60" s="1446"/>
      <c r="V60" s="1446"/>
      <c r="W60" s="1446"/>
      <c r="X60" s="1446"/>
      <c r="Y60" s="1446"/>
    </row>
    <row r="61" spans="1:25">
      <c r="A61" s="1454" t="s">
        <v>469</v>
      </c>
      <c r="B61" s="1454"/>
      <c r="C61" s="1454"/>
      <c r="D61" s="1454"/>
      <c r="E61" s="1454"/>
      <c r="F61" s="1454"/>
      <c r="G61" s="1454"/>
      <c r="H61" s="1454"/>
      <c r="I61" s="1454"/>
      <c r="J61" s="1455"/>
      <c r="K61" s="1461" t="s">
        <v>481</v>
      </c>
      <c r="L61" s="1455"/>
      <c r="M61" s="1455"/>
    </row>
    <row r="62" spans="1:25">
      <c r="A62" s="1454"/>
      <c r="B62" s="1454"/>
      <c r="C62" s="1456" t="s">
        <v>470</v>
      </c>
      <c r="D62" s="1457">
        <v>185912.57</v>
      </c>
      <c r="E62" s="1454" t="s">
        <v>473</v>
      </c>
      <c r="F62" s="1454"/>
      <c r="G62" s="1454"/>
      <c r="H62" s="1454"/>
      <c r="I62" s="1454"/>
      <c r="J62" s="1455"/>
      <c r="K62" s="1455"/>
      <c r="L62" s="1455"/>
      <c r="M62" s="1455"/>
    </row>
    <row r="63" spans="1:25">
      <c r="A63" s="1454"/>
      <c r="B63" s="1454"/>
      <c r="C63" s="1456" t="s">
        <v>471</v>
      </c>
      <c r="D63" s="1458">
        <f>(179601+216311+287156)*1.0501</f>
        <v>717289.70680000004</v>
      </c>
      <c r="E63" s="1454" t="s">
        <v>483</v>
      </c>
      <c r="F63" s="1454"/>
      <c r="G63" s="1454"/>
      <c r="H63" s="1454"/>
      <c r="I63" s="1454"/>
      <c r="J63" s="1455"/>
      <c r="K63" s="1455"/>
      <c r="L63" s="1455"/>
      <c r="M63" s="1455"/>
    </row>
    <row r="64" spans="1:25">
      <c r="A64" s="1454"/>
      <c r="B64" s="1454"/>
      <c r="C64" s="1456" t="s">
        <v>472</v>
      </c>
      <c r="D64" s="1457">
        <f>D63*0.1388</f>
        <v>99559.811303840004</v>
      </c>
      <c r="E64" s="1454" t="s">
        <v>474</v>
      </c>
      <c r="F64" s="1454"/>
      <c r="G64" s="1454"/>
      <c r="H64" s="1454"/>
      <c r="I64" s="1454"/>
      <c r="J64" s="1455"/>
      <c r="K64" s="1455"/>
      <c r="L64" s="1455"/>
      <c r="M64" s="1455"/>
    </row>
    <row r="65" spans="1:25" ht="15.75">
      <c r="A65" s="1454"/>
      <c r="B65" s="1454"/>
      <c r="C65" s="1459"/>
      <c r="D65" s="1460">
        <f>D62+D64</f>
        <v>285472.38130384003</v>
      </c>
      <c r="E65" s="1454"/>
      <c r="F65" s="1454"/>
      <c r="G65" s="1454"/>
      <c r="H65" s="1454"/>
      <c r="I65" s="1454"/>
      <c r="J65" s="1455"/>
      <c r="K65" s="1455"/>
      <c r="L65" s="1455"/>
      <c r="M65" s="1455"/>
    </row>
    <row r="66" spans="1:25">
      <c r="A66" s="1454"/>
      <c r="B66" s="1454"/>
      <c r="C66" s="1454"/>
      <c r="D66" s="1454"/>
      <c r="E66" s="1454"/>
      <c r="F66" s="1454"/>
      <c r="G66" s="1454"/>
      <c r="H66" s="1454"/>
      <c r="I66" s="1454"/>
      <c r="J66" s="1455"/>
      <c r="K66" s="1455"/>
      <c r="L66" s="1455"/>
      <c r="M66" s="1455"/>
    </row>
    <row r="67" spans="1:25">
      <c r="A67" s="1455"/>
      <c r="B67" s="1455"/>
      <c r="C67" s="1455"/>
      <c r="D67" s="1455"/>
      <c r="E67" s="1455"/>
      <c r="F67" s="1455"/>
      <c r="G67" s="1455"/>
      <c r="H67" s="1455"/>
      <c r="I67" s="1455"/>
      <c r="J67" s="1455"/>
      <c r="K67" s="1455"/>
      <c r="L67" s="1455"/>
      <c r="M67" s="1455"/>
    </row>
    <row r="68" spans="1:25" ht="15.75">
      <c r="A68" s="984"/>
      <c r="B68" s="984"/>
      <c r="C68" s="984"/>
      <c r="D68" s="984"/>
      <c r="E68" s="984"/>
      <c r="F68" s="1227"/>
      <c r="G68" s="1227"/>
      <c r="H68" s="1227"/>
      <c r="I68" s="1227"/>
      <c r="J68" s="1227"/>
      <c r="K68" s="1461" t="s">
        <v>482</v>
      </c>
      <c r="L68" s="984"/>
      <c r="M68" s="984"/>
      <c r="N68" s="1455" t="s">
        <v>491</v>
      </c>
      <c r="O68" s="984"/>
      <c r="P68" s="984"/>
      <c r="Q68" s="984"/>
      <c r="R68" s="984"/>
      <c r="S68" s="984"/>
      <c r="T68" s="984"/>
      <c r="U68" s="984"/>
      <c r="V68" s="984"/>
      <c r="W68" s="984"/>
      <c r="X68" s="984"/>
      <c r="Y68" s="984"/>
    </row>
    <row r="69" spans="1:25">
      <c r="A69" s="1454" t="s">
        <v>469</v>
      </c>
      <c r="B69" s="1454"/>
      <c r="C69" s="1454"/>
      <c r="D69" s="1454"/>
      <c r="E69" s="1454"/>
      <c r="F69" s="1454"/>
      <c r="G69" s="1454"/>
      <c r="H69" s="1454"/>
      <c r="I69" s="1454"/>
      <c r="J69" s="1455"/>
      <c r="K69" s="1455" t="s">
        <v>490</v>
      </c>
      <c r="L69" s="1455"/>
      <c r="M69" s="1462">
        <v>119331</v>
      </c>
      <c r="N69" s="1464">
        <f>M69/M70</f>
        <v>9.0719987180559028E-2</v>
      </c>
    </row>
    <row r="70" spans="1:25">
      <c r="A70" s="1454"/>
      <c r="B70" s="1454"/>
      <c r="C70" s="1456" t="s">
        <v>485</v>
      </c>
      <c r="D70" s="1457">
        <f>56312.16+67368.27+83687.99</f>
        <v>207368.42</v>
      </c>
      <c r="E70" s="1454" t="s">
        <v>492</v>
      </c>
      <c r="F70" s="1454"/>
      <c r="G70" s="1454"/>
      <c r="H70" s="1454"/>
      <c r="I70" s="1454"/>
      <c r="J70" s="1455"/>
      <c r="K70" s="1455"/>
      <c r="L70" s="1455" t="s">
        <v>489</v>
      </c>
      <c r="M70" s="1462">
        <v>1315377.17</v>
      </c>
    </row>
    <row r="71" spans="1:25">
      <c r="A71" s="1454"/>
      <c r="B71" s="1454"/>
      <c r="C71" s="1456" t="s">
        <v>486</v>
      </c>
      <c r="D71" s="1458">
        <f>(139530+162930+209328)*1.024</f>
        <v>524070.91200000001</v>
      </c>
      <c r="E71" s="1454" t="s">
        <v>484</v>
      </c>
      <c r="F71" s="1454"/>
      <c r="G71" s="1454"/>
      <c r="H71" s="1454"/>
      <c r="I71" s="1454"/>
      <c r="J71" s="1455"/>
      <c r="K71" s="1455"/>
      <c r="L71" s="1455"/>
      <c r="M71" s="1463"/>
    </row>
    <row r="72" spans="1:25" ht="15.75">
      <c r="A72" s="1454"/>
      <c r="B72" s="1454"/>
      <c r="C72" s="1456" t="s">
        <v>488</v>
      </c>
      <c r="D72" s="1457">
        <f>D71*0.1399</f>
        <v>73317.520588800005</v>
      </c>
      <c r="E72" s="1454" t="s">
        <v>487</v>
      </c>
      <c r="F72" s="1454"/>
      <c r="G72" s="1454"/>
      <c r="H72" s="1454"/>
      <c r="I72" s="1454"/>
      <c r="J72" s="1455"/>
      <c r="K72" s="1465"/>
      <c r="L72" s="1465"/>
      <c r="M72" s="1466"/>
    </row>
    <row r="73" spans="1:25" ht="15.75">
      <c r="A73" s="1454"/>
      <c r="B73" s="1454"/>
      <c r="C73" s="1459"/>
      <c r="D73" s="1460">
        <f>D70+D72</f>
        <v>280685.9405888</v>
      </c>
      <c r="E73" s="1454"/>
      <c r="F73" s="1454"/>
      <c r="G73" s="1454"/>
      <c r="H73" s="1454"/>
      <c r="I73" s="1454"/>
      <c r="J73" s="1455"/>
      <c r="K73" s="1455"/>
      <c r="L73" s="1455"/>
      <c r="M73" s="1462"/>
    </row>
    <row r="74" spans="1:25">
      <c r="A74" s="1454"/>
      <c r="B74" s="1454"/>
      <c r="C74" s="1454"/>
      <c r="D74" s="1454"/>
      <c r="E74" s="1454"/>
      <c r="F74" s="1454"/>
      <c r="G74" s="1454"/>
      <c r="H74" s="1454"/>
      <c r="I74" s="1454"/>
      <c r="J74" s="1455"/>
      <c r="K74" s="1455"/>
      <c r="L74" s="1455"/>
      <c r="M74" s="1455"/>
    </row>
    <row r="75" spans="1:25" ht="15.75">
      <c r="A75" s="984"/>
      <c r="B75" s="984"/>
      <c r="C75" s="984"/>
      <c r="D75" s="984"/>
      <c r="E75" s="984"/>
      <c r="F75" s="1227"/>
      <c r="G75" s="1227"/>
      <c r="H75" s="1227"/>
      <c r="I75" s="1227"/>
      <c r="J75" s="1227"/>
      <c r="K75" s="1227"/>
      <c r="L75" s="984"/>
      <c r="M75" s="984"/>
      <c r="N75" s="984"/>
      <c r="O75" s="984"/>
      <c r="P75" s="984"/>
      <c r="Q75" s="984"/>
      <c r="R75" s="984"/>
      <c r="S75" s="984"/>
      <c r="T75" s="984"/>
      <c r="U75" s="984"/>
      <c r="V75" s="984"/>
      <c r="W75" s="984"/>
      <c r="X75" s="984"/>
      <c r="Y75" s="984"/>
    </row>
  </sheetData>
  <mergeCells count="11">
    <mergeCell ref="A33:R33"/>
    <mergeCell ref="A47:C47"/>
    <mergeCell ref="D47:E47"/>
    <mergeCell ref="A51:C51"/>
    <mergeCell ref="D52:K53"/>
    <mergeCell ref="A1:R1"/>
    <mergeCell ref="A15:C15"/>
    <mergeCell ref="D15:E15"/>
    <mergeCell ref="A17:R17"/>
    <mergeCell ref="A31:C31"/>
    <mergeCell ref="D31:E31"/>
  </mergeCells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26"/>
  <sheetViews>
    <sheetView view="pageBreakPreview" zoomScale="80" zoomScaleNormal="42" zoomScaleSheetLayoutView="80" workbookViewId="0">
      <selection activeCell="B56" sqref="B56:O57"/>
    </sheetView>
  </sheetViews>
  <sheetFormatPr baseColWidth="10" defaultRowHeight="15"/>
  <cols>
    <col min="1" max="1" width="19.140625" customWidth="1"/>
    <col min="2" max="2" width="20" style="412" customWidth="1"/>
    <col min="3" max="3" width="18.42578125" customWidth="1"/>
    <col min="4" max="4" width="18.42578125" style="70" customWidth="1"/>
    <col min="5" max="5" width="18" style="78" customWidth="1"/>
    <col min="6" max="6" width="15.7109375" style="72" customWidth="1"/>
    <col min="7" max="7" width="21.5703125" customWidth="1"/>
    <col min="8" max="8" width="17" customWidth="1"/>
    <col min="9" max="9" width="28.140625" customWidth="1"/>
    <col min="10" max="10" width="20" style="74" customWidth="1"/>
    <col min="11" max="11" width="20.42578125" customWidth="1"/>
    <col min="12" max="12" width="16.7109375" customWidth="1"/>
    <col min="13" max="13" width="14.140625" customWidth="1"/>
    <col min="14" max="14" width="14.7109375" customWidth="1"/>
    <col min="15" max="15" width="15.42578125" customWidth="1"/>
    <col min="16" max="16" width="20.5703125" style="6" customWidth="1"/>
    <col min="17" max="17" width="14.85546875" customWidth="1"/>
    <col min="18" max="18" width="15.140625" customWidth="1"/>
    <col min="19" max="19" width="21.140625" customWidth="1"/>
    <col min="20" max="20" width="19.42578125" customWidth="1"/>
    <col min="21" max="21" width="20.42578125" customWidth="1"/>
    <col min="22" max="22" width="14.85546875" style="6" customWidth="1"/>
    <col min="23" max="30" width="13" style="6" customWidth="1"/>
    <col min="31" max="31" width="13" customWidth="1"/>
    <col min="32" max="32" width="16.85546875" customWidth="1"/>
    <col min="33" max="33" width="14.28515625" style="79" customWidth="1"/>
    <col min="34" max="34" width="16.7109375" style="80" customWidth="1"/>
    <col min="35" max="35" width="16.28515625" style="81" customWidth="1"/>
    <col min="36" max="36" width="14.5703125" style="280" customWidth="1"/>
    <col min="37" max="37" width="12.85546875" style="8" customWidth="1"/>
    <col min="38" max="38" width="16.140625" style="8" customWidth="1"/>
    <col min="39" max="39" width="15.7109375" style="8" customWidth="1"/>
    <col min="40" max="40" width="17" style="8" customWidth="1"/>
    <col min="41" max="41" width="11.42578125" style="8" customWidth="1"/>
  </cols>
  <sheetData>
    <row r="1" spans="1:41" ht="66.599999999999994" customHeight="1">
      <c r="A1" s="1" t="s">
        <v>146</v>
      </c>
      <c r="B1" s="1"/>
      <c r="C1" s="2"/>
      <c r="D1" s="3"/>
      <c r="E1" s="4"/>
      <c r="F1" s="2"/>
      <c r="G1" s="2"/>
      <c r="H1" s="2"/>
      <c r="I1" s="2"/>
      <c r="J1" s="5"/>
      <c r="AF1" s="1551"/>
      <c r="AG1" s="1551"/>
      <c r="AH1" s="1551"/>
      <c r="AI1" s="1551"/>
      <c r="AJ1" s="1551"/>
      <c r="AK1" s="7"/>
    </row>
    <row r="2" spans="1:41" s="13" customFormat="1" ht="57" customHeight="1" thickBot="1">
      <c r="A2" s="9" t="s">
        <v>0</v>
      </c>
      <c r="B2" s="10"/>
      <c r="C2" s="10"/>
      <c r="D2" s="10"/>
      <c r="E2" s="11"/>
      <c r="F2" s="12"/>
      <c r="G2" s="12"/>
      <c r="H2" s="1552"/>
      <c r="I2" s="1552"/>
      <c r="J2" s="155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K2" s="7"/>
      <c r="AL2" s="8"/>
      <c r="AM2" s="8"/>
      <c r="AN2" s="8"/>
      <c r="AO2" s="8"/>
    </row>
    <row r="3" spans="1:41" s="13" customFormat="1" ht="57" customHeight="1" thickBot="1">
      <c r="A3" s="1558" t="s">
        <v>81</v>
      </c>
      <c r="B3" s="1558"/>
      <c r="C3" s="1558"/>
      <c r="D3" s="1558"/>
      <c r="E3" s="1558"/>
      <c r="F3" s="12"/>
      <c r="G3" s="12"/>
      <c r="H3" s="14"/>
      <c r="I3" s="14"/>
      <c r="J3" s="14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K3" s="7"/>
      <c r="AL3" s="8"/>
      <c r="AM3" s="8"/>
      <c r="AN3" s="8"/>
      <c r="AO3" s="8"/>
    </row>
    <row r="4" spans="1:41" s="21" customFormat="1" ht="53.25" customHeight="1" thickBot="1">
      <c r="A4" s="433" t="s">
        <v>20</v>
      </c>
      <c r="B4" s="434" t="s">
        <v>82</v>
      </c>
      <c r="C4" s="435"/>
      <c r="D4" s="436" t="s">
        <v>83</v>
      </c>
      <c r="E4" s="437" t="s">
        <v>84</v>
      </c>
      <c r="F4" s="438" t="s">
        <v>85</v>
      </c>
      <c r="G4" s="439"/>
      <c r="H4" s="440"/>
      <c r="I4" s="441" t="s">
        <v>86</v>
      </c>
      <c r="J4" s="442" t="s">
        <v>7</v>
      </c>
      <c r="K4" s="25"/>
      <c r="L4" s="26"/>
      <c r="P4" s="26"/>
      <c r="V4" s="26"/>
      <c r="W4" s="26"/>
      <c r="X4" s="26"/>
      <c r="Y4" s="26"/>
      <c r="Z4" s="26"/>
      <c r="AA4" s="26"/>
      <c r="AB4" s="26"/>
      <c r="AC4" s="26"/>
      <c r="AD4" s="26"/>
      <c r="AH4" s="27" t="s">
        <v>8</v>
      </c>
      <c r="AI4" s="28" t="s">
        <v>9</v>
      </c>
      <c r="AK4" s="29"/>
      <c r="AL4" s="29"/>
      <c r="AM4" s="29"/>
      <c r="AN4" s="29"/>
      <c r="AO4" s="30"/>
    </row>
    <row r="5" spans="1:41" s="35" customFormat="1" ht="30" customHeight="1" thickBot="1">
      <c r="A5" s="443" t="s">
        <v>87</v>
      </c>
      <c r="B5" s="444">
        <v>94052.72</v>
      </c>
      <c r="C5" s="445"/>
      <c r="D5" s="446">
        <f>C22+C40+C58</f>
        <v>83371.987599999993</v>
      </c>
      <c r="E5" s="447">
        <f>D22+D40+D58</f>
        <v>82751.36222000001</v>
      </c>
      <c r="F5" s="448">
        <f>J22+J40+J58</f>
        <v>1819194</v>
      </c>
      <c r="G5" s="449"/>
      <c r="H5" s="450" t="s">
        <v>88</v>
      </c>
      <c r="I5" s="451">
        <v>267.64999999999998</v>
      </c>
      <c r="J5" s="451" t="s">
        <v>10</v>
      </c>
      <c r="K5" s="38"/>
      <c r="L5" s="39"/>
      <c r="P5" s="39"/>
      <c r="V5" s="39"/>
      <c r="W5" s="39"/>
      <c r="X5" s="39"/>
      <c r="Y5" s="39"/>
      <c r="Z5" s="39"/>
      <c r="AA5" s="39"/>
      <c r="AB5" s="39"/>
      <c r="AC5" s="39"/>
      <c r="AD5" s="39"/>
      <c r="AH5" s="40"/>
      <c r="AI5" s="41" t="e">
        <f>G5/AH5</f>
        <v>#DIV/0!</v>
      </c>
      <c r="AK5" s="42"/>
      <c r="AL5" s="42"/>
      <c r="AM5" s="42"/>
      <c r="AN5" s="42"/>
      <c r="AO5" s="43"/>
    </row>
    <row r="6" spans="1:41" s="13" customFormat="1" ht="36.75" customHeight="1" thickBot="1">
      <c r="A6" s="452"/>
      <c r="B6" s="453" t="s">
        <v>20</v>
      </c>
      <c r="C6" s="454" t="s">
        <v>15</v>
      </c>
      <c r="D6" s="455">
        <v>96130.61</v>
      </c>
      <c r="E6" s="456">
        <v>95990.73</v>
      </c>
      <c r="F6" s="457">
        <v>1861046</v>
      </c>
      <c r="H6" s="450" t="s">
        <v>89</v>
      </c>
      <c r="I6" s="451">
        <v>298.91000000000003</v>
      </c>
      <c r="J6" s="451" t="s">
        <v>10</v>
      </c>
      <c r="L6" s="67"/>
      <c r="M6" s="6"/>
      <c r="N6" s="6"/>
      <c r="O6" s="6"/>
      <c r="P6" s="6"/>
      <c r="Q6" s="67"/>
      <c r="R6" s="6"/>
      <c r="S6" s="6"/>
      <c r="V6" s="67" t="s">
        <v>20</v>
      </c>
      <c r="W6" s="6"/>
      <c r="X6" s="6"/>
      <c r="Y6" s="6"/>
      <c r="Z6" s="6"/>
      <c r="AA6" s="6"/>
      <c r="AB6" s="6"/>
      <c r="AC6" s="6"/>
      <c r="AD6" s="6"/>
      <c r="AF6" s="12"/>
      <c r="AG6" s="12"/>
      <c r="AH6" s="12"/>
      <c r="AI6" s="12"/>
      <c r="AJ6" s="12"/>
      <c r="AK6" s="7"/>
      <c r="AL6" s="8"/>
      <c r="AM6" s="8"/>
      <c r="AN6" s="8"/>
      <c r="AO6" s="8"/>
    </row>
    <row r="7" spans="1:41" ht="39.4" customHeight="1" thickBot="1">
      <c r="A7" s="262"/>
      <c r="B7" s="257"/>
      <c r="C7" s="245"/>
      <c r="D7" s="258"/>
      <c r="E7" s="259" t="s">
        <v>20</v>
      </c>
      <c r="F7" s="458"/>
      <c r="G7" s="245"/>
      <c r="H7" s="459" t="s">
        <v>90</v>
      </c>
      <c r="I7" s="451">
        <v>364.95</v>
      </c>
      <c r="J7" s="451" t="s">
        <v>10</v>
      </c>
      <c r="K7" s="248"/>
      <c r="M7" s="248"/>
      <c r="N7" s="248"/>
      <c r="O7" s="248"/>
      <c r="P7" s="228"/>
      <c r="Q7" s="1549"/>
      <c r="R7" s="1550"/>
      <c r="S7" s="245"/>
      <c r="T7" s="263"/>
      <c r="U7" s="259"/>
      <c r="V7" s="228"/>
      <c r="W7" s="228"/>
      <c r="X7" s="228"/>
      <c r="Y7" s="228"/>
      <c r="Z7" s="228"/>
      <c r="AA7" s="228"/>
      <c r="AB7" s="228"/>
      <c r="AC7" s="228"/>
      <c r="AD7" s="228"/>
      <c r="AE7" s="248"/>
      <c r="AF7" s="264"/>
      <c r="AG7" s="265"/>
      <c r="AH7" s="254"/>
      <c r="AI7" s="233"/>
      <c r="AJ7" s="231"/>
      <c r="AK7" s="255"/>
      <c r="AL7" s="256"/>
    </row>
    <row r="8" spans="1:41" ht="75" customHeight="1" thickBot="1">
      <c r="A8" s="460"/>
      <c r="B8" s="461"/>
      <c r="C8" s="268"/>
      <c r="D8" s="269"/>
      <c r="E8" s="270"/>
      <c r="F8" s="462"/>
      <c r="G8" s="268"/>
      <c r="H8" s="463"/>
      <c r="I8" s="463"/>
      <c r="J8" s="464"/>
      <c r="K8" s="82"/>
      <c r="M8" s="465" t="s">
        <v>91</v>
      </c>
      <c r="N8" s="82"/>
      <c r="O8" s="82"/>
      <c r="P8" s="365"/>
      <c r="Q8" s="466"/>
      <c r="R8" s="262"/>
      <c r="S8" s="245"/>
      <c r="T8" s="258"/>
      <c r="U8" s="259"/>
      <c r="V8" s="365"/>
      <c r="W8" s="365"/>
      <c r="X8" s="365"/>
      <c r="Y8" s="365"/>
      <c r="Z8" s="365"/>
      <c r="AA8" s="365"/>
      <c r="AB8" s="365"/>
      <c r="AC8" s="365"/>
      <c r="AD8" s="365"/>
      <c r="AE8" s="82"/>
      <c r="AF8" s="467"/>
      <c r="AG8" s="279"/>
      <c r="AH8" s="281" t="s">
        <v>20</v>
      </c>
      <c r="AI8" s="282"/>
      <c r="AJ8" s="468" t="s">
        <v>20</v>
      </c>
    </row>
    <row r="9" spans="1:41" ht="73.900000000000006" customHeight="1" thickBot="1">
      <c r="A9" s="469" t="s">
        <v>92</v>
      </c>
      <c r="B9" s="470" t="s">
        <v>22</v>
      </c>
      <c r="C9" s="471" t="s">
        <v>93</v>
      </c>
      <c r="D9" s="472" t="s">
        <v>62</v>
      </c>
      <c r="E9" s="473" t="s">
        <v>25</v>
      </c>
      <c r="F9" s="474" t="s">
        <v>26</v>
      </c>
      <c r="G9" s="475" t="s">
        <v>94</v>
      </c>
      <c r="H9" s="476" t="s">
        <v>95</v>
      </c>
      <c r="I9" s="477" t="s">
        <v>65</v>
      </c>
      <c r="J9" s="478" t="s">
        <v>36</v>
      </c>
      <c r="K9" s="479" t="s">
        <v>37</v>
      </c>
      <c r="L9" s="480" t="s">
        <v>96</v>
      </c>
      <c r="M9" s="481" t="s">
        <v>97</v>
      </c>
      <c r="N9" s="481" t="s">
        <v>98</v>
      </c>
      <c r="O9" s="482" t="s">
        <v>99</v>
      </c>
      <c r="P9" s="100"/>
      <c r="Q9" s="483" t="s">
        <v>100</v>
      </c>
      <c r="R9" s="484" t="s">
        <v>22</v>
      </c>
      <c r="S9" s="471" t="s">
        <v>93</v>
      </c>
      <c r="T9" s="472" t="s">
        <v>62</v>
      </c>
      <c r="U9" s="485" t="s">
        <v>25</v>
      </c>
      <c r="V9" s="100"/>
      <c r="W9" s="100"/>
      <c r="X9" s="100"/>
      <c r="Y9" s="100"/>
      <c r="Z9" s="100"/>
      <c r="AA9" s="100"/>
      <c r="AB9" s="100"/>
      <c r="AC9" s="100"/>
      <c r="AD9" s="100"/>
      <c r="AE9" s="486"/>
      <c r="AF9" s="483" t="s">
        <v>92</v>
      </c>
      <c r="AG9" s="487" t="s">
        <v>22</v>
      </c>
      <c r="AH9" s="488" t="s">
        <v>35</v>
      </c>
      <c r="AI9" s="489" t="s">
        <v>36</v>
      </c>
      <c r="AJ9" s="490" t="s">
        <v>37</v>
      </c>
      <c r="AK9" s="491" t="s">
        <v>38</v>
      </c>
      <c r="AL9" s="492" t="s">
        <v>101</v>
      </c>
      <c r="AM9" s="493" t="s">
        <v>40</v>
      </c>
      <c r="AN9" s="494" t="s">
        <v>41</v>
      </c>
    </row>
    <row r="10" spans="1:41" s="150" customFormat="1" ht="21" thickBot="1">
      <c r="A10" s="495" t="s">
        <v>42</v>
      </c>
      <c r="B10" s="138">
        <v>420001343692</v>
      </c>
      <c r="C10" s="139">
        <f>E10+F10</f>
        <v>3735.6734000000001</v>
      </c>
      <c r="D10" s="140">
        <f>C10-G10</f>
        <v>3706.2482300000001</v>
      </c>
      <c r="E10" s="496">
        <f>H8+H10+I10</f>
        <v>3147.17</v>
      </c>
      <c r="F10" s="141">
        <f>(H10*20%+I10*5.5%)</f>
        <v>588.50339999999994</v>
      </c>
      <c r="G10" s="141">
        <f>F10*0.05</f>
        <v>29.425169999999998</v>
      </c>
      <c r="H10" s="118">
        <v>2864.89</v>
      </c>
      <c r="I10" s="118">
        <v>282.27999999999997</v>
      </c>
      <c r="J10" s="497">
        <v>83700</v>
      </c>
      <c r="K10" s="498">
        <f>C10/J10</f>
        <v>4.4631701314217447E-2</v>
      </c>
      <c r="L10" s="499" t="s">
        <v>102</v>
      </c>
      <c r="M10" s="500">
        <v>5677</v>
      </c>
      <c r="N10" s="501">
        <v>1.266</v>
      </c>
      <c r="O10" s="502">
        <v>11.648</v>
      </c>
      <c r="P10" s="503"/>
      <c r="Q10" s="504" t="s">
        <v>42</v>
      </c>
      <c r="R10" s="505">
        <v>220001011037</v>
      </c>
      <c r="S10" s="353">
        <v>4437.5</v>
      </c>
      <c r="T10" s="140">
        <v>4401.67</v>
      </c>
      <c r="U10" s="506">
        <v>3720.91</v>
      </c>
      <c r="V10" s="503"/>
      <c r="W10" s="503"/>
      <c r="X10" s="503"/>
      <c r="Y10" s="503"/>
      <c r="Z10" s="503"/>
      <c r="AA10" s="503"/>
      <c r="AB10" s="503"/>
      <c r="AC10" s="503"/>
      <c r="AD10" s="503"/>
      <c r="AE10" s="507"/>
      <c r="AF10" s="504" t="s">
        <v>42</v>
      </c>
      <c r="AG10" s="508">
        <v>120001671123</v>
      </c>
      <c r="AH10" s="509">
        <v>4437.5</v>
      </c>
      <c r="AI10" s="131">
        <v>80989</v>
      </c>
      <c r="AJ10" s="510">
        <f>AH10/AI10</f>
        <v>5.4791391423526653E-2</v>
      </c>
      <c r="AK10" s="511">
        <v>2001824935</v>
      </c>
      <c r="AL10" s="512">
        <v>5274.82</v>
      </c>
      <c r="AM10" s="511">
        <v>114446</v>
      </c>
      <c r="AN10" s="513">
        <f t="shared" ref="AN10:AN21" si="0">AL10/AM10</f>
        <v>4.6090033727696905E-2</v>
      </c>
      <c r="AO10" s="159"/>
    </row>
    <row r="11" spans="1:41" s="72" customFormat="1" ht="21" thickBot="1">
      <c r="A11" s="495" t="s">
        <v>43</v>
      </c>
      <c r="B11" s="138">
        <v>720000264449</v>
      </c>
      <c r="C11" s="139">
        <f>E11+F11</f>
        <v>3847.0453999999995</v>
      </c>
      <c r="D11" s="140">
        <f>C11-G11</f>
        <v>3816.6921299999995</v>
      </c>
      <c r="E11" s="496">
        <f t="shared" ref="E11:E19" si="1">H11+I11</f>
        <v>3239.9799999999996</v>
      </c>
      <c r="F11" s="141">
        <f t="shared" ref="F11:F19" si="2">(H11*20%+I11*5.5%)</f>
        <v>607.06539999999995</v>
      </c>
      <c r="G11" s="141">
        <f>F11*5%</f>
        <v>30.353269999999998</v>
      </c>
      <c r="H11" s="142">
        <v>2957.7</v>
      </c>
      <c r="I11" s="142">
        <v>282.27999999999997</v>
      </c>
      <c r="J11" s="514">
        <v>91859</v>
      </c>
      <c r="K11" s="498">
        <f t="shared" ref="K11:K19" si="3">C11/J11</f>
        <v>4.1879896362904012E-2</v>
      </c>
      <c r="L11" s="499" t="s">
        <v>103</v>
      </c>
      <c r="M11" s="500">
        <v>6113</v>
      </c>
      <c r="N11" s="501">
        <v>1.2689999999999999</v>
      </c>
      <c r="O11" s="502">
        <v>11.839</v>
      </c>
      <c r="P11" s="515"/>
      <c r="Q11" s="516" t="s">
        <v>43</v>
      </c>
      <c r="R11" s="517">
        <v>40077615933</v>
      </c>
      <c r="S11" s="518">
        <v>5560.46</v>
      </c>
      <c r="T11" s="519">
        <v>5515.43</v>
      </c>
      <c r="U11" s="354">
        <v>4659.84</v>
      </c>
      <c r="V11" s="515"/>
      <c r="W11" s="515"/>
      <c r="X11" s="515"/>
      <c r="Y11" s="515"/>
      <c r="Z11" s="515"/>
      <c r="AA11" s="515"/>
      <c r="AB11" s="515"/>
      <c r="AC11" s="515"/>
      <c r="AD11" s="515"/>
      <c r="AE11" s="520"/>
      <c r="AF11" s="516" t="s">
        <v>43</v>
      </c>
      <c r="AG11" s="521">
        <v>120001701981</v>
      </c>
      <c r="AH11" s="522">
        <v>5560.46</v>
      </c>
      <c r="AI11" s="307">
        <v>71347</v>
      </c>
      <c r="AJ11" s="523">
        <f t="shared" ref="AJ11:AJ21" si="4">AH11/AI11</f>
        <v>7.7935442275078134E-2</v>
      </c>
      <c r="AK11" s="524">
        <v>40004627078</v>
      </c>
      <c r="AL11" s="525">
        <v>3699.9</v>
      </c>
      <c r="AM11" s="524">
        <v>79738</v>
      </c>
      <c r="AN11" s="526">
        <f t="shared" si="0"/>
        <v>4.6400712332890219E-2</v>
      </c>
      <c r="AO11" s="205"/>
    </row>
    <row r="12" spans="1:41" s="72" customFormat="1" ht="21" thickBot="1">
      <c r="A12" s="495" t="s">
        <v>44</v>
      </c>
      <c r="B12" s="138">
        <v>620000377271</v>
      </c>
      <c r="C12" s="139">
        <f t="shared" ref="C12:C19" si="5">E12+F12</f>
        <v>2908.4294</v>
      </c>
      <c r="D12" s="140">
        <f t="shared" ref="D12:D19" si="6">C12-G12</f>
        <v>2885.8979300000001</v>
      </c>
      <c r="E12" s="496">
        <f t="shared" si="1"/>
        <v>2457.8000000000002</v>
      </c>
      <c r="F12" s="141">
        <f t="shared" si="2"/>
        <v>450.62940000000003</v>
      </c>
      <c r="G12" s="141">
        <f t="shared" ref="G12:G19" si="7">F12*0.05</f>
        <v>22.531470000000002</v>
      </c>
      <c r="H12" s="142">
        <v>2175.52</v>
      </c>
      <c r="I12" s="142">
        <v>282.27999999999997</v>
      </c>
      <c r="J12" s="514">
        <v>64781</v>
      </c>
      <c r="K12" s="498">
        <f t="shared" si="3"/>
        <v>4.489633380157762E-2</v>
      </c>
      <c r="L12" s="499" t="s">
        <v>104</v>
      </c>
      <c r="M12" s="500">
        <v>4375</v>
      </c>
      <c r="N12" s="501">
        <v>1.272</v>
      </c>
      <c r="O12" s="502">
        <v>11.643000000000001</v>
      </c>
      <c r="P12" s="515"/>
      <c r="Q12" s="516" t="s">
        <v>44</v>
      </c>
      <c r="R12" s="517">
        <v>40007736481</v>
      </c>
      <c r="S12" s="518">
        <v>3714.64</v>
      </c>
      <c r="T12" s="519">
        <v>3684.73</v>
      </c>
      <c r="U12" s="354">
        <v>3116.51</v>
      </c>
      <c r="V12" s="515"/>
      <c r="W12" s="515"/>
      <c r="X12" s="515"/>
      <c r="Y12" s="515"/>
      <c r="Z12" s="515"/>
      <c r="AA12" s="515"/>
      <c r="AB12" s="515"/>
      <c r="AC12" s="515"/>
      <c r="AD12" s="515"/>
      <c r="AE12" s="520"/>
      <c r="AF12" s="516" t="s">
        <v>44</v>
      </c>
      <c r="AG12" s="521">
        <v>2002044129</v>
      </c>
      <c r="AH12" s="522">
        <v>3714.64</v>
      </c>
      <c r="AI12" s="307">
        <v>67547</v>
      </c>
      <c r="AJ12" s="523">
        <f t="shared" si="4"/>
        <v>5.4993411994611156E-2</v>
      </c>
      <c r="AK12" s="527">
        <v>20018622424</v>
      </c>
      <c r="AL12" s="528">
        <v>3733.04</v>
      </c>
      <c r="AM12" s="527">
        <v>81125</v>
      </c>
      <c r="AN12" s="526">
        <f t="shared" si="0"/>
        <v>4.6015901386748846E-2</v>
      </c>
      <c r="AO12" s="205"/>
    </row>
    <row r="13" spans="1:41" s="72" customFormat="1" ht="21" thickBot="1">
      <c r="A13" s="495" t="s">
        <v>45</v>
      </c>
      <c r="B13" s="138">
        <v>820000189277</v>
      </c>
      <c r="C13" s="139">
        <f t="shared" si="5"/>
        <v>2215.22955</v>
      </c>
      <c r="D13" s="140">
        <f t="shared" si="6"/>
        <v>2198.5685724999998</v>
      </c>
      <c r="E13" s="496">
        <f t="shared" si="1"/>
        <v>1882.01</v>
      </c>
      <c r="F13" s="141">
        <f t="shared" si="2"/>
        <v>333.21955000000003</v>
      </c>
      <c r="G13" s="141">
        <f t="shared" si="7"/>
        <v>16.660977500000001</v>
      </c>
      <c r="H13" s="142">
        <v>1584.2</v>
      </c>
      <c r="I13" s="175">
        <v>297.81</v>
      </c>
      <c r="J13" s="514">
        <v>47372</v>
      </c>
      <c r="K13" s="498">
        <f t="shared" si="3"/>
        <v>4.6762424005741786E-2</v>
      </c>
      <c r="L13" s="499" t="s">
        <v>105</v>
      </c>
      <c r="M13" s="500">
        <v>3209</v>
      </c>
      <c r="N13" s="501">
        <v>1.2609999999999999</v>
      </c>
      <c r="O13" s="502">
        <v>11.708</v>
      </c>
      <c r="P13" s="515"/>
      <c r="Q13" s="516" t="s">
        <v>45</v>
      </c>
      <c r="R13" s="517">
        <v>20023122484</v>
      </c>
      <c r="S13" s="518">
        <v>2575.34</v>
      </c>
      <c r="T13" s="519">
        <f>S13-(V16*5/100)</f>
        <v>2575.34</v>
      </c>
      <c r="U13" s="354">
        <v>2163.92</v>
      </c>
      <c r="V13" s="515"/>
      <c r="W13" s="515"/>
      <c r="X13" s="515"/>
      <c r="Y13" s="515"/>
      <c r="Z13" s="515"/>
      <c r="AA13" s="515"/>
      <c r="AB13" s="515"/>
      <c r="AC13" s="515"/>
      <c r="AD13" s="515"/>
      <c r="AE13" s="520"/>
      <c r="AF13" s="516" t="s">
        <v>45</v>
      </c>
      <c r="AG13" s="521">
        <v>40006414417</v>
      </c>
      <c r="AH13" s="522"/>
      <c r="AI13" s="307">
        <v>35022</v>
      </c>
      <c r="AJ13" s="523">
        <f t="shared" si="4"/>
        <v>0</v>
      </c>
      <c r="AK13" s="529">
        <v>20018835558</v>
      </c>
      <c r="AL13" s="525">
        <v>1859.42</v>
      </c>
      <c r="AM13" s="524">
        <v>55584</v>
      </c>
      <c r="AN13" s="526">
        <f t="shared" si="0"/>
        <v>3.345243235463443E-2</v>
      </c>
      <c r="AO13" s="205"/>
    </row>
    <row r="14" spans="1:41" s="72" customFormat="1" ht="21" thickBot="1">
      <c r="A14" s="495" t="s">
        <v>46</v>
      </c>
      <c r="B14" s="138">
        <v>620000380715</v>
      </c>
      <c r="C14" s="139">
        <f t="shared" si="5"/>
        <v>1826.0935500000001</v>
      </c>
      <c r="D14" s="140">
        <f t="shared" si="6"/>
        <v>1812.6753725000001</v>
      </c>
      <c r="E14" s="496">
        <f t="shared" si="1"/>
        <v>1557.73</v>
      </c>
      <c r="F14" s="141">
        <f t="shared" si="2"/>
        <v>268.36355000000003</v>
      </c>
      <c r="G14" s="141">
        <f t="shared" si="7"/>
        <v>13.418177500000002</v>
      </c>
      <c r="H14" s="142">
        <v>1259.92</v>
      </c>
      <c r="I14" s="142">
        <v>297.81</v>
      </c>
      <c r="J14" s="514">
        <v>38097</v>
      </c>
      <c r="K14" s="498">
        <f t="shared" si="3"/>
        <v>4.7932738798330578E-2</v>
      </c>
      <c r="L14" s="499" t="s">
        <v>106</v>
      </c>
      <c r="M14" s="500">
        <v>2602</v>
      </c>
      <c r="N14" s="501">
        <v>1.244</v>
      </c>
      <c r="O14" s="502">
        <v>11.766</v>
      </c>
      <c r="P14" s="515"/>
      <c r="Q14" s="516" t="s">
        <v>46</v>
      </c>
      <c r="R14" s="517">
        <v>20023287612</v>
      </c>
      <c r="S14" s="530">
        <v>1986.62</v>
      </c>
      <c r="T14" s="519">
        <f>S14-(V17*5/100)</f>
        <v>1986.62</v>
      </c>
      <c r="U14" s="354">
        <v>1671.68</v>
      </c>
      <c r="V14" s="515"/>
      <c r="W14" s="515"/>
      <c r="X14" s="515"/>
      <c r="Y14" s="515"/>
      <c r="Z14" s="515"/>
      <c r="AA14" s="515"/>
      <c r="AB14" s="515"/>
      <c r="AC14" s="515"/>
      <c r="AD14" s="515"/>
      <c r="AE14" s="520"/>
      <c r="AF14" s="516" t="s">
        <v>46</v>
      </c>
      <c r="AG14" s="521">
        <v>40006545383</v>
      </c>
      <c r="AH14" s="522"/>
      <c r="AI14" s="307">
        <v>22067</v>
      </c>
      <c r="AJ14" s="523">
        <f t="shared" si="4"/>
        <v>0</v>
      </c>
      <c r="AK14" s="527">
        <v>40005020614</v>
      </c>
      <c r="AL14" s="528">
        <v>1192.07</v>
      </c>
      <c r="AM14" s="527">
        <v>34591</v>
      </c>
      <c r="AN14" s="526">
        <f t="shared" si="0"/>
        <v>3.4461854239542074E-2</v>
      </c>
      <c r="AO14" s="205"/>
    </row>
    <row r="15" spans="1:41" s="72" customFormat="1" ht="21" thickBot="1">
      <c r="A15" s="495" t="s">
        <v>48</v>
      </c>
      <c r="B15" s="138">
        <v>720000272647</v>
      </c>
      <c r="C15" s="139">
        <f t="shared" si="5"/>
        <v>1088.5975500000002</v>
      </c>
      <c r="D15" s="140">
        <f t="shared" si="6"/>
        <v>1081.3251725000002</v>
      </c>
      <c r="E15" s="496">
        <f t="shared" si="1"/>
        <v>943.15000000000009</v>
      </c>
      <c r="F15" s="141">
        <f t="shared" si="2"/>
        <v>145.44755000000001</v>
      </c>
      <c r="G15" s="141">
        <f t="shared" si="7"/>
        <v>7.272377500000001</v>
      </c>
      <c r="H15" s="142">
        <v>645.34</v>
      </c>
      <c r="I15" s="142">
        <v>297.81</v>
      </c>
      <c r="J15" s="514">
        <v>19837</v>
      </c>
      <c r="K15" s="498">
        <f t="shared" si="3"/>
        <v>5.4877126077531896E-2</v>
      </c>
      <c r="L15" s="499" t="s">
        <v>107</v>
      </c>
      <c r="M15" s="500">
        <v>1369</v>
      </c>
      <c r="N15" s="501">
        <v>1.2410000000000001</v>
      </c>
      <c r="O15" s="502">
        <v>11.676</v>
      </c>
      <c r="P15" s="515"/>
      <c r="Q15" s="516" t="s">
        <v>48</v>
      </c>
      <c r="R15" s="517">
        <v>320000658149</v>
      </c>
      <c r="S15" s="530">
        <v>1214.19</v>
      </c>
      <c r="T15" s="519">
        <f>S15-(V18*5/100)</f>
        <v>1214.19</v>
      </c>
      <c r="U15" s="354">
        <v>1025.83</v>
      </c>
      <c r="V15" s="515"/>
      <c r="W15" s="515"/>
      <c r="X15" s="515"/>
      <c r="Y15" s="515"/>
      <c r="Z15" s="515"/>
      <c r="AA15" s="515"/>
      <c r="AB15" s="515"/>
      <c r="AC15" s="515"/>
      <c r="AD15" s="515"/>
      <c r="AE15" s="520"/>
      <c r="AF15" s="516" t="s">
        <v>48</v>
      </c>
      <c r="AG15" s="521">
        <v>40006666792</v>
      </c>
      <c r="AH15" s="522"/>
      <c r="AI15" s="307">
        <v>22295</v>
      </c>
      <c r="AJ15" s="523">
        <f t="shared" si="4"/>
        <v>0</v>
      </c>
      <c r="AK15" s="524">
        <v>400051447007</v>
      </c>
      <c r="AL15" s="525">
        <v>523.79</v>
      </c>
      <c r="AM15" s="524">
        <v>13569</v>
      </c>
      <c r="AN15" s="526">
        <f t="shared" si="0"/>
        <v>3.8601960350799616E-2</v>
      </c>
      <c r="AO15" s="205"/>
    </row>
    <row r="16" spans="1:41" s="72" customFormat="1" ht="21" thickBot="1">
      <c r="A16" s="495" t="s">
        <v>50</v>
      </c>
      <c r="B16" s="138">
        <v>3200002001520</v>
      </c>
      <c r="C16" s="139">
        <f t="shared" si="5"/>
        <v>693.49995000000001</v>
      </c>
      <c r="D16" s="140">
        <f t="shared" si="6"/>
        <v>689.53745249999997</v>
      </c>
      <c r="E16" s="496">
        <f t="shared" si="1"/>
        <v>614.25</v>
      </c>
      <c r="F16" s="141">
        <f t="shared" si="2"/>
        <v>79.249949999999998</v>
      </c>
      <c r="G16" s="141">
        <f t="shared" si="7"/>
        <v>3.9624975</v>
      </c>
      <c r="H16" s="142">
        <v>313.56</v>
      </c>
      <c r="I16" s="175">
        <v>300.69</v>
      </c>
      <c r="J16" s="514">
        <v>9506</v>
      </c>
      <c r="K16" s="498">
        <f t="shared" si="3"/>
        <v>7.2953918577740376E-2</v>
      </c>
      <c r="L16" s="499" t="s">
        <v>108</v>
      </c>
      <c r="M16" s="500">
        <v>680</v>
      </c>
      <c r="N16" s="501">
        <v>1.228</v>
      </c>
      <c r="O16" s="502">
        <v>11.385</v>
      </c>
      <c r="P16" s="515"/>
      <c r="Q16" s="516" t="s">
        <v>50</v>
      </c>
      <c r="R16" s="517">
        <v>970005003116</v>
      </c>
      <c r="S16" s="530">
        <v>556.49</v>
      </c>
      <c r="T16" s="519">
        <v>552.47</v>
      </c>
      <c r="U16" s="354">
        <v>476.04</v>
      </c>
      <c r="V16" s="515"/>
      <c r="W16" s="515"/>
      <c r="X16" s="515"/>
      <c r="Y16" s="515"/>
      <c r="Z16" s="515"/>
      <c r="AA16" s="515"/>
      <c r="AB16" s="515"/>
      <c r="AC16" s="515"/>
      <c r="AD16" s="515"/>
      <c r="AE16" s="520"/>
      <c r="AF16" s="516" t="s">
        <v>50</v>
      </c>
      <c r="AG16" s="521">
        <v>20021642296</v>
      </c>
      <c r="AH16" s="522"/>
      <c r="AI16" s="307">
        <v>9404</v>
      </c>
      <c r="AJ16" s="523">
        <f t="shared" si="4"/>
        <v>0</v>
      </c>
      <c r="AK16" s="527">
        <v>120001495518</v>
      </c>
      <c r="AL16" s="528">
        <v>359</v>
      </c>
      <c r="AM16" s="524">
        <v>7833</v>
      </c>
      <c r="AN16" s="526">
        <f t="shared" si="0"/>
        <v>4.5831737520745562E-2</v>
      </c>
      <c r="AO16" s="205"/>
    </row>
    <row r="17" spans="1:41" s="72" customFormat="1" ht="21" thickBot="1">
      <c r="A17" s="495" t="s">
        <v>109</v>
      </c>
      <c r="B17" s="138">
        <v>2000227453966</v>
      </c>
      <c r="C17" s="139">
        <f>C23+E17+F17</f>
        <v>726.79994999999997</v>
      </c>
      <c r="D17" s="140">
        <f t="shared" si="6"/>
        <v>722.61695249999991</v>
      </c>
      <c r="E17" s="496">
        <f t="shared" si="1"/>
        <v>636.29999999999995</v>
      </c>
      <c r="F17" s="141">
        <f t="shared" si="2"/>
        <v>83.659949999999995</v>
      </c>
      <c r="G17" s="141">
        <f t="shared" si="7"/>
        <v>4.1829974999999999</v>
      </c>
      <c r="H17" s="142">
        <v>335.61</v>
      </c>
      <c r="I17" s="142">
        <v>300.69</v>
      </c>
      <c r="J17" s="514">
        <v>10103</v>
      </c>
      <c r="K17" s="498">
        <f t="shared" si="3"/>
        <v>7.1939023062456697E-2</v>
      </c>
      <c r="L17" s="499" t="s">
        <v>110</v>
      </c>
      <c r="M17" s="500">
        <v>723</v>
      </c>
      <c r="N17" s="501">
        <v>1.2270000000000001</v>
      </c>
      <c r="O17" s="502">
        <v>11.39</v>
      </c>
      <c r="P17" s="515"/>
      <c r="Q17" s="516" t="s">
        <v>52</v>
      </c>
      <c r="R17" s="517">
        <v>40008342882</v>
      </c>
      <c r="S17" s="530">
        <v>501.5</v>
      </c>
      <c r="T17" s="519">
        <f>S17-(V20*5/100)</f>
        <v>501.5</v>
      </c>
      <c r="U17" s="354">
        <v>430.21</v>
      </c>
      <c r="V17" s="515"/>
      <c r="W17" s="515"/>
      <c r="X17" s="515"/>
      <c r="Y17" s="515"/>
      <c r="Z17" s="515"/>
      <c r="AA17" s="515"/>
      <c r="AB17" s="515"/>
      <c r="AC17" s="515"/>
      <c r="AD17" s="515"/>
      <c r="AE17" s="520"/>
      <c r="AF17" s="516" t="s">
        <v>52</v>
      </c>
      <c r="AG17" s="521">
        <v>52000163864</v>
      </c>
      <c r="AH17" s="522"/>
      <c r="AI17" s="307">
        <v>9213</v>
      </c>
      <c r="AJ17" s="523">
        <f t="shared" si="4"/>
        <v>0</v>
      </c>
      <c r="AK17" s="524">
        <v>40005402479</v>
      </c>
      <c r="AL17" s="531">
        <v>335.57</v>
      </c>
      <c r="AM17" s="524">
        <v>7042</v>
      </c>
      <c r="AN17" s="526">
        <f t="shared" si="0"/>
        <v>4.7652655495597843E-2</v>
      </c>
      <c r="AO17" s="205"/>
    </row>
    <row r="18" spans="1:41" s="72" customFormat="1" ht="21" thickBot="1">
      <c r="A18" s="495" t="s">
        <v>53</v>
      </c>
      <c r="B18" s="138">
        <v>200027552432</v>
      </c>
      <c r="C18" s="139">
        <f t="shared" si="5"/>
        <v>927.41595000000007</v>
      </c>
      <c r="D18" s="140">
        <f t="shared" si="6"/>
        <v>921.50415250000003</v>
      </c>
      <c r="E18" s="496">
        <f t="shared" si="1"/>
        <v>809.18000000000006</v>
      </c>
      <c r="F18" s="141">
        <f t="shared" si="2"/>
        <v>118.23595</v>
      </c>
      <c r="G18" s="141">
        <f t="shared" si="7"/>
        <v>5.9117975000000005</v>
      </c>
      <c r="H18" s="183">
        <v>508.49</v>
      </c>
      <c r="I18" s="142">
        <v>300.69</v>
      </c>
      <c r="J18" s="514">
        <v>16020</v>
      </c>
      <c r="K18" s="498">
        <f t="shared" si="3"/>
        <v>5.7891132958801501E-2</v>
      </c>
      <c r="L18" s="499" t="s">
        <v>111</v>
      </c>
      <c r="M18" s="500">
        <v>1145</v>
      </c>
      <c r="N18" s="501">
        <v>1.2290000000000001</v>
      </c>
      <c r="O18" s="502">
        <v>11.385999999999999</v>
      </c>
      <c r="P18" s="515"/>
      <c r="Q18" s="516" t="s">
        <v>53</v>
      </c>
      <c r="R18" s="517">
        <v>7200000155495</v>
      </c>
      <c r="S18" s="532">
        <v>797</v>
      </c>
      <c r="T18" s="519">
        <f>S18-(V21*5/100)</f>
        <v>797</v>
      </c>
      <c r="U18" s="354">
        <v>677.28</v>
      </c>
      <c r="V18" s="515"/>
      <c r="W18" s="515"/>
      <c r="X18" s="515"/>
      <c r="Y18" s="515"/>
      <c r="Z18" s="515"/>
      <c r="AA18" s="515"/>
      <c r="AB18" s="515"/>
      <c r="AC18" s="515"/>
      <c r="AD18" s="515"/>
      <c r="AE18" s="520"/>
      <c r="AF18" s="516" t="s">
        <v>53</v>
      </c>
      <c r="AG18" s="521">
        <v>120001881818</v>
      </c>
      <c r="AH18" s="522"/>
      <c r="AI18" s="307">
        <v>10931</v>
      </c>
      <c r="AJ18" s="523">
        <f t="shared" si="4"/>
        <v>0</v>
      </c>
      <c r="AK18" s="524">
        <v>20019832900</v>
      </c>
      <c r="AL18" s="531">
        <v>411.96</v>
      </c>
      <c r="AM18" s="527">
        <v>9255</v>
      </c>
      <c r="AN18" s="526">
        <f t="shared" si="0"/>
        <v>4.4512155591572122E-2</v>
      </c>
      <c r="AO18" s="205"/>
    </row>
    <row r="19" spans="1:41" s="72" customFormat="1" ht="34.9" customHeight="1" thickBot="1">
      <c r="A19" s="533" t="s">
        <v>54</v>
      </c>
      <c r="B19" s="138">
        <v>20027643869</v>
      </c>
      <c r="C19" s="139">
        <f t="shared" si="5"/>
        <v>1674.2959500000002</v>
      </c>
      <c r="D19" s="140">
        <f t="shared" si="6"/>
        <v>1662.1601525000001</v>
      </c>
      <c r="E19" s="496">
        <f t="shared" si="1"/>
        <v>1431.5800000000002</v>
      </c>
      <c r="F19" s="141">
        <f t="shared" si="2"/>
        <v>242.71595000000002</v>
      </c>
      <c r="G19" s="141">
        <f t="shared" si="7"/>
        <v>12.135797500000002</v>
      </c>
      <c r="H19" s="183">
        <v>1130.8900000000001</v>
      </c>
      <c r="I19" s="142">
        <v>300.69</v>
      </c>
      <c r="J19" s="514">
        <v>36755</v>
      </c>
      <c r="K19" s="498">
        <f t="shared" si="3"/>
        <v>4.5552875799210996E-2</v>
      </c>
      <c r="L19" s="534" t="s">
        <v>112</v>
      </c>
      <c r="M19" s="500">
        <v>2511</v>
      </c>
      <c r="N19" s="501">
        <v>1.2410000000000001</v>
      </c>
      <c r="O19" s="502">
        <v>11.795999999999999</v>
      </c>
      <c r="P19" s="535"/>
      <c r="Q19" s="516" t="s">
        <v>54</v>
      </c>
      <c r="R19" s="521">
        <v>4000008563296</v>
      </c>
      <c r="S19" s="532">
        <v>1993.21</v>
      </c>
      <c r="T19" s="519">
        <f>S19-(V22*5/100)</f>
        <v>1993.21</v>
      </c>
      <c r="U19" s="354">
        <v>1677.46</v>
      </c>
      <c r="V19" s="515"/>
      <c r="W19" s="515"/>
      <c r="X19" s="515"/>
      <c r="Y19" s="515"/>
      <c r="Z19" s="515"/>
      <c r="AA19" s="515"/>
      <c r="AB19" s="515"/>
      <c r="AC19" s="515"/>
      <c r="AD19" s="515"/>
      <c r="AE19" s="520"/>
      <c r="AF19" s="516" t="s">
        <v>54</v>
      </c>
      <c r="AG19" s="521">
        <v>120001901827</v>
      </c>
      <c r="AH19" s="522"/>
      <c r="AI19" s="307">
        <v>24351</v>
      </c>
      <c r="AJ19" s="523">
        <f t="shared" si="4"/>
        <v>0</v>
      </c>
      <c r="AK19" s="524">
        <v>520000137528</v>
      </c>
      <c r="AL19" s="531">
        <v>1344.81</v>
      </c>
      <c r="AM19" s="524">
        <v>36281</v>
      </c>
      <c r="AN19" s="526">
        <f t="shared" si="0"/>
        <v>3.7066508640886411E-2</v>
      </c>
      <c r="AO19" s="205"/>
    </row>
    <row r="20" spans="1:41" s="72" customFormat="1" ht="21" thickBot="1">
      <c r="A20" s="536" t="s">
        <v>56</v>
      </c>
      <c r="B20" s="138">
        <v>703403535</v>
      </c>
      <c r="C20" s="139">
        <v>1908.2239500000001</v>
      </c>
      <c r="D20" s="140">
        <v>1894.1387525</v>
      </c>
      <c r="E20" s="496">
        <v>1626.52</v>
      </c>
      <c r="F20" s="141">
        <v>281.70395000000002</v>
      </c>
      <c r="G20" s="141">
        <v>14.085197500000001</v>
      </c>
      <c r="H20" s="183">
        <v>1325.83</v>
      </c>
      <c r="I20" s="142">
        <v>300.69</v>
      </c>
      <c r="J20" s="514">
        <v>44012</v>
      </c>
      <c r="K20" s="845">
        <v>4.3356901526856312E-2</v>
      </c>
      <c r="L20" s="499" t="s">
        <v>113</v>
      </c>
      <c r="M20" s="500">
        <v>2984</v>
      </c>
      <c r="N20" s="501">
        <v>1.2430000000000001</v>
      </c>
      <c r="O20" s="502">
        <v>11.863</v>
      </c>
      <c r="P20" s="535"/>
      <c r="Q20" s="516" t="s">
        <v>56</v>
      </c>
      <c r="R20" s="521">
        <v>6200000242342</v>
      </c>
      <c r="S20" s="532">
        <v>3918.62</v>
      </c>
      <c r="T20" s="519">
        <f>S20-(V23*5/100)</f>
        <v>3918.62</v>
      </c>
      <c r="U20" s="354">
        <v>3287.33</v>
      </c>
      <c r="V20" s="515"/>
      <c r="W20" s="515"/>
      <c r="X20" s="515"/>
      <c r="Y20" s="515"/>
      <c r="Z20" s="515"/>
      <c r="AA20" s="515"/>
      <c r="AB20" s="515"/>
      <c r="AC20" s="515"/>
      <c r="AD20" s="515"/>
      <c r="AE20" s="520"/>
      <c r="AF20" s="516" t="s">
        <v>56</v>
      </c>
      <c r="AG20" s="521">
        <v>40007255125</v>
      </c>
      <c r="AH20" s="522"/>
      <c r="AI20" s="307">
        <v>42630</v>
      </c>
      <c r="AJ20" s="523">
        <f t="shared" si="4"/>
        <v>0</v>
      </c>
      <c r="AK20" s="527">
        <v>520000139646</v>
      </c>
      <c r="AL20" s="539">
        <v>2655.83</v>
      </c>
      <c r="AM20" s="527">
        <v>52836</v>
      </c>
      <c r="AN20" s="526">
        <f t="shared" si="0"/>
        <v>5.0265538647891586E-2</v>
      </c>
      <c r="AO20" s="205"/>
    </row>
    <row r="21" spans="1:41" s="72" customFormat="1" ht="52.15" customHeight="1" thickBot="1">
      <c r="A21" s="533" t="s">
        <v>114</v>
      </c>
      <c r="B21" s="138">
        <v>703403536</v>
      </c>
      <c r="C21" s="139">
        <v>2192.5279500000001</v>
      </c>
      <c r="D21" s="140">
        <v>2176.0735525</v>
      </c>
      <c r="E21" s="496">
        <v>1863.44</v>
      </c>
      <c r="F21" s="141">
        <v>329.08795000000003</v>
      </c>
      <c r="G21" s="141">
        <v>16.454397500000002</v>
      </c>
      <c r="H21" s="843">
        <v>1562.75</v>
      </c>
      <c r="I21" s="142">
        <v>300.69</v>
      </c>
      <c r="J21" s="844">
        <v>53255</v>
      </c>
      <c r="K21" s="845">
        <v>4.1170368040559575E-2</v>
      </c>
      <c r="L21" s="499" t="s">
        <v>115</v>
      </c>
      <c r="M21" s="500">
        <v>3650</v>
      </c>
      <c r="N21" s="501">
        <v>1.2529999999999999</v>
      </c>
      <c r="O21" s="502">
        <v>11.646000000000001</v>
      </c>
      <c r="P21" s="515"/>
      <c r="Q21" s="540" t="s">
        <v>116</v>
      </c>
      <c r="R21" s="541">
        <v>7200000168603</v>
      </c>
      <c r="S21" s="542">
        <v>4890.92</v>
      </c>
      <c r="T21" s="519">
        <v>4851.3900000000003</v>
      </c>
      <c r="U21" s="543">
        <v>4100.29</v>
      </c>
      <c r="V21" s="515"/>
      <c r="W21" s="515"/>
      <c r="X21" s="515"/>
      <c r="Y21" s="515"/>
      <c r="Z21" s="515"/>
      <c r="AA21" s="515"/>
      <c r="AB21" s="515"/>
      <c r="AC21" s="515"/>
      <c r="AD21" s="515"/>
      <c r="AE21" s="544"/>
      <c r="AF21" s="540" t="s">
        <v>116</v>
      </c>
      <c r="AG21" s="541">
        <v>320000562984</v>
      </c>
      <c r="AH21" s="545"/>
      <c r="AI21" s="318">
        <v>64976</v>
      </c>
      <c r="AJ21" s="523">
        <f t="shared" si="4"/>
        <v>0</v>
      </c>
      <c r="AK21" s="546">
        <v>20020392216</v>
      </c>
      <c r="AL21" s="547">
        <v>5944.19</v>
      </c>
      <c r="AM21" s="546">
        <v>112502</v>
      </c>
      <c r="AN21" s="526">
        <f t="shared" si="0"/>
        <v>5.2836305132353198E-2</v>
      </c>
      <c r="AO21" s="205"/>
    </row>
    <row r="22" spans="1:41" ht="21" thickBot="1">
      <c r="A22" s="548"/>
      <c r="B22" s="549"/>
      <c r="C22" s="550">
        <f>SUM(C10:C21)</f>
        <v>23743.832549999996</v>
      </c>
      <c r="D22" s="551">
        <f>SUM(D10:D21)</f>
        <v>23567.438422500003</v>
      </c>
      <c r="E22" s="552">
        <f>SUM(E10:E21)</f>
        <v>20209.11</v>
      </c>
      <c r="F22" s="553">
        <f>H22*0.196+I22*0.055</f>
        <v>3461.2237500000001</v>
      </c>
      <c r="G22" s="554">
        <f>(F22*5)/100</f>
        <v>173.06118750000002</v>
      </c>
      <c r="H22" s="555">
        <f>SUM(H10:H21)</f>
        <v>16664.7</v>
      </c>
      <c r="I22" s="555">
        <f>SUM(I10:I21)</f>
        <v>3544.41</v>
      </c>
      <c r="J22" s="556">
        <f>SUM(J10:J21)</f>
        <v>515297</v>
      </c>
      <c r="K22" s="404">
        <f>C22/J22</f>
        <v>4.6077956110747775E-2</v>
      </c>
      <c r="L22" s="557"/>
      <c r="M22" s="558">
        <f>SUM(M10:M21)</f>
        <v>35038</v>
      </c>
      <c r="N22" s="559"/>
      <c r="O22" s="560"/>
      <c r="P22" s="561"/>
      <c r="Q22" s="467"/>
      <c r="R22" s="562" t="s">
        <v>88</v>
      </c>
      <c r="S22" s="563">
        <f>SUM(S10:S21)</f>
        <v>32146.489999999998</v>
      </c>
      <c r="T22" s="551">
        <f>SUM(T10:T21)</f>
        <v>31992.17</v>
      </c>
      <c r="U22" s="564">
        <f>SUM(U10:U21)</f>
        <v>27007.299999999996</v>
      </c>
      <c r="V22" s="561"/>
      <c r="W22" s="561"/>
      <c r="X22" s="561"/>
      <c r="Y22" s="561"/>
      <c r="Z22" s="561"/>
      <c r="AA22" s="561"/>
      <c r="AB22" s="561"/>
      <c r="AC22" s="561"/>
      <c r="AD22" s="561"/>
      <c r="AE22" s="565"/>
      <c r="AF22" s="467"/>
      <c r="AG22" s="562"/>
      <c r="AH22" s="566">
        <f>SUM(AH10:AH21)</f>
        <v>13712.599999999999</v>
      </c>
      <c r="AI22" s="339">
        <f>SUM(AI10:AI21)</f>
        <v>460772</v>
      </c>
      <c r="AJ22" s="340">
        <f>AH22/AI22</f>
        <v>2.9760054864444885E-2</v>
      </c>
      <c r="AK22" s="567"/>
      <c r="AL22" s="568">
        <f>SUM(AL10:AL21)</f>
        <v>27334.399999999998</v>
      </c>
      <c r="AM22" s="569">
        <f>SUM(AM10:AM21)</f>
        <v>604802</v>
      </c>
      <c r="AN22" s="570">
        <f>AL22/AM22</f>
        <v>4.5195617739359324E-2</v>
      </c>
    </row>
    <row r="23" spans="1:41">
      <c r="A23" s="1559" t="s">
        <v>117</v>
      </c>
      <c r="B23" s="1559"/>
      <c r="C23" s="246">
        <v>6.84</v>
      </c>
      <c r="D23" s="571" t="s">
        <v>20</v>
      </c>
      <c r="E23" s="259"/>
      <c r="F23" s="458"/>
      <c r="G23" s="245"/>
      <c r="H23" s="245"/>
      <c r="I23" s="572"/>
      <c r="J23" s="573" t="str">
        <f>'[1]EPRD E1 SEPT 2014 '!$H$45</f>
        <v xml:space="preserve">Nouveau marché gaz à compter de Juillet 
Abonnement est passé en Juillet  de 82,41 e à 111,87 euros, + 35% </v>
      </c>
      <c r="K23" s="248"/>
      <c r="M23" s="248"/>
      <c r="N23" s="248"/>
      <c r="O23" s="248"/>
      <c r="P23" s="228"/>
      <c r="Q23" s="295"/>
      <c r="R23" s="295"/>
      <c r="V23" s="228"/>
      <c r="W23" s="228"/>
      <c r="X23" s="228"/>
      <c r="Y23" s="228"/>
      <c r="Z23" s="228"/>
      <c r="AA23" s="228"/>
      <c r="AB23" s="228"/>
      <c r="AC23" s="228"/>
      <c r="AD23" s="228"/>
      <c r="AE23" s="248"/>
      <c r="AF23" s="1557"/>
      <c r="AG23" s="1557"/>
      <c r="AH23" s="254"/>
      <c r="AI23" s="233"/>
      <c r="AJ23" s="231"/>
      <c r="AK23" s="255"/>
      <c r="AL23" s="256"/>
      <c r="AM23" s="205"/>
    </row>
    <row r="24" spans="1:41" ht="15.75">
      <c r="A24" s="574"/>
      <c r="B24" s="575"/>
      <c r="C24" s="576"/>
      <c r="D24" s="571"/>
      <c r="E24" s="259"/>
      <c r="F24" s="458"/>
      <c r="G24" s="245"/>
      <c r="H24" s="245"/>
      <c r="I24" s="572"/>
      <c r="J24" s="573"/>
      <c r="K24" s="248"/>
      <c r="M24" s="248"/>
      <c r="N24" s="248"/>
      <c r="O24" s="248"/>
      <c r="P24" s="228"/>
      <c r="Q24" s="295"/>
      <c r="R24" s="295"/>
      <c r="V24" s="228"/>
      <c r="W24" s="228"/>
      <c r="X24" s="228"/>
      <c r="Y24" s="228"/>
      <c r="Z24" s="228"/>
      <c r="AA24" s="228"/>
      <c r="AB24" s="228"/>
      <c r="AC24" s="228"/>
      <c r="AD24" s="228"/>
      <c r="AE24" s="248"/>
      <c r="AF24" s="264"/>
      <c r="AG24" s="264"/>
      <c r="AH24" s="254"/>
      <c r="AI24" s="233"/>
      <c r="AJ24" s="231"/>
      <c r="AK24" s="255"/>
      <c r="AL24" s="256"/>
      <c r="AM24" s="205"/>
    </row>
    <row r="25" spans="1:41" ht="15.75" thickBot="1">
      <c r="A25" s="358"/>
      <c r="B25" s="461"/>
      <c r="C25" s="268"/>
      <c r="D25" s="269"/>
      <c r="E25" s="270"/>
      <c r="F25" s="462"/>
      <c r="G25" s="268"/>
      <c r="H25" s="577"/>
      <c r="I25" s="578"/>
      <c r="J25" s="579"/>
      <c r="K25" s="82" t="s">
        <v>20</v>
      </c>
      <c r="M25" s="580" t="s">
        <v>118</v>
      </c>
      <c r="N25" s="82"/>
      <c r="O25" s="82"/>
      <c r="P25" s="365"/>
      <c r="Q25" s="295"/>
      <c r="R25" s="295"/>
      <c r="V25" s="365"/>
      <c r="W25" s="365"/>
      <c r="X25" s="365"/>
      <c r="Y25" s="365"/>
      <c r="Z25" s="365"/>
      <c r="AA25" s="365"/>
      <c r="AB25" s="365"/>
      <c r="AC25" s="365"/>
      <c r="AD25" s="365"/>
      <c r="AE25" s="82"/>
      <c r="AF25" s="581"/>
      <c r="AG25" s="279"/>
      <c r="AH25" s="281" t="s">
        <v>20</v>
      </c>
      <c r="AI25" s="282"/>
      <c r="AJ25" s="468" t="s">
        <v>20</v>
      </c>
      <c r="AM25" s="205"/>
    </row>
    <row r="26" spans="1:41" ht="76.5" customHeight="1" thickBot="1">
      <c r="A26" s="582" t="s">
        <v>119</v>
      </c>
      <c r="B26" s="583" t="s">
        <v>22</v>
      </c>
      <c r="C26" s="584" t="s">
        <v>93</v>
      </c>
      <c r="D26" s="86" t="s">
        <v>62</v>
      </c>
      <c r="E26" s="585" t="s">
        <v>25</v>
      </c>
      <c r="F26" s="88" t="s">
        <v>26</v>
      </c>
      <c r="G26" s="290" t="s">
        <v>63</v>
      </c>
      <c r="H26" s="90" t="s">
        <v>120</v>
      </c>
      <c r="I26" s="91" t="s">
        <v>65</v>
      </c>
      <c r="J26" s="586" t="s">
        <v>36</v>
      </c>
      <c r="K26" s="409" t="s">
        <v>37</v>
      </c>
      <c r="L26" s="587" t="s">
        <v>96</v>
      </c>
      <c r="M26" s="588" t="s">
        <v>97</v>
      </c>
      <c r="N26" s="589" t="s">
        <v>98</v>
      </c>
      <c r="O26" s="590" t="s">
        <v>99</v>
      </c>
      <c r="P26" s="100"/>
      <c r="Q26" s="295"/>
      <c r="R26" s="295"/>
      <c r="V26" s="100"/>
      <c r="W26" s="100"/>
      <c r="X26" s="100"/>
      <c r="Y26" s="100"/>
      <c r="Z26" s="100"/>
      <c r="AA26" s="100"/>
      <c r="AB26" s="100"/>
      <c r="AC26" s="100"/>
      <c r="AD26" s="100"/>
      <c r="AE26" s="101"/>
      <c r="AF26" s="591" t="s">
        <v>119</v>
      </c>
      <c r="AG26" s="592" t="s">
        <v>22</v>
      </c>
      <c r="AH26" s="104" t="s">
        <v>35</v>
      </c>
      <c r="AI26" s="105" t="s">
        <v>36</v>
      </c>
      <c r="AJ26" s="593" t="s">
        <v>37</v>
      </c>
      <c r="AK26" s="594" t="s">
        <v>68</v>
      </c>
      <c r="AL26" s="595" t="s">
        <v>121</v>
      </c>
      <c r="AM26" s="596" t="s">
        <v>40</v>
      </c>
      <c r="AN26" s="597" t="s">
        <v>122</v>
      </c>
    </row>
    <row r="27" spans="1:41" ht="20.25" customHeight="1" thickBot="1">
      <c r="A27" s="598"/>
      <c r="B27" s="599"/>
      <c r="C27" s="600"/>
      <c r="D27" s="601"/>
      <c r="E27" s="602"/>
      <c r="F27" s="603"/>
      <c r="G27" s="604"/>
      <c r="H27" s="605"/>
      <c r="I27" s="605"/>
      <c r="J27" s="606"/>
      <c r="K27" s="411"/>
      <c r="L27" s="607"/>
      <c r="M27" s="608"/>
      <c r="N27" s="411"/>
      <c r="O27" s="93"/>
      <c r="P27" s="126"/>
      <c r="Q27" s="1557"/>
      <c r="R27" s="1557"/>
      <c r="S27" s="245"/>
      <c r="T27" s="258"/>
      <c r="U27" s="259"/>
      <c r="V27" s="126"/>
      <c r="W27" s="126"/>
      <c r="X27" s="126"/>
      <c r="Y27" s="126"/>
      <c r="Z27" s="126"/>
      <c r="AA27" s="126"/>
      <c r="AB27" s="126"/>
      <c r="AC27" s="126"/>
      <c r="AD27" s="126"/>
      <c r="AE27" s="609"/>
      <c r="AF27" s="610">
        <v>38040</v>
      </c>
      <c r="AG27" s="611"/>
      <c r="AH27" s="488"/>
      <c r="AI27" s="489"/>
      <c r="AJ27" s="612"/>
      <c r="AK27" s="493"/>
      <c r="AL27" s="492"/>
      <c r="AM27" s="493"/>
      <c r="AN27" s="494"/>
    </row>
    <row r="28" spans="1:41" s="150" customFormat="1" ht="21" thickBot="1">
      <c r="A28" s="480" t="s">
        <v>42</v>
      </c>
      <c r="B28" s="613">
        <v>420001343693</v>
      </c>
      <c r="C28" s="614">
        <f>E28+F28</f>
        <v>4305.7712500000007</v>
      </c>
      <c r="D28" s="304">
        <f>C28-G28</f>
        <v>4271.7841875000004</v>
      </c>
      <c r="E28" s="538">
        <f>H25+H28+I28</f>
        <v>3626.03</v>
      </c>
      <c r="F28" s="141">
        <f>(H28*20%+I28*5.5%)</f>
        <v>679.74125000000015</v>
      </c>
      <c r="G28" s="141">
        <f>F28*0.05</f>
        <v>33.987062500000008</v>
      </c>
      <c r="H28" s="142">
        <v>3312.48</v>
      </c>
      <c r="I28" s="142">
        <v>313.55</v>
      </c>
      <c r="J28" s="514">
        <v>97153</v>
      </c>
      <c r="K28" s="615">
        <f>C28/J28</f>
        <v>4.4319488332835846E-2</v>
      </c>
      <c r="L28" s="616" t="s">
        <v>102</v>
      </c>
      <c r="M28" s="500">
        <v>6590</v>
      </c>
      <c r="N28" s="617">
        <v>1.266</v>
      </c>
      <c r="O28" s="618">
        <v>11.648</v>
      </c>
      <c r="P28" s="619"/>
      <c r="Q28" s="581"/>
      <c r="R28" s="620"/>
      <c r="S28" s="268" t="s">
        <v>20</v>
      </c>
      <c r="T28" s="268"/>
      <c r="U28" s="621"/>
      <c r="V28" s="619"/>
      <c r="W28" s="619"/>
      <c r="X28" s="619"/>
      <c r="Y28" s="619"/>
      <c r="Z28" s="619"/>
      <c r="AA28" s="619"/>
      <c r="AB28" s="619"/>
      <c r="AC28" s="619"/>
      <c r="AD28" s="619"/>
      <c r="AE28" s="622"/>
      <c r="AF28" s="467" t="s">
        <v>42</v>
      </c>
      <c r="AG28" s="623">
        <v>120001671124</v>
      </c>
      <c r="AH28" s="624">
        <v>4908.7</v>
      </c>
      <c r="AI28" s="625">
        <v>92593</v>
      </c>
      <c r="AJ28" s="626">
        <f>AH28/AI28</f>
        <v>5.3013726739602342E-2</v>
      </c>
      <c r="AK28" s="627">
        <v>20018240936</v>
      </c>
      <c r="AL28" s="628">
        <v>6328.96</v>
      </c>
      <c r="AM28" s="629">
        <v>137677</v>
      </c>
      <c r="AN28" s="513">
        <f t="shared" ref="AN28:AN39" si="8">AL28/AM28</f>
        <v>4.5969624556026059E-2</v>
      </c>
      <c r="AO28" s="159"/>
    </row>
    <row r="29" spans="1:41" s="72" customFormat="1" ht="27.4" customHeight="1" thickBot="1">
      <c r="A29" s="630" t="s">
        <v>43</v>
      </c>
      <c r="B29" s="631">
        <v>720000264450</v>
      </c>
      <c r="C29" s="614">
        <f>E29+F29</f>
        <v>4463.2832500000004</v>
      </c>
      <c r="D29" s="304">
        <f>C29-G29</f>
        <v>4427.9835875000008</v>
      </c>
      <c r="E29" s="538">
        <f t="shared" ref="E29:E39" si="9">H29+I29</f>
        <v>3757.29</v>
      </c>
      <c r="F29" s="141">
        <f t="shared" ref="F29:F39" si="10">(H29*20%+I29*5.5%)</f>
        <v>705.9932500000001</v>
      </c>
      <c r="G29" s="141">
        <f t="shared" ref="G29:G39" si="11">F29*0.05</f>
        <v>35.299662500000004</v>
      </c>
      <c r="H29" s="142">
        <v>3443.74</v>
      </c>
      <c r="I29" s="142">
        <v>313.55</v>
      </c>
      <c r="J29" s="514">
        <v>107357</v>
      </c>
      <c r="K29" s="615">
        <f t="shared" ref="K29:K39" si="12">C29/J29</f>
        <v>4.1574217330961193E-2</v>
      </c>
      <c r="L29" s="616" t="s">
        <v>123</v>
      </c>
      <c r="M29" s="500">
        <v>7145</v>
      </c>
      <c r="N29" s="632">
        <v>1.2689999999999999</v>
      </c>
      <c r="O29" s="633">
        <v>11.839</v>
      </c>
      <c r="P29" s="634"/>
      <c r="Q29" s="635" t="s">
        <v>119</v>
      </c>
      <c r="R29" s="636" t="s">
        <v>22</v>
      </c>
      <c r="S29" s="637" t="s">
        <v>35</v>
      </c>
      <c r="T29" s="638" t="s">
        <v>62</v>
      </c>
      <c r="U29" s="314" t="s">
        <v>25</v>
      </c>
      <c r="V29" s="634"/>
      <c r="W29" s="634"/>
      <c r="X29" s="634"/>
      <c r="Y29" s="634"/>
      <c r="Z29" s="634"/>
      <c r="AA29" s="634"/>
      <c r="AB29" s="634"/>
      <c r="AC29" s="634"/>
      <c r="AD29" s="634"/>
      <c r="AE29" s="639"/>
      <c r="AF29" s="640" t="s">
        <v>43</v>
      </c>
      <c r="AG29" s="521">
        <v>120001701982</v>
      </c>
      <c r="AH29" s="641">
        <v>4676.66</v>
      </c>
      <c r="AI29" s="307">
        <v>88132</v>
      </c>
      <c r="AJ29" s="642">
        <f t="shared" ref="AJ29:AJ39" si="13">AH29/AI29</f>
        <v>5.3064267235510366E-2</v>
      </c>
      <c r="AK29" s="643">
        <v>40004627079</v>
      </c>
      <c r="AL29" s="644">
        <v>4772.2299999999996</v>
      </c>
      <c r="AM29" s="645">
        <v>103370</v>
      </c>
      <c r="AN29" s="526">
        <f t="shared" si="8"/>
        <v>4.6166489310244745E-2</v>
      </c>
      <c r="AO29" s="205"/>
    </row>
    <row r="30" spans="1:41" s="72" customFormat="1" ht="21" thickBot="1">
      <c r="A30" s="630" t="s">
        <v>44</v>
      </c>
      <c r="B30" s="631">
        <v>620000377272</v>
      </c>
      <c r="C30" s="614">
        <f t="shared" ref="C30:C38" si="14">E30+F30</f>
        <v>3381.9752500000004</v>
      </c>
      <c r="D30" s="304">
        <f t="shared" ref="D30:D39" si="15">C30-G30</f>
        <v>3355.6864875000006</v>
      </c>
      <c r="E30" s="496">
        <f t="shared" si="9"/>
        <v>2856.2000000000003</v>
      </c>
      <c r="F30" s="141">
        <f t="shared" si="10"/>
        <v>525.77525000000003</v>
      </c>
      <c r="G30" s="141">
        <f t="shared" si="11"/>
        <v>26.288762500000004</v>
      </c>
      <c r="H30" s="142">
        <v>2542.65</v>
      </c>
      <c r="I30" s="142">
        <v>313.55</v>
      </c>
      <c r="J30" s="514">
        <v>75632</v>
      </c>
      <c r="K30" s="615">
        <f t="shared" si="12"/>
        <v>4.4716194864607581E-2</v>
      </c>
      <c r="L30" s="616" t="s">
        <v>104</v>
      </c>
      <c r="M30" s="500">
        <v>5108</v>
      </c>
      <c r="N30" s="632">
        <v>1.272</v>
      </c>
      <c r="O30" s="633">
        <v>11.643000000000001</v>
      </c>
      <c r="P30" s="634"/>
      <c r="Q30" s="646"/>
      <c r="R30" s="647"/>
      <c r="S30" s="648"/>
      <c r="T30" s="649"/>
      <c r="U30" s="650"/>
      <c r="V30" s="634"/>
      <c r="W30" s="634"/>
      <c r="X30" s="634"/>
      <c r="Y30" s="634"/>
      <c r="Z30" s="634"/>
      <c r="AA30" s="634"/>
      <c r="AB30" s="634"/>
      <c r="AC30" s="634"/>
      <c r="AD30" s="634"/>
      <c r="AE30" s="639"/>
      <c r="AF30" s="651" t="s">
        <v>44</v>
      </c>
      <c r="AG30" s="521">
        <v>20020944130</v>
      </c>
      <c r="AH30" s="641">
        <v>3940.56</v>
      </c>
      <c r="AI30" s="307">
        <v>73980</v>
      </c>
      <c r="AJ30" s="642">
        <f t="shared" si="13"/>
        <v>5.3265206812652066E-2</v>
      </c>
      <c r="AK30" s="652">
        <v>20018622425</v>
      </c>
      <c r="AL30" s="653">
        <v>8342.06</v>
      </c>
      <c r="AM30" s="654">
        <v>115928</v>
      </c>
      <c r="AN30" s="526">
        <f t="shared" si="8"/>
        <v>7.1958974535918846E-2</v>
      </c>
      <c r="AO30" s="205"/>
    </row>
    <row r="31" spans="1:41" s="72" customFormat="1" ht="21" thickBot="1">
      <c r="A31" s="630" t="s">
        <v>45</v>
      </c>
      <c r="B31" s="631">
        <v>820000189278</v>
      </c>
      <c r="C31" s="614">
        <f t="shared" si="14"/>
        <v>2534.5971999999997</v>
      </c>
      <c r="D31" s="304">
        <f t="shared" si="15"/>
        <v>2515.5118399999997</v>
      </c>
      <c r="E31" s="496">
        <f t="shared" si="9"/>
        <v>2152.89</v>
      </c>
      <c r="F31" s="141">
        <f t="shared" si="10"/>
        <v>381.7072</v>
      </c>
      <c r="G31" s="141">
        <f t="shared" si="11"/>
        <v>19.085360000000001</v>
      </c>
      <c r="H31" s="142">
        <v>1815.85</v>
      </c>
      <c r="I31" s="175">
        <v>337.04</v>
      </c>
      <c r="J31" s="514">
        <v>54209</v>
      </c>
      <c r="K31" s="615">
        <f t="shared" si="12"/>
        <v>4.6756022062757099E-2</v>
      </c>
      <c r="L31" s="616" t="s">
        <v>124</v>
      </c>
      <c r="M31" s="500">
        <v>3672</v>
      </c>
      <c r="N31" s="632">
        <v>1.2609999999999999</v>
      </c>
      <c r="O31" s="633">
        <v>11.708</v>
      </c>
      <c r="P31" s="634"/>
      <c r="Q31" s="651" t="s">
        <v>42</v>
      </c>
      <c r="R31" s="655">
        <v>220001011038</v>
      </c>
      <c r="S31" s="656">
        <v>5114.3</v>
      </c>
      <c r="T31" s="656">
        <v>5072.92</v>
      </c>
      <c r="U31" s="334">
        <v>4286.79</v>
      </c>
      <c r="V31" s="634"/>
      <c r="W31" s="634"/>
      <c r="X31" s="634"/>
      <c r="Y31" s="634"/>
      <c r="Z31" s="634"/>
      <c r="AA31" s="634"/>
      <c r="AB31" s="634"/>
      <c r="AC31" s="634"/>
      <c r="AD31" s="634"/>
      <c r="AE31" s="639"/>
      <c r="AF31" s="640" t="s">
        <v>45</v>
      </c>
      <c r="AG31" s="521">
        <v>40006414418</v>
      </c>
      <c r="AH31" s="641">
        <v>1706.32</v>
      </c>
      <c r="AI31" s="307">
        <v>40263</v>
      </c>
      <c r="AJ31" s="642">
        <f t="shared" si="13"/>
        <v>4.2379355736035566E-2</v>
      </c>
      <c r="AK31" s="643">
        <v>701835873</v>
      </c>
      <c r="AL31" s="644">
        <v>1853.23</v>
      </c>
      <c r="AM31" s="645">
        <v>55389</v>
      </c>
      <c r="AN31" s="526">
        <f t="shared" si="8"/>
        <v>3.3458448428388306E-2</v>
      </c>
      <c r="AO31" s="205"/>
    </row>
    <row r="32" spans="1:41" s="72" customFormat="1" ht="21" thickBot="1">
      <c r="A32" s="630" t="s">
        <v>46</v>
      </c>
      <c r="B32" s="631">
        <v>620000380716</v>
      </c>
      <c r="C32" s="614">
        <f t="shared" si="14"/>
        <v>2096.0691999999999</v>
      </c>
      <c r="D32" s="304">
        <f t="shared" si="15"/>
        <v>2080.6382399999998</v>
      </c>
      <c r="E32" s="496">
        <f t="shared" si="9"/>
        <v>1787.45</v>
      </c>
      <c r="F32" s="141">
        <f t="shared" si="10"/>
        <v>308.61920000000003</v>
      </c>
      <c r="G32" s="141">
        <f t="shared" si="11"/>
        <v>15.430960000000002</v>
      </c>
      <c r="H32" s="142">
        <v>1450.41</v>
      </c>
      <c r="I32" s="142">
        <v>337.04</v>
      </c>
      <c r="J32" s="514">
        <v>43768</v>
      </c>
      <c r="K32" s="615">
        <f t="shared" si="12"/>
        <v>4.7890449643575216E-2</v>
      </c>
      <c r="L32" s="616" t="s">
        <v>106</v>
      </c>
      <c r="M32" s="500">
        <v>2989</v>
      </c>
      <c r="N32" s="632">
        <v>1.2450000000000001</v>
      </c>
      <c r="O32" s="633">
        <v>11.766</v>
      </c>
      <c r="P32" s="634"/>
      <c r="Q32" s="640" t="s">
        <v>43</v>
      </c>
      <c r="R32" s="521">
        <v>400007615934</v>
      </c>
      <c r="S32" s="537">
        <v>6606.28</v>
      </c>
      <c r="T32" s="537">
        <v>6552.68</v>
      </c>
      <c r="U32" s="354">
        <v>5534.27</v>
      </c>
      <c r="V32" s="634"/>
      <c r="W32" s="634"/>
      <c r="X32" s="634"/>
      <c r="Y32" s="634"/>
      <c r="Z32" s="634"/>
      <c r="AA32" s="634"/>
      <c r="AB32" s="634"/>
      <c r="AC32" s="634"/>
      <c r="AD32" s="634"/>
      <c r="AE32" s="639"/>
      <c r="AF32" s="651" t="s">
        <v>46</v>
      </c>
      <c r="AG32" s="521">
        <v>40006545384</v>
      </c>
      <c r="AH32" s="641">
        <v>1076.54</v>
      </c>
      <c r="AI32" s="307">
        <v>26426</v>
      </c>
      <c r="AJ32" s="642">
        <f t="shared" si="13"/>
        <v>4.0737909634450918E-2</v>
      </c>
      <c r="AK32" s="643">
        <v>40005020615</v>
      </c>
      <c r="AL32" s="644">
        <v>1627.48</v>
      </c>
      <c r="AM32" s="654">
        <v>48288</v>
      </c>
      <c r="AN32" s="526">
        <f t="shared" si="8"/>
        <v>3.3703611663353214E-2</v>
      </c>
      <c r="AO32" s="205"/>
    </row>
    <row r="33" spans="1:41" s="72" customFormat="1" ht="21" thickBot="1">
      <c r="A33" s="630" t="s">
        <v>48</v>
      </c>
      <c r="B33" s="631">
        <v>720000272648</v>
      </c>
      <c r="C33" s="614">
        <f>E33+F33</f>
        <v>1302.8332</v>
      </c>
      <c r="D33" s="304">
        <f t="shared" si="15"/>
        <v>1294.0125399999999</v>
      </c>
      <c r="E33" s="496">
        <f t="shared" si="9"/>
        <v>1126.42</v>
      </c>
      <c r="F33" s="141">
        <f t="shared" si="10"/>
        <v>176.41320000000002</v>
      </c>
      <c r="G33" s="141">
        <f t="shared" si="11"/>
        <v>8.8206600000000019</v>
      </c>
      <c r="H33" s="142">
        <v>789.38</v>
      </c>
      <c r="I33" s="142">
        <v>337.04</v>
      </c>
      <c r="J33" s="514">
        <v>24191</v>
      </c>
      <c r="K33" s="615">
        <f t="shared" si="12"/>
        <v>5.3856111777107189E-2</v>
      </c>
      <c r="L33" s="616" t="s">
        <v>125</v>
      </c>
      <c r="M33" s="500">
        <v>1669</v>
      </c>
      <c r="N33" s="632">
        <v>1.2410000000000001</v>
      </c>
      <c r="O33" s="633">
        <v>11.678000000000001</v>
      </c>
      <c r="P33" s="657" t="s">
        <v>126</v>
      </c>
      <c r="Q33" s="651" t="s">
        <v>44</v>
      </c>
      <c r="R33" s="521">
        <v>400007736482</v>
      </c>
      <c r="S33" s="537">
        <v>4258.6499999999996</v>
      </c>
      <c r="T33" s="537">
        <v>4224.28</v>
      </c>
      <c r="U33" s="354">
        <v>3571.37</v>
      </c>
      <c r="V33" s="634"/>
      <c r="W33" s="634"/>
      <c r="X33" s="634"/>
      <c r="Y33" s="634"/>
      <c r="Z33" s="634"/>
      <c r="AA33" s="634"/>
      <c r="AB33" s="634"/>
      <c r="AC33" s="634"/>
      <c r="AD33" s="634"/>
      <c r="AE33" s="639"/>
      <c r="AF33" s="640" t="s">
        <v>48</v>
      </c>
      <c r="AG33" s="521">
        <v>40006666793</v>
      </c>
      <c r="AH33" s="641">
        <v>979.39</v>
      </c>
      <c r="AI33" s="307">
        <v>23810</v>
      </c>
      <c r="AJ33" s="642">
        <f t="shared" si="13"/>
        <v>4.1133557328853425E-2</v>
      </c>
      <c r="AK33" s="652">
        <v>40005147008</v>
      </c>
      <c r="AL33" s="653">
        <v>881.23</v>
      </c>
      <c r="AM33" s="645">
        <v>24813</v>
      </c>
      <c r="AN33" s="526">
        <f t="shared" si="8"/>
        <v>3.5514851086124212E-2</v>
      </c>
      <c r="AO33" s="205"/>
    </row>
    <row r="34" spans="1:41" s="72" customFormat="1" ht="21" thickBot="1">
      <c r="A34" s="630" t="s">
        <v>50</v>
      </c>
      <c r="B34" s="631">
        <v>3200002001521</v>
      </c>
      <c r="C34" s="614">
        <f t="shared" si="14"/>
        <v>935.56360000000006</v>
      </c>
      <c r="D34" s="304">
        <f t="shared" si="15"/>
        <v>929.82092000000011</v>
      </c>
      <c r="E34" s="496">
        <f t="shared" si="9"/>
        <v>820.71</v>
      </c>
      <c r="F34" s="141">
        <f t="shared" si="10"/>
        <v>114.85360000000001</v>
      </c>
      <c r="G34" s="141">
        <f t="shared" si="11"/>
        <v>5.7426800000000009</v>
      </c>
      <c r="H34" s="142">
        <v>480.79</v>
      </c>
      <c r="I34" s="175">
        <v>339.92</v>
      </c>
      <c r="J34" s="514">
        <v>14618</v>
      </c>
      <c r="K34" s="615">
        <f t="shared" si="12"/>
        <v>6.4000793542208237E-2</v>
      </c>
      <c r="L34" s="616" t="s">
        <v>108</v>
      </c>
      <c r="M34" s="500">
        <v>1045</v>
      </c>
      <c r="N34" s="632">
        <v>1.2290000000000001</v>
      </c>
      <c r="O34" s="633">
        <v>11.385</v>
      </c>
      <c r="P34" s="634"/>
      <c r="Q34" s="640" t="s">
        <v>45</v>
      </c>
      <c r="R34" s="521">
        <v>20023122485</v>
      </c>
      <c r="S34" s="537">
        <v>3100.95</v>
      </c>
      <c r="T34" s="537">
        <f>S34-(V34*5/100)</f>
        <v>3100.95</v>
      </c>
      <c r="U34" s="354">
        <v>2603.39</v>
      </c>
      <c r="V34" s="634"/>
      <c r="W34" s="634"/>
      <c r="X34" s="634"/>
      <c r="Y34" s="634"/>
      <c r="Z34" s="634"/>
      <c r="AA34" s="634"/>
      <c r="AB34" s="634"/>
      <c r="AC34" s="634"/>
      <c r="AD34" s="634"/>
      <c r="AE34" s="639"/>
      <c r="AF34" s="651" t="s">
        <v>50</v>
      </c>
      <c r="AG34" s="521">
        <v>20021642297</v>
      </c>
      <c r="AH34" s="641">
        <v>579.59</v>
      </c>
      <c r="AI34" s="307">
        <v>12586</v>
      </c>
      <c r="AJ34" s="642">
        <f t="shared" si="13"/>
        <v>4.6050373430796127E-2</v>
      </c>
      <c r="AK34" s="643">
        <v>120001495519</v>
      </c>
      <c r="AL34" s="644">
        <v>470.25</v>
      </c>
      <c r="AM34" s="645">
        <v>11004</v>
      </c>
      <c r="AN34" s="526">
        <f t="shared" si="8"/>
        <v>4.2734460196292255E-2</v>
      </c>
      <c r="AO34" s="205"/>
    </row>
    <row r="35" spans="1:41" s="72" customFormat="1" ht="21" thickBot="1">
      <c r="A35" s="630" t="s">
        <v>52</v>
      </c>
      <c r="B35" s="631">
        <v>20027453967</v>
      </c>
      <c r="C35" s="614">
        <f>C41+E35+F35</f>
        <v>1067.5436000000002</v>
      </c>
      <c r="D35" s="304">
        <f t="shared" si="15"/>
        <v>1060.7664200000002</v>
      </c>
      <c r="E35" s="496">
        <f t="shared" si="9"/>
        <v>924.16000000000008</v>
      </c>
      <c r="F35" s="141">
        <f t="shared" si="10"/>
        <v>135.54360000000003</v>
      </c>
      <c r="G35" s="141">
        <f t="shared" si="11"/>
        <v>6.7771800000000013</v>
      </c>
      <c r="H35" s="142">
        <v>584.24</v>
      </c>
      <c r="I35" s="142">
        <v>339.92</v>
      </c>
      <c r="J35" s="514">
        <v>17700</v>
      </c>
      <c r="K35" s="615">
        <f t="shared" si="12"/>
        <v>6.0313197740113005E-2</v>
      </c>
      <c r="L35" s="616" t="s">
        <v>110</v>
      </c>
      <c r="M35" s="500">
        <v>1267</v>
      </c>
      <c r="N35" s="632">
        <v>1.2270000000000001</v>
      </c>
      <c r="O35" s="633">
        <v>11.39</v>
      </c>
      <c r="P35" s="634"/>
      <c r="Q35" s="651" t="s">
        <v>46</v>
      </c>
      <c r="R35" s="521">
        <v>20023287613</v>
      </c>
      <c r="S35" s="451">
        <v>2126.0100000000002</v>
      </c>
      <c r="T35" s="537">
        <f>U38</f>
        <v>522.5</v>
      </c>
      <c r="U35" s="354">
        <v>1788.22</v>
      </c>
      <c r="V35" s="634"/>
      <c r="W35" s="634"/>
      <c r="X35" s="634"/>
      <c r="Y35" s="634"/>
      <c r="Z35" s="634"/>
      <c r="AA35" s="634"/>
      <c r="AB35" s="634"/>
      <c r="AC35" s="634"/>
      <c r="AD35" s="634"/>
      <c r="AE35" s="639"/>
      <c r="AF35" s="640" t="s">
        <v>52</v>
      </c>
      <c r="AG35" s="521">
        <v>52000163865</v>
      </c>
      <c r="AH35" s="641">
        <v>538.86</v>
      </c>
      <c r="AI35" s="307">
        <v>11447</v>
      </c>
      <c r="AJ35" s="642">
        <f t="shared" si="13"/>
        <v>4.7074342622521186E-2</v>
      </c>
      <c r="AK35" s="643">
        <v>40005402480</v>
      </c>
      <c r="AL35" s="531">
        <v>475.19</v>
      </c>
      <c r="AM35" s="645">
        <v>11087</v>
      </c>
      <c r="AN35" s="526">
        <f t="shared" si="8"/>
        <v>4.2860106430955169E-2</v>
      </c>
      <c r="AO35" s="205"/>
    </row>
    <row r="36" spans="1:41" s="72" customFormat="1" ht="21" thickBot="1">
      <c r="A36" s="630" t="s">
        <v>53</v>
      </c>
      <c r="B36" s="631">
        <v>20027552433</v>
      </c>
      <c r="C36" s="614">
        <f t="shared" si="14"/>
        <v>1200.4276</v>
      </c>
      <c r="D36" s="369">
        <f t="shared" si="15"/>
        <v>1192.4777200000001</v>
      </c>
      <c r="E36" s="496">
        <f t="shared" si="9"/>
        <v>1041.43</v>
      </c>
      <c r="F36" s="141">
        <f t="shared" si="10"/>
        <v>158.99760000000001</v>
      </c>
      <c r="G36" s="141">
        <f t="shared" si="11"/>
        <v>7.9498800000000003</v>
      </c>
      <c r="H36" s="495">
        <v>701.51</v>
      </c>
      <c r="I36" s="142">
        <v>339.92</v>
      </c>
      <c r="J36" s="514">
        <v>22089</v>
      </c>
      <c r="K36" s="615">
        <f t="shared" si="12"/>
        <v>5.4345040517904841E-2</v>
      </c>
      <c r="L36" s="616" t="s">
        <v>111</v>
      </c>
      <c r="M36" s="500">
        <v>1579</v>
      </c>
      <c r="N36" s="632">
        <v>1.2290000000000001</v>
      </c>
      <c r="O36" s="633">
        <v>11.385999999999999</v>
      </c>
      <c r="P36" s="634"/>
      <c r="Q36" s="640" t="s">
        <v>48</v>
      </c>
      <c r="R36" s="521">
        <v>320000658150</v>
      </c>
      <c r="S36" s="451">
        <v>1124.42</v>
      </c>
      <c r="T36" s="537">
        <f>S36-(V36*5/100)</f>
        <v>1124.42</v>
      </c>
      <c r="U36" s="354">
        <v>950.77</v>
      </c>
      <c r="V36" s="634"/>
      <c r="W36" s="634"/>
      <c r="X36" s="634"/>
      <c r="Y36" s="634"/>
      <c r="Z36" s="634"/>
      <c r="AA36" s="634"/>
      <c r="AB36" s="634"/>
      <c r="AC36" s="634"/>
      <c r="AD36" s="634"/>
      <c r="AE36" s="639"/>
      <c r="AF36" s="651" t="s">
        <v>53</v>
      </c>
      <c r="AG36" s="521">
        <v>120001881819</v>
      </c>
      <c r="AH36" s="641">
        <v>621.05999999999995</v>
      </c>
      <c r="AI36" s="307">
        <v>13567</v>
      </c>
      <c r="AJ36" s="642">
        <f t="shared" si="13"/>
        <v>4.5777253630131937E-2</v>
      </c>
      <c r="AK36" s="643">
        <v>20019832901</v>
      </c>
      <c r="AL36" s="531">
        <v>606.47</v>
      </c>
      <c r="AM36" s="645">
        <v>14890</v>
      </c>
      <c r="AN36" s="526">
        <f t="shared" si="8"/>
        <v>4.0730020147750172E-2</v>
      </c>
      <c r="AO36" s="205"/>
    </row>
    <row r="37" spans="1:41" s="72" customFormat="1" ht="40.15" customHeight="1" thickBot="1">
      <c r="A37" s="303" t="s">
        <v>54</v>
      </c>
      <c r="B37" s="631">
        <v>20027643870</v>
      </c>
      <c r="C37" s="614">
        <f t="shared" si="14"/>
        <v>1928.5876000000001</v>
      </c>
      <c r="D37" s="369">
        <f t="shared" si="15"/>
        <v>1914.56972</v>
      </c>
      <c r="E37" s="496">
        <f t="shared" si="9"/>
        <v>1648.23</v>
      </c>
      <c r="F37" s="141">
        <f t="shared" si="10"/>
        <v>280.35759999999999</v>
      </c>
      <c r="G37" s="141">
        <f t="shared" si="11"/>
        <v>14.01788</v>
      </c>
      <c r="H37" s="495">
        <v>1308.31</v>
      </c>
      <c r="I37" s="142">
        <v>339.92</v>
      </c>
      <c r="J37" s="514">
        <v>42428</v>
      </c>
      <c r="K37" s="615">
        <f t="shared" si="12"/>
        <v>4.5455538795135288E-2</v>
      </c>
      <c r="L37" s="616" t="s">
        <v>127</v>
      </c>
      <c r="M37" s="500">
        <v>2899</v>
      </c>
      <c r="N37" s="632">
        <v>1.2410000000000001</v>
      </c>
      <c r="O37" s="633">
        <v>11.795999999999999</v>
      </c>
      <c r="P37" s="634"/>
      <c r="Q37" s="651" t="s">
        <v>50</v>
      </c>
      <c r="R37" s="521">
        <v>970005003117</v>
      </c>
      <c r="S37" s="451">
        <v>676.84</v>
      </c>
      <c r="T37" s="537">
        <f>S37-(V37*5/100)</f>
        <v>676.84</v>
      </c>
      <c r="U37" s="354">
        <v>576.66999999999996</v>
      </c>
      <c r="V37" s="634"/>
      <c r="W37" s="634"/>
      <c r="X37" s="634"/>
      <c r="Y37" s="634"/>
      <c r="Z37" s="634"/>
      <c r="AA37" s="634"/>
      <c r="AB37" s="634"/>
      <c r="AC37" s="634"/>
      <c r="AD37" s="634"/>
      <c r="AE37" s="639"/>
      <c r="AF37" s="640" t="s">
        <v>54</v>
      </c>
      <c r="AG37" s="521">
        <v>120001901828</v>
      </c>
      <c r="AH37" s="641">
        <v>1257.93</v>
      </c>
      <c r="AI37" s="307">
        <v>28428</v>
      </c>
      <c r="AJ37" s="642">
        <f t="shared" si="13"/>
        <v>4.4249683410721823E-2</v>
      </c>
      <c r="AK37" s="643">
        <v>520000137529</v>
      </c>
      <c r="AL37" s="531">
        <v>1751.21</v>
      </c>
      <c r="AM37" s="645">
        <v>48055</v>
      </c>
      <c r="AN37" s="526">
        <f t="shared" si="8"/>
        <v>3.6441785454167104E-2</v>
      </c>
      <c r="AO37" s="205"/>
    </row>
    <row r="38" spans="1:41" s="72" customFormat="1" ht="21" thickBot="1">
      <c r="A38" s="630" t="s">
        <v>56</v>
      </c>
      <c r="B38" s="631">
        <v>703403538</v>
      </c>
      <c r="C38" s="614">
        <f t="shared" si="14"/>
        <v>2232.8236000000002</v>
      </c>
      <c r="D38" s="369">
        <f t="shared" si="15"/>
        <v>2216.2704200000003</v>
      </c>
      <c r="E38" s="496">
        <f t="shared" si="9"/>
        <v>1901.76</v>
      </c>
      <c r="F38" s="141">
        <f t="shared" si="10"/>
        <v>331.06360000000001</v>
      </c>
      <c r="G38" s="141">
        <f t="shared" si="11"/>
        <v>16.553180000000001</v>
      </c>
      <c r="H38" s="847">
        <v>1561.84</v>
      </c>
      <c r="I38" s="142">
        <v>339.92</v>
      </c>
      <c r="J38" s="514">
        <v>51759</v>
      </c>
      <c r="K38" s="615">
        <f t="shared" si="12"/>
        <v>4.3138847350219292E-2</v>
      </c>
      <c r="L38" s="616" t="s">
        <v>113</v>
      </c>
      <c r="M38" s="500">
        <v>3509</v>
      </c>
      <c r="N38" s="632">
        <v>1.2430000000000001</v>
      </c>
      <c r="O38" s="633">
        <v>11.863</v>
      </c>
      <c r="P38" s="634"/>
      <c r="Q38" s="640" t="s">
        <v>52</v>
      </c>
      <c r="R38" s="521">
        <v>40008342883</v>
      </c>
      <c r="S38" s="451">
        <v>611.88</v>
      </c>
      <c r="T38" s="537">
        <v>607.41</v>
      </c>
      <c r="U38" s="354">
        <v>522.5</v>
      </c>
      <c r="V38" s="634"/>
      <c r="W38" s="634"/>
      <c r="X38" s="634"/>
      <c r="Y38" s="634"/>
      <c r="Z38" s="634"/>
      <c r="AA38" s="634"/>
      <c r="AB38" s="634"/>
      <c r="AC38" s="634"/>
      <c r="AD38" s="634"/>
      <c r="AE38" s="639"/>
      <c r="AF38" s="651" t="s">
        <v>56</v>
      </c>
      <c r="AG38" s="521">
        <v>40007255126</v>
      </c>
      <c r="AH38" s="641">
        <v>2790.73</v>
      </c>
      <c r="AI38" s="307">
        <v>48620</v>
      </c>
      <c r="AJ38" s="642">
        <f t="shared" si="13"/>
        <v>5.7398807075277662E-2</v>
      </c>
      <c r="AK38" s="652">
        <v>52000139647</v>
      </c>
      <c r="AL38" s="539">
        <v>3794.98</v>
      </c>
      <c r="AM38" s="654">
        <v>75974</v>
      </c>
      <c r="AN38" s="526">
        <f t="shared" si="8"/>
        <v>4.9951035880696028E-2</v>
      </c>
      <c r="AO38" s="205"/>
    </row>
    <row r="39" spans="1:41" s="72" customFormat="1" ht="53.65" customHeight="1" thickBot="1">
      <c r="A39" s="846" t="s">
        <v>147</v>
      </c>
      <c r="B39" s="848">
        <v>703403539</v>
      </c>
      <c r="C39" s="849">
        <f>E39+F39</f>
        <v>2449.5315999999998</v>
      </c>
      <c r="D39" s="850">
        <f t="shared" si="15"/>
        <v>2431.1725199999996</v>
      </c>
      <c r="E39" s="851">
        <f t="shared" si="9"/>
        <v>2082.35</v>
      </c>
      <c r="F39" s="852">
        <f t="shared" si="10"/>
        <v>367.18160000000006</v>
      </c>
      <c r="G39" s="117">
        <f t="shared" si="11"/>
        <v>18.359080000000002</v>
      </c>
      <c r="H39" s="853">
        <v>1742.43</v>
      </c>
      <c r="I39" s="142">
        <v>339.92</v>
      </c>
      <c r="J39" s="854">
        <v>59264</v>
      </c>
      <c r="K39" s="659">
        <f t="shared" si="12"/>
        <v>4.1332539146868248E-2</v>
      </c>
      <c r="L39" s="855" t="s">
        <v>128</v>
      </c>
      <c r="M39" s="728">
        <v>4062</v>
      </c>
      <c r="N39" s="856">
        <v>1.2529999999999999</v>
      </c>
      <c r="O39" s="857">
        <v>11.646000000000001</v>
      </c>
      <c r="P39" s="634"/>
      <c r="Q39" s="651" t="s">
        <v>53</v>
      </c>
      <c r="R39" s="521">
        <v>720000155496</v>
      </c>
      <c r="S39" s="451">
        <v>964.33</v>
      </c>
      <c r="T39" s="537">
        <v>956.97</v>
      </c>
      <c r="U39" s="354">
        <v>817.19</v>
      </c>
      <c r="V39" s="634"/>
      <c r="W39" s="634"/>
      <c r="X39" s="634"/>
      <c r="Y39" s="634"/>
      <c r="Z39" s="634"/>
      <c r="AA39" s="634"/>
      <c r="AB39" s="634"/>
      <c r="AC39" s="634"/>
      <c r="AD39" s="634"/>
      <c r="AE39" s="639"/>
      <c r="AF39" s="660" t="s">
        <v>129</v>
      </c>
      <c r="AG39" s="541">
        <v>320000562985</v>
      </c>
      <c r="AH39" s="661">
        <v>4645.7299999999996</v>
      </c>
      <c r="AI39" s="318"/>
      <c r="AJ39" s="662" t="e">
        <f t="shared" si="13"/>
        <v>#DIV/0!</v>
      </c>
      <c r="AK39" s="663">
        <v>20020392217</v>
      </c>
      <c r="AL39" s="547">
        <v>7132.3</v>
      </c>
      <c r="AM39" s="664">
        <v>135344</v>
      </c>
      <c r="AN39" s="665">
        <f t="shared" si="8"/>
        <v>5.2697570634826815E-2</v>
      </c>
      <c r="AO39" s="205"/>
    </row>
    <row r="40" spans="1:41" ht="21" thickBot="1">
      <c r="A40" s="666"/>
      <c r="B40" s="667"/>
      <c r="C40" s="668">
        <f>SUM(C28:C39)</f>
        <v>27899.006950000003</v>
      </c>
      <c r="D40" s="551">
        <f>SUM(D28:D39)</f>
        <v>27690.694602499996</v>
      </c>
      <c r="E40" s="552">
        <f>SUM(E28:E39)</f>
        <v>23724.92</v>
      </c>
      <c r="F40" s="669">
        <f>SUM(F28:F39)</f>
        <v>4166.2469499999997</v>
      </c>
      <c r="G40" s="670">
        <f>(F40*5)/100</f>
        <v>208.31234749999999</v>
      </c>
      <c r="H40" s="555">
        <f>SUM(H28:H39)</f>
        <v>19733.63</v>
      </c>
      <c r="I40" s="555">
        <f>SUM(I28:I39)</f>
        <v>3991.2900000000004</v>
      </c>
      <c r="J40" s="556">
        <f>SUM(J28:J39)</f>
        <v>610168</v>
      </c>
      <c r="K40" s="404">
        <f>C40/J40</f>
        <v>4.5723484269905995E-2</v>
      </c>
      <c r="L40" s="671" t="s">
        <v>20</v>
      </c>
      <c r="M40" s="672">
        <f>SUM(M28:M39)</f>
        <v>41534</v>
      </c>
      <c r="N40" s="673"/>
      <c r="O40" s="674"/>
      <c r="P40" s="162"/>
      <c r="Q40" s="316" t="s">
        <v>54</v>
      </c>
      <c r="R40" s="306">
        <v>40008563297</v>
      </c>
      <c r="S40" s="675">
        <v>2121.21</v>
      </c>
      <c r="T40" s="304">
        <v>2104.37</v>
      </c>
      <c r="U40" s="354">
        <v>1784.48</v>
      </c>
      <c r="V40" s="162"/>
      <c r="W40" s="162"/>
      <c r="X40" s="162"/>
      <c r="Y40" s="162"/>
      <c r="Z40" s="162"/>
      <c r="AA40" s="162"/>
      <c r="AB40" s="162"/>
      <c r="AC40" s="162"/>
      <c r="AD40" s="162"/>
      <c r="AE40" s="676"/>
      <c r="AF40" s="677"/>
      <c r="AG40" s="678"/>
      <c r="AH40" s="488">
        <f>SUM(AH28:AH39)</f>
        <v>27722.07</v>
      </c>
      <c r="AI40" s="339">
        <f>SUM(AI28:AI39)</f>
        <v>459852</v>
      </c>
      <c r="AJ40" s="679">
        <f>AH40/AI40</f>
        <v>6.0284765533258525E-2</v>
      </c>
      <c r="AK40" s="680"/>
      <c r="AL40" s="681"/>
      <c r="AM40" s="664"/>
      <c r="AN40" s="682"/>
    </row>
    <row r="41" spans="1:41" ht="16.5" thickBot="1">
      <c r="A41" s="1560" t="s">
        <v>130</v>
      </c>
      <c r="B41" s="1560"/>
      <c r="C41" s="124">
        <v>7.84</v>
      </c>
      <c r="D41" s="683"/>
      <c r="E41" s="253"/>
      <c r="F41" s="223"/>
      <c r="G41" s="684"/>
      <c r="H41" s="684"/>
      <c r="I41" s="684"/>
      <c r="J41" s="685"/>
      <c r="K41" s="352"/>
      <c r="M41" s="352"/>
      <c r="N41" s="352"/>
      <c r="O41" s="352"/>
      <c r="P41" s="352"/>
      <c r="Q41" s="467" t="s">
        <v>56</v>
      </c>
      <c r="R41" s="306">
        <v>620000242343</v>
      </c>
      <c r="S41" s="686">
        <v>4694.9399999999996</v>
      </c>
      <c r="T41" s="304">
        <v>4658.01</v>
      </c>
      <c r="U41" s="354">
        <v>3936.43</v>
      </c>
      <c r="V41" s="352"/>
      <c r="W41" s="352"/>
      <c r="X41" s="352"/>
      <c r="Y41" s="352"/>
      <c r="Z41" s="352"/>
      <c r="AA41" s="352"/>
      <c r="AB41" s="352"/>
      <c r="AC41" s="352"/>
      <c r="AD41" s="352"/>
      <c r="AE41" s="352"/>
      <c r="AF41" s="1556" t="s">
        <v>20</v>
      </c>
      <c r="AG41" s="1556"/>
      <c r="AH41" s="232" t="s">
        <v>20</v>
      </c>
      <c r="AI41" s="233" t="s">
        <v>20</v>
      </c>
      <c r="AJ41" s="357"/>
      <c r="AK41" s="30"/>
      <c r="AL41" s="687">
        <f>SUM(AL28:AL39)</f>
        <v>38035.589999999997</v>
      </c>
      <c r="AM41" s="688">
        <f>SUM(AM28:AM39)</f>
        <v>781819</v>
      </c>
      <c r="AN41" s="689">
        <f>AL41/AM41</f>
        <v>4.8650122342895216E-2</v>
      </c>
    </row>
    <row r="42" spans="1:41" ht="16.5" thickBot="1">
      <c r="A42" s="1550"/>
      <c r="B42" s="1550"/>
      <c r="C42" s="245" t="s">
        <v>20</v>
      </c>
      <c r="D42" s="258"/>
      <c r="E42" s="259"/>
      <c r="F42" s="458"/>
      <c r="G42" s="245"/>
      <c r="H42" s="245"/>
      <c r="I42" s="245"/>
      <c r="J42" s="690"/>
      <c r="K42" s="407"/>
      <c r="M42" s="407"/>
      <c r="N42" s="407"/>
      <c r="O42" s="407"/>
      <c r="P42" s="691"/>
      <c r="Q42" s="305" t="s">
        <v>129</v>
      </c>
      <c r="R42" s="541">
        <v>7200000168604</v>
      </c>
      <c r="S42" s="692">
        <v>5773.29</v>
      </c>
      <c r="T42" s="304">
        <v>5726.56</v>
      </c>
      <c r="U42" s="543">
        <v>4838.0600000000004</v>
      </c>
      <c r="V42" s="691"/>
      <c r="W42" s="691"/>
      <c r="X42" s="691"/>
      <c r="Y42" s="691"/>
      <c r="Z42" s="691"/>
      <c r="AA42" s="691"/>
      <c r="AB42" s="691"/>
      <c r="AC42" s="691"/>
      <c r="AD42" s="691"/>
      <c r="AE42" s="407"/>
      <c r="AF42" s="1557"/>
      <c r="AG42" s="1557"/>
      <c r="AH42" s="254" t="s">
        <v>20</v>
      </c>
      <c r="AI42" s="693"/>
      <c r="AJ42" s="694"/>
      <c r="AK42" s="695"/>
      <c r="AM42" s="205"/>
    </row>
    <row r="43" spans="1:41" ht="16.5" thickBot="1">
      <c r="A43" s="358"/>
      <c r="B43" s="461"/>
      <c r="C43" s="80"/>
      <c r="D43" s="696"/>
      <c r="E43" s="270"/>
      <c r="F43" s="697"/>
      <c r="G43" s="268" t="s">
        <v>131</v>
      </c>
      <c r="H43" s="577">
        <v>1009.85</v>
      </c>
      <c r="I43" s="577"/>
      <c r="J43" s="698"/>
      <c r="K43" s="280"/>
      <c r="M43" s="280" t="s">
        <v>132</v>
      </c>
      <c r="N43" s="280"/>
      <c r="O43" s="280"/>
      <c r="P43" s="162"/>
      <c r="Q43" s="699"/>
      <c r="R43" s="678" t="s">
        <v>133</v>
      </c>
      <c r="S43" s="563">
        <f>SUM(S31:S42)</f>
        <v>37173.1</v>
      </c>
      <c r="T43" s="551">
        <f>SUM(T31:T42)</f>
        <v>35327.909999999996</v>
      </c>
      <c r="U43" s="564">
        <f>SUM(U31:U42)</f>
        <v>31210.14</v>
      </c>
      <c r="V43" s="162"/>
      <c r="W43" s="162"/>
      <c r="X43" s="162"/>
      <c r="Y43" s="162"/>
      <c r="Z43" s="162"/>
      <c r="AA43" s="162"/>
      <c r="AB43" s="162"/>
      <c r="AC43" s="162"/>
      <c r="AD43" s="162"/>
      <c r="AE43" s="280"/>
      <c r="AF43" s="581"/>
      <c r="AG43" s="700"/>
      <c r="AH43" s="701"/>
      <c r="AI43" s="702"/>
      <c r="AJ43" s="283"/>
      <c r="AK43" s="703"/>
      <c r="AL43" s="704"/>
      <c r="AM43" s="704"/>
      <c r="AN43" s="704"/>
    </row>
    <row r="44" spans="1:41" ht="66.75" customHeight="1" thickBot="1">
      <c r="A44" s="705" t="s">
        <v>134</v>
      </c>
      <c r="B44" s="706" t="s">
        <v>22</v>
      </c>
      <c r="C44" s="707" t="s">
        <v>93</v>
      </c>
      <c r="D44" s="708" t="s">
        <v>62</v>
      </c>
      <c r="E44" s="473" t="s">
        <v>25</v>
      </c>
      <c r="F44" s="474" t="s">
        <v>26</v>
      </c>
      <c r="G44" s="475" t="s">
        <v>63</v>
      </c>
      <c r="H44" s="709" t="s">
        <v>28</v>
      </c>
      <c r="I44" s="91" t="s">
        <v>65</v>
      </c>
      <c r="J44" s="586" t="s">
        <v>36</v>
      </c>
      <c r="K44" s="409" t="s">
        <v>37</v>
      </c>
      <c r="L44" s="587" t="s">
        <v>96</v>
      </c>
      <c r="M44" s="710" t="s">
        <v>97</v>
      </c>
      <c r="N44" s="588" t="s">
        <v>98</v>
      </c>
      <c r="O44" s="711" t="s">
        <v>99</v>
      </c>
      <c r="P44" s="100"/>
      <c r="Q44" s="712" t="s">
        <v>135</v>
      </c>
      <c r="R44" s="713" t="s">
        <v>22</v>
      </c>
      <c r="S44" s="714" t="s">
        <v>35</v>
      </c>
      <c r="T44" s="472" t="s">
        <v>62</v>
      </c>
      <c r="U44" s="485" t="s">
        <v>25</v>
      </c>
      <c r="V44" s="153" t="s">
        <v>36</v>
      </c>
      <c r="W44" s="617" t="s">
        <v>37</v>
      </c>
      <c r="X44" s="715"/>
      <c r="Y44" s="715"/>
      <c r="Z44" s="100"/>
      <c r="AA44" s="100"/>
      <c r="AB44" s="100"/>
      <c r="AC44" s="100"/>
      <c r="AD44" s="100"/>
      <c r="AE44" s="101"/>
      <c r="AF44" s="716" t="s">
        <v>135</v>
      </c>
      <c r="AG44" s="487" t="s">
        <v>22</v>
      </c>
      <c r="AH44" s="488" t="s">
        <v>35</v>
      </c>
      <c r="AI44" s="489" t="s">
        <v>36</v>
      </c>
      <c r="AJ44" s="717" t="s">
        <v>37</v>
      </c>
      <c r="AK44" s="491" t="s">
        <v>68</v>
      </c>
      <c r="AL44" s="492" t="s">
        <v>136</v>
      </c>
      <c r="AM44" s="493" t="s">
        <v>40</v>
      </c>
      <c r="AN44" s="494" t="s">
        <v>70</v>
      </c>
    </row>
    <row r="45" spans="1:41" ht="27" customHeight="1" thickBot="1">
      <c r="A45" s="718"/>
      <c r="B45" s="719"/>
      <c r="C45" s="720"/>
      <c r="D45" s="721"/>
      <c r="E45" s="722"/>
      <c r="F45" s="723"/>
      <c r="G45" s="724"/>
      <c r="H45" s="725"/>
      <c r="I45" s="725"/>
      <c r="J45" s="726"/>
      <c r="K45" s="420"/>
      <c r="L45" s="727"/>
      <c r="M45" s="728"/>
      <c r="N45" s="729"/>
      <c r="O45" s="730"/>
      <c r="P45" s="731"/>
      <c r="Q45" s="732"/>
      <c r="R45" s="733"/>
      <c r="S45" s="734"/>
      <c r="T45" s="140"/>
      <c r="U45" s="735"/>
      <c r="V45" s="153"/>
      <c r="W45" s="617"/>
      <c r="X45" s="715"/>
      <c r="Y45" s="715"/>
      <c r="Z45" s="731"/>
      <c r="AA45" s="731"/>
      <c r="AB45" s="731"/>
      <c r="AC45" s="731"/>
      <c r="AD45" s="731"/>
      <c r="AE45" s="736"/>
      <c r="AF45" s="732">
        <v>39204</v>
      </c>
      <c r="AG45" s="592"/>
      <c r="AH45" s="104"/>
      <c r="AI45" s="105"/>
      <c r="AJ45" s="106"/>
      <c r="AK45" s="737"/>
      <c r="AL45" s="738"/>
      <c r="AM45" s="737"/>
      <c r="AN45" s="739"/>
    </row>
    <row r="46" spans="1:41" s="150" customFormat="1" ht="31.9" customHeight="1" thickBot="1">
      <c r="A46" s="630" t="s">
        <v>42</v>
      </c>
      <c r="B46" s="740">
        <v>420001343694</v>
      </c>
      <c r="C46" s="614">
        <f>E46+F46</f>
        <v>5285.87435</v>
      </c>
      <c r="D46" s="304">
        <f>C46-G46</f>
        <v>5244.1186324999999</v>
      </c>
      <c r="E46" s="496">
        <f>H46+I46</f>
        <v>4450.76</v>
      </c>
      <c r="F46" s="141">
        <f>(H46*20%+I46*5.5%)</f>
        <v>835.11435000000006</v>
      </c>
      <c r="G46" s="141">
        <f>F46*0.05</f>
        <v>41.755717500000003</v>
      </c>
      <c r="H46" s="142">
        <v>4071.19</v>
      </c>
      <c r="I46" s="142">
        <v>379.57</v>
      </c>
      <c r="J46" s="514">
        <v>118945</v>
      </c>
      <c r="K46" s="615">
        <f>C46/J46</f>
        <v>4.4439651519609907E-2</v>
      </c>
      <c r="L46" s="616" t="s">
        <v>102</v>
      </c>
      <c r="M46" s="500">
        <v>8068</v>
      </c>
      <c r="N46" s="632">
        <v>1.266</v>
      </c>
      <c r="O46" s="741">
        <v>11.648</v>
      </c>
      <c r="P46" s="731"/>
      <c r="Q46" s="305" t="s">
        <v>42</v>
      </c>
      <c r="R46" s="742">
        <v>220001011039</v>
      </c>
      <c r="S46" s="743">
        <v>6245.9</v>
      </c>
      <c r="T46" s="139">
        <v>6195.25</v>
      </c>
      <c r="U46" s="744">
        <v>5232.95</v>
      </c>
      <c r="V46" s="153">
        <v>3060285</v>
      </c>
      <c r="W46" s="617">
        <f t="shared" ref="W46:W55" si="16">N49/V46</f>
        <v>4.1205312577096573E-7</v>
      </c>
      <c r="X46" s="731"/>
      <c r="Y46" s="731"/>
      <c r="Z46" s="731"/>
      <c r="AA46" s="731"/>
      <c r="AB46" s="731"/>
      <c r="AC46" s="731"/>
      <c r="AD46" s="731"/>
      <c r="AE46" s="736"/>
      <c r="AF46" s="305" t="s">
        <v>42</v>
      </c>
      <c r="AG46" s="745">
        <v>120001671125</v>
      </c>
      <c r="AH46" s="299">
        <v>6394.98</v>
      </c>
      <c r="AI46" s="300">
        <v>120834</v>
      </c>
      <c r="AJ46" s="301">
        <f>AH46/AI46</f>
        <v>5.2923680421073538E-2</v>
      </c>
      <c r="AK46" s="746">
        <v>120001356080</v>
      </c>
      <c r="AL46" s="747">
        <v>5374.79</v>
      </c>
      <c r="AM46" s="511">
        <v>116270</v>
      </c>
      <c r="AN46" s="513">
        <f t="shared" ref="AN46:AN58" si="17">AL46/AM46</f>
        <v>4.6226799690375846E-2</v>
      </c>
      <c r="AO46" s="159"/>
    </row>
    <row r="47" spans="1:41" s="72" customFormat="1" ht="28.15" customHeight="1" thickBot="1">
      <c r="A47" s="630" t="s">
        <v>43</v>
      </c>
      <c r="B47" s="740">
        <v>72000264451</v>
      </c>
      <c r="C47" s="614">
        <f>E47+F47</f>
        <v>5187.4743500000004</v>
      </c>
      <c r="D47" s="304">
        <f t="shared" ref="D47:D54" si="18">C47-G47</f>
        <v>5146.5386324999999</v>
      </c>
      <c r="E47" s="496">
        <f t="shared" ref="E47:E57" si="19">H47+I47</f>
        <v>4368.76</v>
      </c>
      <c r="F47" s="141">
        <f t="shared" ref="F47:F57" si="20">(H47*20%+I47*5.5%)</f>
        <v>818.71435000000008</v>
      </c>
      <c r="G47" s="141">
        <f t="shared" ref="G47:G57" si="21">F47*0.05</f>
        <v>40.93571750000001</v>
      </c>
      <c r="H47" s="142">
        <v>3989.19</v>
      </c>
      <c r="I47" s="142">
        <v>379.57</v>
      </c>
      <c r="J47" s="514">
        <v>123872</v>
      </c>
      <c r="K47" s="615">
        <f t="shared" ref="K47:K57" si="22">C47/J47</f>
        <v>4.1877699157194526E-2</v>
      </c>
      <c r="L47" s="616" t="s">
        <v>137</v>
      </c>
      <c r="M47" s="500">
        <v>8244</v>
      </c>
      <c r="N47" s="632">
        <v>1.2689999999999999</v>
      </c>
      <c r="O47" s="741">
        <v>11.839</v>
      </c>
      <c r="P47" s="634"/>
      <c r="Q47" s="640" t="s">
        <v>43</v>
      </c>
      <c r="R47" s="748">
        <v>40007615935</v>
      </c>
      <c r="S47" s="658">
        <v>7795.13</v>
      </c>
      <c r="T47" s="537">
        <v>7731.79</v>
      </c>
      <c r="U47" s="749">
        <v>6528.29</v>
      </c>
      <c r="V47" s="166">
        <v>3208173</v>
      </c>
      <c r="W47" s="615">
        <f t="shared" si="16"/>
        <v>3.8807134153924992E-7</v>
      </c>
      <c r="X47" s="634"/>
      <c r="Y47" s="634"/>
      <c r="Z47" s="634"/>
      <c r="AA47" s="634"/>
      <c r="AB47" s="634"/>
      <c r="AC47" s="634"/>
      <c r="AD47" s="634"/>
      <c r="AE47" s="639"/>
      <c r="AF47" s="640" t="s">
        <v>43</v>
      </c>
      <c r="AG47" s="521">
        <v>120001701983</v>
      </c>
      <c r="AH47" s="641">
        <v>5561.45</v>
      </c>
      <c r="AI47" s="307">
        <v>104809</v>
      </c>
      <c r="AJ47" s="750">
        <f t="shared" ref="AJ47:AJ58" si="23">AH47/AI47</f>
        <v>5.3062714079897717E-2</v>
      </c>
      <c r="AK47" s="751">
        <v>40004627080</v>
      </c>
      <c r="AL47" s="531">
        <v>5849.3</v>
      </c>
      <c r="AM47" s="524">
        <v>126727</v>
      </c>
      <c r="AN47" s="526">
        <f t="shared" si="17"/>
        <v>4.6156699045980729E-2</v>
      </c>
      <c r="AO47" s="205"/>
    </row>
    <row r="48" spans="1:41" s="72" customFormat="1" ht="29.45" customHeight="1" thickBot="1">
      <c r="A48" s="630" t="s">
        <v>44</v>
      </c>
      <c r="B48" s="740">
        <v>620000377273</v>
      </c>
      <c r="C48" s="614">
        <f t="shared" ref="C48:C54" si="24">E48+F48</f>
        <v>3906.7743500000001</v>
      </c>
      <c r="D48" s="304">
        <f t="shared" si="18"/>
        <v>3876.5111325000003</v>
      </c>
      <c r="E48" s="496">
        <f t="shared" si="19"/>
        <v>3301.51</v>
      </c>
      <c r="F48" s="141">
        <f t="shared" si="20"/>
        <v>605.26435000000004</v>
      </c>
      <c r="G48" s="141">
        <f t="shared" si="21"/>
        <v>30.263217500000003</v>
      </c>
      <c r="H48" s="142">
        <v>2921.94</v>
      </c>
      <c r="I48" s="142">
        <v>379.57</v>
      </c>
      <c r="J48" s="514">
        <v>86984</v>
      </c>
      <c r="K48" s="615">
        <f t="shared" si="22"/>
        <v>4.4913712291915757E-2</v>
      </c>
      <c r="L48" s="616" t="s">
        <v>104</v>
      </c>
      <c r="M48" s="500">
        <v>5875</v>
      </c>
      <c r="N48" s="632">
        <v>1.272</v>
      </c>
      <c r="O48" s="741">
        <v>11.643000000000001</v>
      </c>
      <c r="P48" s="634"/>
      <c r="Q48" s="651" t="s">
        <v>44</v>
      </c>
      <c r="R48" s="748">
        <v>40007736483</v>
      </c>
      <c r="S48" s="658">
        <v>5109.6899999999996</v>
      </c>
      <c r="T48" s="537">
        <v>5068.3500000000004</v>
      </c>
      <c r="U48" s="749">
        <v>4282.9399999999996</v>
      </c>
      <c r="V48" s="166">
        <v>2897730</v>
      </c>
      <c r="W48" s="615">
        <f t="shared" si="16"/>
        <v>4.2861136130695408E-7</v>
      </c>
      <c r="X48" s="634"/>
      <c r="Y48" s="634"/>
      <c r="Z48" s="634"/>
      <c r="AA48" s="634"/>
      <c r="AB48" s="634"/>
      <c r="AC48" s="634"/>
      <c r="AD48" s="634"/>
      <c r="AE48" s="639"/>
      <c r="AF48" s="651" t="s">
        <v>44</v>
      </c>
      <c r="AG48" s="521">
        <v>20020944131</v>
      </c>
      <c r="AH48" s="641">
        <v>4593.16</v>
      </c>
      <c r="AI48" s="307">
        <v>86193</v>
      </c>
      <c r="AJ48" s="750">
        <f t="shared" si="23"/>
        <v>5.3289246226491706E-2</v>
      </c>
      <c r="AK48" s="751">
        <v>20018622426</v>
      </c>
      <c r="AL48" s="531">
        <v>6077.67</v>
      </c>
      <c r="AM48" s="524">
        <v>132835</v>
      </c>
      <c r="AN48" s="526">
        <f t="shared" si="17"/>
        <v>4.575352881394211E-2</v>
      </c>
      <c r="AO48" s="205"/>
    </row>
    <row r="49" spans="1:41" s="72" customFormat="1" ht="29.45" customHeight="1" thickBot="1">
      <c r="A49" s="630" t="s">
        <v>45</v>
      </c>
      <c r="B49" s="740">
        <v>820000189279</v>
      </c>
      <c r="C49" s="614">
        <f t="shared" si="24"/>
        <v>3073.46785</v>
      </c>
      <c r="D49" s="304">
        <f t="shared" si="18"/>
        <v>3050.2364575000001</v>
      </c>
      <c r="E49" s="496">
        <f t="shared" si="19"/>
        <v>2608.84</v>
      </c>
      <c r="F49" s="141">
        <f t="shared" si="20"/>
        <v>464.62785000000002</v>
      </c>
      <c r="G49" s="141">
        <f t="shared" si="21"/>
        <v>23.231392500000002</v>
      </c>
      <c r="H49" s="142">
        <v>2214.77</v>
      </c>
      <c r="I49" s="175">
        <v>394.07</v>
      </c>
      <c r="J49" s="514">
        <v>66222</v>
      </c>
      <c r="K49" s="615">
        <f t="shared" si="22"/>
        <v>4.6411583008667816E-2</v>
      </c>
      <c r="L49" s="616" t="s">
        <v>138</v>
      </c>
      <c r="M49" s="752">
        <v>4486</v>
      </c>
      <c r="N49" s="753">
        <v>1.2609999999999999</v>
      </c>
      <c r="O49" s="754">
        <v>11.708</v>
      </c>
      <c r="P49" s="634"/>
      <c r="Q49" s="640" t="s">
        <v>45</v>
      </c>
      <c r="R49" s="755">
        <v>20023122486</v>
      </c>
      <c r="S49" s="658">
        <v>3461.97</v>
      </c>
      <c r="T49" s="537">
        <v>3434.13</v>
      </c>
      <c r="U49" s="749">
        <v>2905.25</v>
      </c>
      <c r="V49" s="166">
        <v>1314758</v>
      </c>
      <c r="W49" s="615">
        <f t="shared" si="16"/>
        <v>9.3477278708325042E-7</v>
      </c>
      <c r="X49" s="634"/>
      <c r="Y49" s="634"/>
      <c r="Z49" s="634"/>
      <c r="AA49" s="634"/>
      <c r="AB49" s="634"/>
      <c r="AC49" s="634"/>
      <c r="AD49" s="634"/>
      <c r="AE49" s="634"/>
      <c r="AF49" s="640" t="s">
        <v>45</v>
      </c>
      <c r="AG49" s="541">
        <v>40006414419</v>
      </c>
      <c r="AH49" s="641">
        <v>2283.85</v>
      </c>
      <c r="AI49" s="307">
        <v>54262</v>
      </c>
      <c r="AJ49" s="750">
        <f t="shared" si="23"/>
        <v>4.2089307434300248E-2</v>
      </c>
      <c r="AK49" s="751">
        <v>20018835559</v>
      </c>
      <c r="AL49" s="531">
        <v>1827.81</v>
      </c>
      <c r="AM49" s="524">
        <v>54048</v>
      </c>
      <c r="AN49" s="526">
        <f t="shared" si="17"/>
        <v>3.3818272646536411E-2</v>
      </c>
      <c r="AO49" s="205"/>
    </row>
    <row r="50" spans="1:41" s="72" customFormat="1" ht="28.15" customHeight="1" thickBot="1">
      <c r="A50" s="630" t="s">
        <v>46</v>
      </c>
      <c r="B50" s="740">
        <v>62000380717</v>
      </c>
      <c r="C50" s="614">
        <f t="shared" si="24"/>
        <v>2645.8838500000002</v>
      </c>
      <c r="D50" s="304">
        <f t="shared" si="18"/>
        <v>2626.2156575000004</v>
      </c>
      <c r="E50" s="496">
        <f t="shared" si="19"/>
        <v>2252.52</v>
      </c>
      <c r="F50" s="141">
        <f t="shared" si="20"/>
        <v>393.36385000000007</v>
      </c>
      <c r="G50" s="141">
        <f t="shared" si="21"/>
        <v>19.668192500000004</v>
      </c>
      <c r="H50" s="142">
        <v>1858.45</v>
      </c>
      <c r="I50" s="142">
        <v>394.07</v>
      </c>
      <c r="J50" s="514">
        <v>56216</v>
      </c>
      <c r="K50" s="615">
        <f t="shared" si="22"/>
        <v>4.7066384125515871E-2</v>
      </c>
      <c r="L50" s="616" t="s">
        <v>106</v>
      </c>
      <c r="M50" s="500">
        <v>3839</v>
      </c>
      <c r="N50" s="632">
        <v>1.2450000000000001</v>
      </c>
      <c r="O50" s="741">
        <v>11.766</v>
      </c>
      <c r="P50" s="634"/>
      <c r="Q50" s="651" t="s">
        <v>46</v>
      </c>
      <c r="R50" s="748">
        <v>20000232876</v>
      </c>
      <c r="S50" s="756">
        <v>2705.87</v>
      </c>
      <c r="T50" s="757"/>
      <c r="U50" s="749">
        <v>2273.06</v>
      </c>
      <c r="V50" s="166">
        <v>812006</v>
      </c>
      <c r="W50" s="615">
        <f t="shared" si="16"/>
        <v>1.5110725782814414E-6</v>
      </c>
      <c r="X50" s="634"/>
      <c r="Y50" s="634"/>
      <c r="Z50" s="634"/>
      <c r="AA50" s="634"/>
      <c r="AB50" s="634"/>
      <c r="AC50" s="634"/>
      <c r="AD50" s="634"/>
      <c r="AE50" s="639"/>
      <c r="AF50" s="651" t="s">
        <v>46</v>
      </c>
      <c r="AG50" s="758">
        <v>40006545385</v>
      </c>
      <c r="AH50" s="759">
        <v>1519.36</v>
      </c>
      <c r="AI50" s="307">
        <v>37883</v>
      </c>
      <c r="AJ50" s="750">
        <f t="shared" si="23"/>
        <v>4.0106644141171502E-2</v>
      </c>
      <c r="AK50" s="760">
        <v>40005020616</v>
      </c>
      <c r="AL50" s="539">
        <v>1887.26</v>
      </c>
      <c r="AM50" s="527">
        <v>55918</v>
      </c>
      <c r="AN50" s="526">
        <f t="shared" si="17"/>
        <v>3.3750491791551915E-2</v>
      </c>
      <c r="AO50" s="205"/>
    </row>
    <row r="51" spans="1:41" s="72" customFormat="1" ht="21" thickBot="1">
      <c r="A51" s="630" t="s">
        <v>48</v>
      </c>
      <c r="B51" s="740">
        <v>720000272649</v>
      </c>
      <c r="C51" s="614">
        <f t="shared" si="24"/>
        <v>1588.08385</v>
      </c>
      <c r="D51" s="304">
        <f t="shared" si="18"/>
        <v>1577.2306575</v>
      </c>
      <c r="E51" s="496">
        <f t="shared" si="19"/>
        <v>1371.02</v>
      </c>
      <c r="F51" s="141">
        <f t="shared" si="20"/>
        <v>217.06385</v>
      </c>
      <c r="G51" s="141">
        <f t="shared" si="21"/>
        <v>10.8531925</v>
      </c>
      <c r="H51" s="142">
        <v>976.95</v>
      </c>
      <c r="I51" s="142">
        <v>394.07</v>
      </c>
      <c r="J51" s="514">
        <v>30065</v>
      </c>
      <c r="K51" s="615">
        <f t="shared" si="22"/>
        <v>5.2821681357059704E-2</v>
      </c>
      <c r="L51" s="616" t="s">
        <v>125</v>
      </c>
      <c r="M51" s="500">
        <v>2074</v>
      </c>
      <c r="N51" s="632">
        <v>1.242</v>
      </c>
      <c r="O51" s="741">
        <v>11.678000000000001</v>
      </c>
      <c r="P51" s="634"/>
      <c r="Q51" s="640" t="s">
        <v>48</v>
      </c>
      <c r="R51" s="761">
        <v>320000658151</v>
      </c>
      <c r="S51" s="451">
        <v>1823.33</v>
      </c>
      <c r="T51" s="757"/>
      <c r="U51" s="749">
        <v>1535.15</v>
      </c>
      <c r="V51" s="166">
        <v>638826</v>
      </c>
      <c r="W51" s="615">
        <f t="shared" si="16"/>
        <v>1.9238415468374799E-6</v>
      </c>
      <c r="X51" s="634"/>
      <c r="Y51" s="634"/>
      <c r="Z51" s="634"/>
      <c r="AA51" s="634"/>
      <c r="AB51" s="634"/>
      <c r="AC51" s="634"/>
      <c r="AD51" s="634"/>
      <c r="AE51" s="639"/>
      <c r="AF51" s="640" t="s">
        <v>48</v>
      </c>
      <c r="AG51" s="521">
        <v>40006666794</v>
      </c>
      <c r="AH51" s="641">
        <v>1563.52</v>
      </c>
      <c r="AI51" s="307">
        <v>39072</v>
      </c>
      <c r="AJ51" s="642">
        <f t="shared" si="23"/>
        <v>4.0016380016380013E-2</v>
      </c>
      <c r="AK51" s="751">
        <v>40005159355</v>
      </c>
      <c r="AL51" s="531">
        <v>1085.23</v>
      </c>
      <c r="AM51" s="524">
        <v>30689</v>
      </c>
      <c r="AN51" s="526">
        <f t="shared" si="17"/>
        <v>3.5362181889276291E-2</v>
      </c>
      <c r="AO51" s="205"/>
    </row>
    <row r="52" spans="1:41" s="72" customFormat="1" ht="21" thickBot="1">
      <c r="A52" s="630" t="s">
        <v>50</v>
      </c>
      <c r="B52" s="740">
        <v>320002001522</v>
      </c>
      <c r="C52" s="614">
        <f t="shared" si="24"/>
        <v>1035.7262499999999</v>
      </c>
      <c r="D52" s="304">
        <f t="shared" si="18"/>
        <v>1029.4934375</v>
      </c>
      <c r="E52" s="496">
        <f t="shared" si="19"/>
        <v>911.06999999999994</v>
      </c>
      <c r="F52" s="141">
        <f t="shared" si="20"/>
        <v>124.65625000000001</v>
      </c>
      <c r="G52" s="141">
        <f t="shared" si="21"/>
        <v>6.2328125000000014</v>
      </c>
      <c r="H52" s="142">
        <v>514.12</v>
      </c>
      <c r="I52" s="175">
        <v>396.95</v>
      </c>
      <c r="J52" s="514">
        <v>21740</v>
      </c>
      <c r="K52" s="615">
        <f t="shared" si="22"/>
        <v>4.7641501839926402E-2</v>
      </c>
      <c r="L52" s="616" t="s">
        <v>108</v>
      </c>
      <c r="M52" s="500">
        <v>1120</v>
      </c>
      <c r="N52" s="632">
        <v>1.2290000000000001</v>
      </c>
      <c r="O52" s="741">
        <v>11.385</v>
      </c>
      <c r="P52" s="634"/>
      <c r="Q52" s="651" t="s">
        <v>50</v>
      </c>
      <c r="R52" s="748">
        <v>970005003118</v>
      </c>
      <c r="S52" s="451">
        <v>1026.32</v>
      </c>
      <c r="T52" s="757"/>
      <c r="U52" s="749">
        <v>868.87</v>
      </c>
      <c r="V52" s="166">
        <v>517777</v>
      </c>
      <c r="W52" s="615">
        <f t="shared" si="16"/>
        <v>2.3967847162002175E-6</v>
      </c>
      <c r="X52" s="634"/>
      <c r="Y52" s="634"/>
      <c r="Z52" s="634"/>
      <c r="AA52" s="634"/>
      <c r="AB52" s="634"/>
      <c r="AC52" s="634"/>
      <c r="AD52" s="634"/>
      <c r="AE52" s="639"/>
      <c r="AF52" s="651" t="s">
        <v>50</v>
      </c>
      <c r="AG52" s="521">
        <v>20021642298</v>
      </c>
      <c r="AH52" s="641">
        <v>891.55</v>
      </c>
      <c r="AI52" s="307">
        <v>20238</v>
      </c>
      <c r="AJ52" s="750">
        <f t="shared" si="23"/>
        <v>4.4053266133017091E-2</v>
      </c>
      <c r="AK52" s="760">
        <v>120001495520</v>
      </c>
      <c r="AL52" s="539">
        <v>696.19</v>
      </c>
      <c r="AM52" s="524">
        <v>17084</v>
      </c>
      <c r="AN52" s="526">
        <f t="shared" si="17"/>
        <v>4.0750995083118711E-2</v>
      </c>
      <c r="AO52" s="205"/>
    </row>
    <row r="53" spans="1:41" s="72" customFormat="1" ht="36" customHeight="1" thickBot="1">
      <c r="A53" s="630" t="s">
        <v>52</v>
      </c>
      <c r="B53" s="740">
        <v>20027453968</v>
      </c>
      <c r="C53" s="614">
        <f>C59+E53+F53</f>
        <v>1099.48225</v>
      </c>
      <c r="D53" s="304">
        <f t="shared" si="18"/>
        <v>1092.7971375</v>
      </c>
      <c r="E53" s="496">
        <f t="shared" si="19"/>
        <v>956.3</v>
      </c>
      <c r="F53" s="141">
        <f t="shared" si="20"/>
        <v>133.70224999999999</v>
      </c>
      <c r="G53" s="141">
        <f t="shared" si="21"/>
        <v>6.6851124999999998</v>
      </c>
      <c r="H53" s="142">
        <v>559.35</v>
      </c>
      <c r="I53" s="142">
        <v>396.95</v>
      </c>
      <c r="J53" s="514">
        <v>16925</v>
      </c>
      <c r="K53" s="615">
        <f t="shared" si="22"/>
        <v>6.4962023633677993E-2</v>
      </c>
      <c r="L53" s="616" t="s">
        <v>110</v>
      </c>
      <c r="M53" s="500">
        <v>1211</v>
      </c>
      <c r="N53" s="632">
        <v>1.2270000000000001</v>
      </c>
      <c r="O53" s="741">
        <v>11.39</v>
      </c>
      <c r="P53" s="634"/>
      <c r="Q53" s="640" t="s">
        <v>52</v>
      </c>
      <c r="R53" s="748">
        <v>40008342884</v>
      </c>
      <c r="S53" s="451">
        <v>968.19</v>
      </c>
      <c r="T53" s="757">
        <v>960.8</v>
      </c>
      <c r="U53" s="354">
        <v>820.42</v>
      </c>
      <c r="V53" s="166">
        <v>469299</v>
      </c>
      <c r="W53" s="615">
        <f t="shared" si="16"/>
        <v>2.6486312564058311E-6</v>
      </c>
      <c r="X53" s="634"/>
      <c r="Y53" s="634"/>
      <c r="Z53" s="634"/>
      <c r="AA53" s="634"/>
      <c r="AB53" s="634"/>
      <c r="AC53" s="634"/>
      <c r="AD53" s="634"/>
      <c r="AE53" s="639"/>
      <c r="AF53" s="640" t="s">
        <v>52</v>
      </c>
      <c r="AG53" s="521">
        <v>52000163866</v>
      </c>
      <c r="AH53" s="641">
        <v>878.22</v>
      </c>
      <c r="AI53" s="307">
        <v>19752</v>
      </c>
      <c r="AJ53" s="750">
        <f t="shared" si="23"/>
        <v>4.446233292831106E-2</v>
      </c>
      <c r="AK53" s="751">
        <v>40005402481</v>
      </c>
      <c r="AL53" s="531">
        <v>731.78</v>
      </c>
      <c r="AM53" s="524">
        <v>18022</v>
      </c>
      <c r="AN53" s="526">
        <f t="shared" si="17"/>
        <v>4.0604816335589836E-2</v>
      </c>
      <c r="AO53" s="205"/>
    </row>
    <row r="54" spans="1:41" s="72" customFormat="1" ht="30.6" customHeight="1" thickBot="1">
      <c r="A54" s="630" t="s">
        <v>53</v>
      </c>
      <c r="B54" s="740">
        <v>20027552434</v>
      </c>
      <c r="C54" s="614">
        <f t="shared" si="24"/>
        <v>979.72225000000003</v>
      </c>
      <c r="D54" s="369">
        <f t="shared" si="18"/>
        <v>973.95613750000007</v>
      </c>
      <c r="E54" s="496">
        <f t="shared" si="19"/>
        <v>864.4</v>
      </c>
      <c r="F54" s="141">
        <f t="shared" si="20"/>
        <v>115.32225000000001</v>
      </c>
      <c r="G54" s="141">
        <f t="shared" si="21"/>
        <v>5.7661125000000011</v>
      </c>
      <c r="H54" s="142">
        <v>467.45</v>
      </c>
      <c r="I54" s="142">
        <v>396.95</v>
      </c>
      <c r="J54" s="514">
        <v>14551</v>
      </c>
      <c r="K54" s="615">
        <f t="shared" si="22"/>
        <v>6.733023503539276E-2</v>
      </c>
      <c r="L54" s="616" t="s">
        <v>139</v>
      </c>
      <c r="M54" s="500">
        <v>1040</v>
      </c>
      <c r="N54" s="632">
        <v>1.2290000000000001</v>
      </c>
      <c r="O54" s="741">
        <v>11.385999999999999</v>
      </c>
      <c r="P54" s="634"/>
      <c r="Q54" s="651" t="s">
        <v>53</v>
      </c>
      <c r="R54" s="748">
        <v>720000155497</v>
      </c>
      <c r="S54" s="451">
        <v>1445.22</v>
      </c>
      <c r="T54" s="757">
        <v>1433.92</v>
      </c>
      <c r="U54" s="354">
        <v>1219.27</v>
      </c>
      <c r="V54" s="166">
        <v>608761</v>
      </c>
      <c r="W54" s="615">
        <f t="shared" si="16"/>
        <v>2.0582790290442387E-6</v>
      </c>
      <c r="X54" s="634"/>
      <c r="Y54" s="634"/>
      <c r="Z54" s="634"/>
      <c r="AA54" s="634"/>
      <c r="AB54" s="634"/>
      <c r="AC54" s="634"/>
      <c r="AD54" s="634"/>
      <c r="AE54" s="639"/>
      <c r="AF54" s="651" t="s">
        <v>53</v>
      </c>
      <c r="AG54" s="521">
        <v>120001881820</v>
      </c>
      <c r="AH54" s="641">
        <v>1103.51</v>
      </c>
      <c r="AI54" s="307">
        <v>25562</v>
      </c>
      <c r="AJ54" s="750">
        <f t="shared" si="23"/>
        <v>4.3169939754322824E-2</v>
      </c>
      <c r="AK54" s="760">
        <v>20019832902</v>
      </c>
      <c r="AL54" s="539">
        <v>1074.1199999999999</v>
      </c>
      <c r="AM54" s="527">
        <v>27940</v>
      </c>
      <c r="AN54" s="526">
        <f t="shared" si="17"/>
        <v>3.8443808160343589E-2</v>
      </c>
      <c r="AO54" s="205"/>
    </row>
    <row r="55" spans="1:41" s="72" customFormat="1" ht="54" customHeight="1" thickBot="1">
      <c r="A55" s="303" t="s">
        <v>54</v>
      </c>
      <c r="B55" s="740">
        <v>20027643871</v>
      </c>
      <c r="C55" s="762">
        <f>E55+F55</f>
        <v>1049.0822500000002</v>
      </c>
      <c r="D55" s="369">
        <f>C55-G55</f>
        <v>1042.7381375000002</v>
      </c>
      <c r="E55" s="496">
        <f t="shared" si="19"/>
        <v>922.2</v>
      </c>
      <c r="F55" s="141">
        <f t="shared" si="20"/>
        <v>126.88225000000001</v>
      </c>
      <c r="G55" s="141">
        <f t="shared" si="21"/>
        <v>6.3441125000000014</v>
      </c>
      <c r="H55" s="142">
        <v>525.25</v>
      </c>
      <c r="I55" s="142">
        <v>396.95</v>
      </c>
      <c r="J55" s="514">
        <v>16726</v>
      </c>
      <c r="K55" s="615">
        <f t="shared" si="22"/>
        <v>6.2721645940452E-2</v>
      </c>
      <c r="L55" s="616" t="s">
        <v>140</v>
      </c>
      <c r="M55" s="500">
        <v>1143</v>
      </c>
      <c r="N55" s="632">
        <v>1.2410000000000001</v>
      </c>
      <c r="O55" s="741">
        <v>11.795999999999999</v>
      </c>
      <c r="P55" s="634"/>
      <c r="Q55" s="640" t="s">
        <v>54</v>
      </c>
      <c r="R55" s="748">
        <v>400008563298</v>
      </c>
      <c r="S55" s="451">
        <v>3050.19</v>
      </c>
      <c r="T55" s="757">
        <v>3025.74</v>
      </c>
      <c r="U55" s="270">
        <v>2561.2199999999998</v>
      </c>
      <c r="V55" s="166">
        <v>976138</v>
      </c>
      <c r="W55" s="615">
        <f t="shared" si="16"/>
        <v>0</v>
      </c>
      <c r="X55" s="634"/>
      <c r="Y55" s="634"/>
      <c r="Z55" s="634"/>
      <c r="AA55" s="634"/>
      <c r="AB55" s="634"/>
      <c r="AC55" s="634"/>
      <c r="AD55" s="634"/>
      <c r="AE55" s="639"/>
      <c r="AF55" s="640" t="s">
        <v>54</v>
      </c>
      <c r="AG55" s="521">
        <v>120001901829</v>
      </c>
      <c r="AH55" s="641">
        <v>1900.79</v>
      </c>
      <c r="AI55" s="307">
        <v>43719</v>
      </c>
      <c r="AJ55" s="750">
        <f t="shared" si="23"/>
        <v>4.3477435439968889E-2</v>
      </c>
      <c r="AK55" s="751">
        <v>20020032367</v>
      </c>
      <c r="AL55" s="531">
        <v>2217.37</v>
      </c>
      <c r="AM55" s="524">
        <v>61062</v>
      </c>
      <c r="AN55" s="526">
        <f t="shared" si="17"/>
        <v>3.6313419147751463E-2</v>
      </c>
      <c r="AO55" s="205"/>
    </row>
    <row r="56" spans="1:41" s="72" customFormat="1" ht="21" thickBot="1">
      <c r="A56" s="630" t="s">
        <v>56</v>
      </c>
      <c r="B56" s="740">
        <v>703403540</v>
      </c>
      <c r="C56" s="762">
        <f>E56+F56</f>
        <v>2693.98225</v>
      </c>
      <c r="D56" s="369">
        <f>C56-G56</f>
        <v>2673.9306375000001</v>
      </c>
      <c r="E56" s="496">
        <f t="shared" si="19"/>
        <v>2292.9499999999998</v>
      </c>
      <c r="F56" s="141">
        <f t="shared" si="20"/>
        <v>401.03225000000003</v>
      </c>
      <c r="G56" s="141">
        <f t="shared" si="21"/>
        <v>20.051612500000005</v>
      </c>
      <c r="H56" s="142">
        <v>1896</v>
      </c>
      <c r="I56" s="142">
        <v>396.95</v>
      </c>
      <c r="J56" s="514">
        <v>62945</v>
      </c>
      <c r="K56" s="615">
        <f t="shared" si="22"/>
        <v>4.2798987211057272E-2</v>
      </c>
      <c r="L56" s="616" t="s">
        <v>113</v>
      </c>
      <c r="M56" s="500">
        <v>4268</v>
      </c>
      <c r="N56" s="632">
        <v>1.2430000000000001</v>
      </c>
      <c r="O56" s="741">
        <v>11.863</v>
      </c>
      <c r="P56" s="634"/>
      <c r="Q56" s="651" t="s">
        <v>56</v>
      </c>
      <c r="R56" s="748">
        <v>620000242344</v>
      </c>
      <c r="S56" s="451">
        <v>5879.3</v>
      </c>
      <c r="T56" s="757">
        <v>5831.67</v>
      </c>
      <c r="U56" s="354">
        <v>4926.7</v>
      </c>
      <c r="V56" s="166">
        <v>2980619</v>
      </c>
      <c r="W56" s="615">
        <f>N62/V56</f>
        <v>0</v>
      </c>
      <c r="X56" s="228"/>
      <c r="Y56" s="228"/>
      <c r="Z56" s="634"/>
      <c r="AA56" s="634"/>
      <c r="AB56" s="634"/>
      <c r="AC56" s="634"/>
      <c r="AD56" s="634"/>
      <c r="AE56" s="639"/>
      <c r="AF56" s="651" t="s">
        <v>56</v>
      </c>
      <c r="AG56" s="521">
        <v>40007255127</v>
      </c>
      <c r="AH56" s="641">
        <v>3851.77</v>
      </c>
      <c r="AI56" s="307">
        <v>67444</v>
      </c>
      <c r="AJ56" s="750">
        <f t="shared" si="23"/>
        <v>5.7110639938319198E-2</v>
      </c>
      <c r="AK56" s="760">
        <v>40005770114</v>
      </c>
      <c r="AL56" s="539">
        <v>3499</v>
      </c>
      <c r="AM56" s="527">
        <v>74002</v>
      </c>
      <c r="AN56" s="526">
        <f t="shared" si="17"/>
        <v>4.7282505878219507E-2</v>
      </c>
      <c r="AO56" s="205"/>
    </row>
    <row r="57" spans="1:41" s="72" customFormat="1" ht="38.65" customHeight="1" thickBot="1">
      <c r="A57" s="858" t="s">
        <v>148</v>
      </c>
      <c r="B57" s="859">
        <v>703403541</v>
      </c>
      <c r="C57" s="860">
        <f>E57+F57</f>
        <v>3183.5942500000001</v>
      </c>
      <c r="D57" s="861">
        <f>C57-G57</f>
        <v>3159.4625375000001</v>
      </c>
      <c r="E57" s="862">
        <f t="shared" si="19"/>
        <v>2700.96</v>
      </c>
      <c r="F57" s="117">
        <f t="shared" si="20"/>
        <v>482.63425000000007</v>
      </c>
      <c r="G57" s="117">
        <f t="shared" si="21"/>
        <v>24.131712500000006</v>
      </c>
      <c r="H57" s="863">
        <v>2304.0100000000002</v>
      </c>
      <c r="I57" s="142">
        <v>396.95</v>
      </c>
      <c r="J57" s="763">
        <v>78538</v>
      </c>
      <c r="K57" s="659">
        <f t="shared" si="22"/>
        <v>4.0535718378364616E-2</v>
      </c>
      <c r="L57" s="855" t="s">
        <v>128</v>
      </c>
      <c r="M57" s="864">
        <v>5383</v>
      </c>
      <c r="N57" s="865">
        <v>1.2529999999999999</v>
      </c>
      <c r="O57" s="741">
        <v>11.646000000000001</v>
      </c>
      <c r="P57" s="634"/>
      <c r="Q57" s="640" t="s">
        <v>141</v>
      </c>
      <c r="R57" s="764">
        <v>72000000168605</v>
      </c>
      <c r="S57" s="765">
        <v>7068.48</v>
      </c>
      <c r="T57" s="757">
        <v>7011.11</v>
      </c>
      <c r="U57" s="270">
        <v>5920.99</v>
      </c>
      <c r="V57" s="166">
        <v>3086951</v>
      </c>
      <c r="W57" s="615" t="e">
        <f>#REF!/V57</f>
        <v>#REF!</v>
      </c>
      <c r="X57" s="198"/>
      <c r="Y57" s="198"/>
      <c r="Z57" s="634"/>
      <c r="AA57" s="634"/>
      <c r="AB57" s="634"/>
      <c r="AC57" s="634"/>
      <c r="AD57" s="634"/>
      <c r="AE57" s="639"/>
      <c r="AF57" s="640" t="s">
        <v>142</v>
      </c>
      <c r="AG57" s="766">
        <v>320000562986</v>
      </c>
      <c r="AH57" s="767">
        <v>5676.1</v>
      </c>
      <c r="AI57" s="768">
        <v>94571</v>
      </c>
      <c r="AJ57" s="750">
        <f t="shared" si="23"/>
        <v>6.0019456281523935E-2</v>
      </c>
      <c r="AK57" s="769">
        <v>20020392218</v>
      </c>
      <c r="AL57" s="547">
        <v>8559.34</v>
      </c>
      <c r="AM57" s="546">
        <v>162449</v>
      </c>
      <c r="AN57" s="526">
        <f t="shared" si="17"/>
        <v>5.268939790334197E-2</v>
      </c>
      <c r="AO57" s="205"/>
    </row>
    <row r="58" spans="1:41" ht="21" thickBot="1">
      <c r="A58" s="1561"/>
      <c r="B58" s="1562"/>
      <c r="C58" s="770">
        <f>SUM(C46:C57)</f>
        <v>31729.148099999999</v>
      </c>
      <c r="D58" s="771">
        <f>SUM(D46:D57)</f>
        <v>31493.229195000007</v>
      </c>
      <c r="E58" s="772">
        <f t="shared" ref="E58:J58" si="25">SUM(E46:E57)</f>
        <v>27001.29</v>
      </c>
      <c r="F58" s="773">
        <f t="shared" si="25"/>
        <v>4718.3780999999999</v>
      </c>
      <c r="G58" s="774">
        <f t="shared" si="25"/>
        <v>235.918905</v>
      </c>
      <c r="H58" s="775">
        <f t="shared" si="25"/>
        <v>22298.67</v>
      </c>
      <c r="I58" s="775">
        <f t="shared" si="25"/>
        <v>4702.619999999999</v>
      </c>
      <c r="J58" s="776">
        <f t="shared" si="25"/>
        <v>693729</v>
      </c>
      <c r="K58" s="777">
        <f>C58/J58</f>
        <v>4.5737093447152995E-2</v>
      </c>
      <c r="L58" s="778"/>
      <c r="M58" s="779">
        <f>SUM(M46:M57)</f>
        <v>46751</v>
      </c>
      <c r="N58" s="780"/>
      <c r="O58" s="781"/>
      <c r="P58" s="731"/>
      <c r="Q58" s="1563" t="s">
        <v>90</v>
      </c>
      <c r="R58" s="1564"/>
      <c r="S58" s="782">
        <f>SUM(S46:S57)</f>
        <v>46579.59</v>
      </c>
      <c r="T58" s="771">
        <f>SUM(T46:T57)</f>
        <v>40692.759999999995</v>
      </c>
      <c r="U58" s="783">
        <f>SUM(U46:U57)</f>
        <v>39075.11</v>
      </c>
      <c r="V58" s="166"/>
      <c r="W58" s="784"/>
      <c r="X58" s="126"/>
      <c r="Y58" s="126"/>
      <c r="Z58" s="715"/>
      <c r="AA58" s="715"/>
      <c r="AB58" s="715"/>
      <c r="AC58" s="715"/>
      <c r="AD58" s="715"/>
      <c r="AE58" s="785"/>
      <c r="AF58" s="1565"/>
      <c r="AG58" s="1565"/>
      <c r="AH58" s="786">
        <f>SUM(AH46:AH57)</f>
        <v>36218.26</v>
      </c>
      <c r="AI58" s="787">
        <f>SUM(AI46:AI57)</f>
        <v>714339</v>
      </c>
      <c r="AJ58" s="788">
        <f t="shared" si="23"/>
        <v>5.0701781647089127E-2</v>
      </c>
      <c r="AK58" s="789"/>
      <c r="AL58" s="790">
        <f>SUM(AL46:AL57)</f>
        <v>38879.86</v>
      </c>
      <c r="AM58" s="569">
        <f>SUM(AM46:AM57)</f>
        <v>877046</v>
      </c>
      <c r="AN58" s="570">
        <f t="shared" si="17"/>
        <v>4.4330468413287333E-2</v>
      </c>
    </row>
    <row r="59" spans="1:41" s="13" customFormat="1" ht="15.75">
      <c r="A59" s="76" t="s">
        <v>130</v>
      </c>
      <c r="B59" s="791"/>
      <c r="C59" s="792">
        <v>9.48</v>
      </c>
      <c r="D59" s="217"/>
      <c r="E59" s="125"/>
      <c r="F59" s="793"/>
      <c r="G59" s="794"/>
      <c r="H59" s="124"/>
      <c r="I59" s="124"/>
      <c r="J59" s="795"/>
      <c r="K59" s="162"/>
      <c r="L59" s="6"/>
      <c r="M59" s="796"/>
      <c r="N59" s="715"/>
      <c r="O59" s="715"/>
      <c r="P59" s="715"/>
      <c r="Q59" s="797"/>
      <c r="R59" s="797"/>
      <c r="S59" s="792"/>
      <c r="T59" s="217"/>
      <c r="U59" s="125"/>
      <c r="V59" s="798"/>
      <c r="W59" s="162"/>
      <c r="X59" s="126"/>
      <c r="Y59" s="126"/>
      <c r="Z59" s="715"/>
      <c r="AA59" s="715"/>
      <c r="AB59" s="715"/>
      <c r="AC59" s="715"/>
      <c r="AD59" s="715"/>
      <c r="AE59" s="715"/>
      <c r="AF59" s="76"/>
      <c r="AG59" s="76"/>
      <c r="AH59" s="124"/>
      <c r="AI59" s="99"/>
      <c r="AJ59" s="162"/>
      <c r="AK59" s="6"/>
      <c r="AL59" s="124"/>
      <c r="AM59" s="799"/>
      <c r="AN59" s="800"/>
    </row>
    <row r="60" spans="1:41" s="13" customFormat="1" ht="15.75">
      <c r="A60" s="76"/>
      <c r="B60" s="791"/>
      <c r="C60" s="792"/>
      <c r="D60" s="217"/>
      <c r="E60" s="125"/>
      <c r="F60" s="793"/>
      <c r="G60" s="794"/>
      <c r="H60" s="124"/>
      <c r="I60" s="124"/>
      <c r="J60" s="795"/>
      <c r="K60" s="162"/>
      <c r="L60" s="6"/>
      <c r="M60" s="796"/>
      <c r="N60" s="715"/>
      <c r="O60" s="715"/>
      <c r="P60" s="715"/>
      <c r="Q60" s="797"/>
      <c r="R60" s="797"/>
      <c r="S60" s="792"/>
      <c r="T60" s="217"/>
      <c r="U60" s="125"/>
      <c r="V60" s="798"/>
      <c r="W60" s="162"/>
      <c r="X60" s="126"/>
      <c r="Y60" s="126"/>
      <c r="Z60" s="715"/>
      <c r="AA60" s="715"/>
      <c r="AB60" s="715"/>
      <c r="AC60" s="715"/>
      <c r="AD60" s="715"/>
      <c r="AE60" s="715"/>
      <c r="AF60" s="76"/>
      <c r="AG60" s="76"/>
      <c r="AH60" s="124"/>
      <c r="AI60" s="99"/>
      <c r="AJ60" s="162"/>
      <c r="AK60" s="6"/>
      <c r="AL60" s="124"/>
      <c r="AM60" s="799"/>
      <c r="AN60" s="800"/>
    </row>
    <row r="61" spans="1:41" s="13" customFormat="1" ht="15.75">
      <c r="A61" s="76"/>
      <c r="B61" s="791" t="s">
        <v>20</v>
      </c>
      <c r="C61" s="792"/>
      <c r="D61" s="217"/>
      <c r="E61" s="125"/>
      <c r="F61" s="793"/>
      <c r="G61" s="794"/>
      <c r="H61" s="124"/>
      <c r="I61" s="124"/>
      <c r="J61" s="795"/>
      <c r="K61" s="162"/>
      <c r="L61" s="6"/>
      <c r="M61" s="796"/>
      <c r="N61" s="715"/>
      <c r="O61" s="715"/>
      <c r="P61" s="715"/>
      <c r="Q61" s="797"/>
      <c r="R61" s="797"/>
      <c r="S61" s="792"/>
      <c r="T61" s="217"/>
      <c r="U61" s="125"/>
      <c r="V61" s="798"/>
      <c r="W61" s="162"/>
      <c r="X61" s="126"/>
      <c r="Y61" s="126"/>
      <c r="Z61" s="715"/>
      <c r="AA61" s="715"/>
      <c r="AB61" s="715"/>
      <c r="AC61" s="715"/>
      <c r="AD61" s="715"/>
      <c r="AE61" s="715"/>
      <c r="AF61" s="76"/>
      <c r="AG61" s="76"/>
      <c r="AH61" s="124"/>
      <c r="AI61" s="99"/>
      <c r="AJ61" s="162"/>
      <c r="AK61" s="6"/>
      <c r="AL61" s="124"/>
      <c r="AM61" s="799"/>
      <c r="AN61" s="800"/>
    </row>
    <row r="62" spans="1:41" ht="21" customHeight="1" thickBot="1">
      <c r="A62" s="1550"/>
      <c r="B62" s="1550"/>
      <c r="C62" s="801"/>
      <c r="D62" s="252"/>
      <c r="E62" s="802"/>
      <c r="F62" s="803"/>
      <c r="G62" s="801"/>
      <c r="H62" s="801"/>
      <c r="I62" s="801"/>
      <c r="J62" s="685"/>
      <c r="K62" s="352"/>
      <c r="L62" s="75"/>
      <c r="M62" s="352"/>
      <c r="N62" s="352"/>
      <c r="O62" s="352"/>
      <c r="P62" s="352"/>
      <c r="Q62" s="1557"/>
      <c r="R62" s="1557"/>
      <c r="S62" s="801"/>
      <c r="T62" s="252"/>
      <c r="U62" s="802"/>
      <c r="V62" s="220">
        <f>SUM(V46:V57)</f>
        <v>20571323</v>
      </c>
      <c r="W62" s="804" t="e">
        <f>#REF!/V62</f>
        <v>#REF!</v>
      </c>
      <c r="X62" s="162"/>
      <c r="Y62" s="162"/>
      <c r="Z62" s="352"/>
      <c r="AA62" s="352"/>
      <c r="AB62" s="352"/>
      <c r="AC62" s="352"/>
      <c r="AD62" s="352"/>
      <c r="AE62" s="352"/>
      <c r="AF62" s="1557"/>
      <c r="AG62" s="1557"/>
      <c r="AH62" s="254"/>
      <c r="AI62" s="233"/>
      <c r="AJ62" s="357"/>
      <c r="AK62" s="255"/>
      <c r="AL62" s="805"/>
    </row>
    <row r="63" spans="1:41" ht="19.5" customHeight="1">
      <c r="A63" s="806"/>
      <c r="B63" s="807"/>
      <c r="C63" s="808"/>
      <c r="D63" s="809"/>
      <c r="E63" s="125"/>
      <c r="F63" s="810"/>
      <c r="G63" s="124"/>
      <c r="H63" s="811"/>
      <c r="I63" s="811"/>
      <c r="J63" s="812"/>
      <c r="K63" s="425"/>
      <c r="L63" s="276"/>
      <c r="M63" s="813"/>
      <c r="N63" s="813"/>
      <c r="O63" s="813"/>
      <c r="P63" s="814"/>
      <c r="Q63" s="815"/>
      <c r="R63" s="816"/>
      <c r="S63" s="808"/>
      <c r="T63" s="809"/>
      <c r="U63" s="378"/>
      <c r="X63" s="814"/>
      <c r="Y63" s="814"/>
      <c r="Z63" s="814"/>
      <c r="AA63" s="814"/>
      <c r="AB63" s="814"/>
      <c r="AC63" s="814"/>
      <c r="AD63" s="814"/>
      <c r="AE63" s="425"/>
      <c r="AF63" s="815"/>
      <c r="AG63" s="816"/>
      <c r="AH63" s="817"/>
      <c r="AI63" s="818"/>
      <c r="AJ63" s="819"/>
      <c r="AK63" s="255"/>
    </row>
    <row r="64" spans="1:41" ht="15.75" thickBot="1">
      <c r="A64" s="266"/>
      <c r="B64" s="267"/>
      <c r="C64" s="268" t="s">
        <v>20</v>
      </c>
      <c r="D64" s="269"/>
      <c r="E64" s="360"/>
      <c r="F64" s="361"/>
      <c r="G64" s="124"/>
      <c r="H64" s="820"/>
      <c r="I64" s="820"/>
      <c r="J64" s="795"/>
      <c r="K64" s="275"/>
      <c r="L64" s="276"/>
      <c r="M64" s="277"/>
      <c r="N64" s="277"/>
      <c r="O64" s="277"/>
      <c r="P64" s="162"/>
      <c r="Q64" s="278"/>
      <c r="R64" s="279"/>
      <c r="S64" s="268" t="s">
        <v>20</v>
      </c>
      <c r="T64" s="269"/>
      <c r="U64" s="270"/>
      <c r="X64" s="162"/>
      <c r="Y64" s="162"/>
      <c r="Z64" s="162"/>
      <c r="AA64" s="162"/>
      <c r="AB64" s="162"/>
      <c r="AC64" s="162"/>
      <c r="AD64" s="162"/>
      <c r="AE64" s="280"/>
      <c r="AF64" s="278"/>
      <c r="AG64" s="279"/>
      <c r="AH64" s="281" t="s">
        <v>20</v>
      </c>
      <c r="AI64" s="282"/>
      <c r="AJ64" s="283"/>
    </row>
    <row r="65" spans="1:39" customFormat="1" ht="16.5" thickBot="1">
      <c r="A65" s="821"/>
      <c r="B65" s="822"/>
      <c r="C65" s="376"/>
      <c r="D65" s="377"/>
      <c r="E65" s="125"/>
      <c r="F65" s="823"/>
      <c r="G65" s="824" t="s">
        <v>20</v>
      </c>
      <c r="H65" s="825"/>
      <c r="I65" s="825"/>
      <c r="J65" s="826"/>
      <c r="K65" s="431"/>
      <c r="L65" s="276"/>
      <c r="M65" s="294"/>
      <c r="N65" s="294"/>
      <c r="O65" s="294"/>
      <c r="P65" s="126"/>
      <c r="Q65" s="412"/>
      <c r="R65" s="827"/>
      <c r="S65" s="432"/>
      <c r="T65" s="828"/>
      <c r="U65" s="378"/>
      <c r="V65" s="410" t="s">
        <v>36</v>
      </c>
      <c r="W65" s="411" t="s">
        <v>37</v>
      </c>
      <c r="X65" s="126"/>
      <c r="Y65" s="126"/>
      <c r="Z65" s="126"/>
      <c r="AA65" s="126"/>
      <c r="AB65" s="126"/>
      <c r="AC65" s="126"/>
      <c r="AD65" s="126"/>
      <c r="AE65" s="431"/>
      <c r="AF65" s="829"/>
      <c r="AG65" s="830" t="s">
        <v>143</v>
      </c>
      <c r="AH65" s="831">
        <f>AH58+AH40+AH22</f>
        <v>77652.929999999993</v>
      </c>
      <c r="AI65" s="832"/>
      <c r="AJ65" s="127"/>
      <c r="AK65" s="392"/>
      <c r="AL65" s="833"/>
      <c r="AM65" s="8"/>
    </row>
    <row r="66" spans="1:39" customFormat="1" ht="16.5" thickBot="1">
      <c r="A66" s="149"/>
      <c r="B66" s="834"/>
      <c r="C66" s="376"/>
      <c r="D66" s="377"/>
      <c r="E66" s="125"/>
      <c r="F66" s="793"/>
      <c r="G66" s="794"/>
      <c r="H66" s="124"/>
      <c r="I66" s="124"/>
      <c r="J66" s="835"/>
      <c r="K66" s="383"/>
      <c r="L66" s="276"/>
      <c r="M66" s="836"/>
      <c r="N66" s="836"/>
      <c r="O66" s="836"/>
      <c r="P66" s="384"/>
      <c r="Q66" s="412"/>
      <c r="R66" s="827"/>
      <c r="S66" s="432"/>
      <c r="T66" s="828"/>
      <c r="U66" s="378"/>
      <c r="V66" s="408"/>
      <c r="W66" s="409"/>
      <c r="X66" s="384"/>
      <c r="Y66" s="384"/>
      <c r="Z66" s="384"/>
      <c r="AA66" s="384"/>
      <c r="AB66" s="384"/>
      <c r="AC66" s="384"/>
      <c r="AD66" s="384"/>
      <c r="AE66" s="383"/>
      <c r="AF66" s="387"/>
      <c r="AG66" s="388" t="s">
        <v>144</v>
      </c>
      <c r="AH66" s="338" t="e">
        <f>#REF!+#REF!+#REF!+AH58+AH40+AH22+#REF!</f>
        <v>#REF!</v>
      </c>
      <c r="AI66" s="837" t="e">
        <f>#REF!+#REF!+#REF!+AI58+AI40+AI22+#REF!</f>
        <v>#REF!</v>
      </c>
      <c r="AJ66" s="838" t="e">
        <f xml:space="preserve"> AH66/AI66</f>
        <v>#REF!</v>
      </c>
      <c r="AK66" s="392" t="s">
        <v>145</v>
      </c>
      <c r="AL66" s="393">
        <f>AL58+AL41+AL22</f>
        <v>104249.84999999999</v>
      </c>
      <c r="AM66" s="394" t="s">
        <v>20</v>
      </c>
    </row>
    <row r="67" spans="1:39" customFormat="1" ht="15.75">
      <c r="A67" s="149"/>
      <c r="B67" s="834"/>
      <c r="C67" s="376"/>
      <c r="D67" s="377"/>
      <c r="E67" s="125"/>
      <c r="F67" s="793"/>
      <c r="G67" s="794"/>
      <c r="H67" s="124"/>
      <c r="I67" s="124"/>
      <c r="J67" s="835"/>
      <c r="K67" s="383"/>
      <c r="L67" s="75"/>
      <c r="M67" s="383"/>
      <c r="N67" s="383"/>
      <c r="O67" s="383"/>
      <c r="P67" s="384"/>
      <c r="Q67" s="383"/>
      <c r="R67" s="383"/>
      <c r="S67" s="383"/>
      <c r="T67" s="383"/>
      <c r="U67" s="383"/>
      <c r="V67" s="385">
        <v>82647</v>
      </c>
      <c r="W67" s="386">
        <f t="shared" ref="W67:W79" si="26">N67/V67</f>
        <v>0</v>
      </c>
      <c r="X67" s="384"/>
      <c r="Y67" s="384"/>
      <c r="Z67" s="384"/>
      <c r="AA67" s="384"/>
      <c r="AB67" s="384"/>
      <c r="AC67" s="384"/>
      <c r="AD67" s="384"/>
      <c r="AE67" s="383"/>
      <c r="AF67" s="387"/>
      <c r="AG67" s="388"/>
      <c r="AH67" s="389"/>
      <c r="AI67" s="390"/>
      <c r="AJ67" s="391"/>
      <c r="AK67" s="392"/>
      <c r="AL67" s="393"/>
      <c r="AM67" s="394"/>
    </row>
    <row r="68" spans="1:39" customFormat="1">
      <c r="A68" s="75"/>
      <c r="B68" s="821"/>
      <c r="C68" s="75"/>
      <c r="D68" s="395"/>
      <c r="E68" s="839"/>
      <c r="F68" s="197"/>
      <c r="G68" s="6"/>
      <c r="H68" s="6"/>
      <c r="I68" s="6"/>
      <c r="J68" s="840"/>
      <c r="K68" s="75"/>
      <c r="L68" s="75"/>
      <c r="P68" s="6"/>
      <c r="V68" s="166">
        <v>106415</v>
      </c>
      <c r="W68" s="386">
        <f t="shared" si="26"/>
        <v>0</v>
      </c>
      <c r="X68" s="6"/>
      <c r="Y68" s="6"/>
      <c r="Z68" s="6"/>
      <c r="AA68" s="6"/>
      <c r="AB68" s="6"/>
      <c r="AC68" s="6"/>
      <c r="AD68" s="6"/>
      <c r="AG68" s="79"/>
      <c r="AH68" s="80"/>
      <c r="AI68" s="81"/>
      <c r="AJ68" s="280"/>
      <c r="AK68" s="8"/>
      <c r="AL68" s="8"/>
      <c r="AM68" s="8"/>
    </row>
    <row r="69" spans="1:39" customFormat="1">
      <c r="B69" s="412"/>
      <c r="D69" s="70"/>
      <c r="E69" s="841"/>
      <c r="F69" s="842"/>
      <c r="G69" s="6"/>
      <c r="H69" s="6"/>
      <c r="I69" s="6"/>
      <c r="J69" s="64"/>
      <c r="P69" s="6"/>
      <c r="V69" s="166">
        <v>68047</v>
      </c>
      <c r="W69" s="386">
        <f t="shared" si="26"/>
        <v>0</v>
      </c>
      <c r="X69" s="6"/>
      <c r="Y69" s="6"/>
      <c r="Z69" s="6"/>
      <c r="AA69" s="6"/>
      <c r="AB69" s="6"/>
      <c r="AC69" s="6"/>
      <c r="AD69" s="6"/>
      <c r="AG69" s="79"/>
      <c r="AH69" s="80"/>
      <c r="AI69" s="81"/>
      <c r="AJ69" s="280"/>
      <c r="AK69" s="8"/>
      <c r="AL69" s="8"/>
      <c r="AM69" s="8"/>
    </row>
    <row r="70" spans="1:39" customFormat="1">
      <c r="B70" s="412"/>
      <c r="D70" s="70"/>
      <c r="E70" s="841"/>
      <c r="F70" s="842"/>
      <c r="G70" s="6"/>
      <c r="H70" s="6"/>
      <c r="I70" s="6"/>
      <c r="J70" s="64"/>
      <c r="P70" s="6"/>
      <c r="V70" s="166">
        <v>63852</v>
      </c>
      <c r="W70" s="386">
        <f t="shared" si="26"/>
        <v>0</v>
      </c>
      <c r="X70" s="6"/>
      <c r="Y70" s="6"/>
      <c r="Z70" s="6"/>
      <c r="AA70" s="6"/>
      <c r="AB70" s="6"/>
      <c r="AC70" s="6"/>
      <c r="AD70" s="6"/>
      <c r="AG70" s="79"/>
      <c r="AH70" s="80"/>
      <c r="AI70" s="81"/>
      <c r="AJ70" s="280"/>
      <c r="AK70" s="8"/>
      <c r="AL70" s="8"/>
      <c r="AM70" s="8"/>
    </row>
    <row r="71" spans="1:39" customFormat="1">
      <c r="B71" s="412"/>
      <c r="D71" s="70"/>
      <c r="E71" s="841"/>
      <c r="F71" s="842"/>
      <c r="G71" s="6"/>
      <c r="H71" s="6"/>
      <c r="I71" s="6"/>
      <c r="J71" s="64"/>
      <c r="P71" s="6"/>
      <c r="V71" s="166">
        <v>46486</v>
      </c>
      <c r="W71" s="386">
        <f t="shared" si="26"/>
        <v>0</v>
      </c>
      <c r="X71" s="6"/>
      <c r="Y71" s="6"/>
      <c r="Z71" s="6"/>
      <c r="AA71" s="6"/>
      <c r="AB71" s="6"/>
      <c r="AC71" s="6"/>
      <c r="AD71" s="6"/>
      <c r="AG71" s="79"/>
      <c r="AH71" s="80"/>
      <c r="AI71" s="81"/>
      <c r="AJ71" s="280"/>
      <c r="AK71" s="8"/>
      <c r="AL71" s="8"/>
      <c r="AM71" s="8"/>
    </row>
    <row r="72" spans="1:39" customFormat="1">
      <c r="B72" s="412"/>
      <c r="D72" s="70"/>
      <c r="E72" s="841"/>
      <c r="F72" s="842"/>
      <c r="G72" s="13"/>
      <c r="H72" s="13"/>
      <c r="I72" s="13"/>
      <c r="J72" s="64"/>
      <c r="P72" s="6"/>
      <c r="V72" s="166">
        <v>23561</v>
      </c>
      <c r="W72" s="386">
        <f t="shared" si="26"/>
        <v>0</v>
      </c>
      <c r="X72" s="6"/>
      <c r="Y72" s="6"/>
      <c r="Z72" s="6"/>
      <c r="AA72" s="6"/>
      <c r="AB72" s="6"/>
      <c r="AC72" s="6"/>
      <c r="AD72" s="6"/>
      <c r="AG72" s="79"/>
      <c r="AH72" s="80"/>
      <c r="AI72" s="81"/>
      <c r="AJ72" s="280"/>
      <c r="AK72" s="8"/>
      <c r="AL72" s="8"/>
      <c r="AM72" s="8"/>
    </row>
    <row r="73" spans="1:39" customFormat="1">
      <c r="B73" s="412"/>
      <c r="D73" s="70"/>
      <c r="E73" s="841"/>
      <c r="F73" s="842"/>
      <c r="G73" s="13"/>
      <c r="H73" s="13"/>
      <c r="I73" s="13"/>
      <c r="J73" s="64"/>
      <c r="P73" s="6"/>
      <c r="V73" s="166">
        <v>13224</v>
      </c>
      <c r="W73" s="386">
        <f t="shared" si="26"/>
        <v>0</v>
      </c>
      <c r="X73" s="6"/>
      <c r="Y73" s="6"/>
      <c r="Z73" s="6"/>
      <c r="AA73" s="6"/>
      <c r="AB73" s="6"/>
      <c r="AC73" s="6"/>
      <c r="AD73" s="6"/>
      <c r="AG73" s="79"/>
      <c r="AH73" s="80"/>
      <c r="AI73" s="81"/>
      <c r="AJ73" s="280"/>
      <c r="AK73" s="8"/>
      <c r="AL73" s="8"/>
      <c r="AM73" s="8"/>
    </row>
    <row r="74" spans="1:39" customFormat="1">
      <c r="B74" s="412"/>
      <c r="D74" s="70"/>
      <c r="E74" s="841"/>
      <c r="F74" s="842"/>
      <c r="G74" s="13"/>
      <c r="H74" s="13"/>
      <c r="I74" s="13"/>
      <c r="J74" s="64"/>
      <c r="P74" s="6"/>
      <c r="V74" s="166">
        <v>11488</v>
      </c>
      <c r="W74" s="386">
        <f t="shared" si="26"/>
        <v>0</v>
      </c>
      <c r="X74" s="6"/>
      <c r="Y74" s="6"/>
      <c r="Z74" s="6"/>
      <c r="AA74" s="6"/>
      <c r="AB74" s="6"/>
      <c r="AC74" s="6"/>
      <c r="AD74" s="6"/>
      <c r="AG74" s="79"/>
      <c r="AH74" s="80"/>
      <c r="AI74" s="81"/>
      <c r="AJ74" s="280"/>
      <c r="AK74" s="8"/>
      <c r="AL74" s="8"/>
      <c r="AM74" s="8"/>
    </row>
    <row r="75" spans="1:39" customFormat="1">
      <c r="B75" s="412"/>
      <c r="D75" s="70"/>
      <c r="E75" s="841"/>
      <c r="F75" s="842"/>
      <c r="G75" s="13"/>
      <c r="H75" s="13"/>
      <c r="I75" s="13"/>
      <c r="J75" s="64"/>
      <c r="P75" s="6"/>
      <c r="V75" s="166">
        <v>19359</v>
      </c>
      <c r="W75" s="386">
        <f t="shared" si="26"/>
        <v>0</v>
      </c>
      <c r="X75" s="6"/>
      <c r="Y75" s="6"/>
      <c r="Z75" s="6"/>
      <c r="AA75" s="6"/>
      <c r="AB75" s="6"/>
      <c r="AC75" s="6"/>
      <c r="AD75" s="6"/>
      <c r="AG75" s="79"/>
      <c r="AH75" s="80"/>
      <c r="AI75" s="81"/>
      <c r="AJ75" s="280"/>
      <c r="AK75" s="8"/>
      <c r="AL75" s="8"/>
      <c r="AM75" s="8"/>
    </row>
    <row r="76" spans="1:39" customFormat="1">
      <c r="B76" s="412"/>
      <c r="D76" s="70"/>
      <c r="E76" s="841"/>
      <c r="F76" s="842"/>
      <c r="G76" s="13"/>
      <c r="H76" s="13"/>
      <c r="I76" s="13"/>
      <c r="J76" s="64"/>
      <c r="P76" s="6"/>
      <c r="V76" s="166">
        <v>36814</v>
      </c>
      <c r="W76" s="386">
        <f t="shared" si="26"/>
        <v>0</v>
      </c>
      <c r="X76" s="6"/>
      <c r="Y76" s="6"/>
      <c r="Z76" s="6"/>
      <c r="AA76" s="6"/>
      <c r="AB76" s="6"/>
      <c r="AC76" s="6"/>
      <c r="AD76" s="6"/>
      <c r="AG76" s="79"/>
      <c r="AH76" s="80"/>
      <c r="AI76" s="81"/>
      <c r="AJ76" s="280"/>
      <c r="AK76" s="8"/>
      <c r="AL76" s="8"/>
      <c r="AM76" s="8"/>
    </row>
    <row r="77" spans="1:39" customFormat="1">
      <c r="B77" s="412"/>
      <c r="D77" s="70"/>
      <c r="E77" s="841"/>
      <c r="F77" s="842"/>
      <c r="G77" s="13"/>
      <c r="H77" s="13"/>
      <c r="I77" s="13"/>
      <c r="J77" s="64"/>
      <c r="P77" s="6"/>
      <c r="V77" s="166">
        <v>76638</v>
      </c>
      <c r="W77" s="386">
        <f t="shared" si="26"/>
        <v>0</v>
      </c>
      <c r="X77" s="6"/>
      <c r="Y77" s="6"/>
      <c r="Z77" s="6"/>
      <c r="AA77" s="6"/>
      <c r="AB77" s="6"/>
      <c r="AC77" s="6"/>
      <c r="AD77" s="6"/>
      <c r="AG77" s="79"/>
      <c r="AH77" s="80"/>
      <c r="AI77" s="81"/>
      <c r="AJ77" s="280"/>
      <c r="AK77" s="8"/>
      <c r="AL77" s="8"/>
      <c r="AM77" s="8"/>
    </row>
    <row r="78" spans="1:39" customFormat="1" ht="15.75" thickBot="1">
      <c r="B78" s="412"/>
      <c r="D78" s="70"/>
      <c r="E78" s="841"/>
      <c r="F78" s="842"/>
      <c r="G78" s="13"/>
      <c r="H78" s="13"/>
      <c r="I78" s="13"/>
      <c r="J78" s="64"/>
      <c r="P78" s="6"/>
      <c r="V78" s="402">
        <v>89558</v>
      </c>
      <c r="W78" s="386">
        <f t="shared" si="26"/>
        <v>0</v>
      </c>
      <c r="X78" s="6"/>
      <c r="Y78" s="6"/>
      <c r="Z78" s="6"/>
      <c r="AA78" s="6"/>
      <c r="AB78" s="6"/>
      <c r="AC78" s="6"/>
      <c r="AD78" s="6"/>
      <c r="AG78" s="79"/>
      <c r="AH78" s="80"/>
      <c r="AI78" s="81"/>
      <c r="AJ78" s="280"/>
      <c r="AK78" s="8"/>
      <c r="AL78" s="8"/>
      <c r="AM78" s="8"/>
    </row>
    <row r="79" spans="1:39" customFormat="1" ht="15.75" thickBot="1">
      <c r="B79" s="412"/>
      <c r="D79" s="70"/>
      <c r="E79" s="841"/>
      <c r="F79" s="842"/>
      <c r="G79" s="13"/>
      <c r="H79" s="13"/>
      <c r="I79" s="13"/>
      <c r="J79" s="64"/>
      <c r="P79" s="6"/>
      <c r="V79" s="403">
        <f>SUM(V67:V78)</f>
        <v>638089</v>
      </c>
      <c r="W79" s="404">
        <f t="shared" si="26"/>
        <v>0</v>
      </c>
      <c r="X79" s="6"/>
      <c r="Y79" s="6"/>
      <c r="Z79" s="6"/>
      <c r="AA79" s="6"/>
      <c r="AB79" s="6"/>
      <c r="AC79" s="6"/>
      <c r="AD79" s="6"/>
      <c r="AG79" s="79"/>
      <c r="AH79" s="80"/>
      <c r="AI79" s="81"/>
      <c r="AJ79" s="280"/>
      <c r="AK79" s="8"/>
      <c r="AL79" s="8"/>
      <c r="AM79" s="8"/>
    </row>
    <row r="80" spans="1:39" customFormat="1">
      <c r="B80" s="412"/>
      <c r="D80" s="70"/>
      <c r="E80" s="841"/>
      <c r="F80" s="842"/>
      <c r="G80" s="13"/>
      <c r="H80" s="13"/>
      <c r="I80" s="13"/>
      <c r="J80" s="64"/>
      <c r="P80" s="6"/>
      <c r="V80" s="405" t="s">
        <v>20</v>
      </c>
      <c r="W80" s="352"/>
      <c r="X80" s="6"/>
      <c r="Y80" s="6"/>
      <c r="Z80" s="6"/>
      <c r="AA80" s="6"/>
      <c r="AB80" s="6"/>
      <c r="AC80" s="6"/>
      <c r="AD80" s="6"/>
      <c r="AG80" s="79"/>
      <c r="AH80" s="80"/>
      <c r="AI80" s="81"/>
      <c r="AJ80" s="280"/>
      <c r="AK80" s="8"/>
      <c r="AL80" s="8"/>
      <c r="AM80" s="8"/>
    </row>
    <row r="81" spans="5:23" customFormat="1">
      <c r="E81" s="841"/>
      <c r="F81" s="842"/>
      <c r="G81" s="13"/>
      <c r="H81" s="13"/>
      <c r="I81" s="13"/>
      <c r="J81" s="64"/>
      <c r="P81" s="6"/>
      <c r="V81" s="406"/>
      <c r="W81" s="407"/>
    </row>
    <row r="82" spans="5:23" customFormat="1" ht="15.75" thickBot="1">
      <c r="E82" s="841"/>
      <c r="F82" s="842"/>
      <c r="G82" s="13"/>
      <c r="H82" s="13"/>
      <c r="I82" s="13"/>
      <c r="J82" s="64"/>
      <c r="P82" s="6"/>
      <c r="V82" s="81"/>
      <c r="W82" s="280"/>
    </row>
    <row r="83" spans="5:23" customFormat="1" ht="15.75" thickBot="1">
      <c r="E83" s="841"/>
      <c r="F83" s="842"/>
      <c r="G83" s="13"/>
      <c r="H83" s="13"/>
      <c r="I83" s="13"/>
      <c r="J83" s="64"/>
      <c r="P83" s="6"/>
      <c r="V83" s="408" t="s">
        <v>36</v>
      </c>
      <c r="W83" s="409" t="s">
        <v>37</v>
      </c>
    </row>
    <row r="84" spans="5:23" customFormat="1" ht="15.75" thickBot="1">
      <c r="E84" s="841"/>
      <c r="F84" s="842"/>
      <c r="G84" s="13"/>
      <c r="H84" s="13"/>
      <c r="I84" s="13"/>
      <c r="J84" s="64"/>
      <c r="P84" s="6"/>
      <c r="V84" s="410"/>
      <c r="W84" s="411"/>
    </row>
    <row r="85" spans="5:23" customFormat="1" ht="15.75" thickBot="1">
      <c r="E85" s="841"/>
      <c r="F85" s="842"/>
      <c r="G85" s="13"/>
      <c r="H85" s="13"/>
      <c r="I85" s="13"/>
      <c r="J85" s="64"/>
      <c r="P85" s="6"/>
      <c r="V85" s="413">
        <v>100974</v>
      </c>
      <c r="W85" s="414">
        <f>N85/V85</f>
        <v>0</v>
      </c>
    </row>
    <row r="86" spans="5:23" customFormat="1" ht="15.75" thickBot="1">
      <c r="E86" s="841"/>
      <c r="F86" s="842"/>
      <c r="G86" s="13"/>
      <c r="H86" s="13"/>
      <c r="I86" s="13"/>
      <c r="J86" s="64"/>
      <c r="P86" s="6"/>
      <c r="V86" s="166">
        <v>125541</v>
      </c>
      <c r="W86" s="414">
        <f>N86/V86</f>
        <v>0</v>
      </c>
    </row>
    <row r="87" spans="5:23" customFormat="1" ht="15.75" thickBot="1">
      <c r="E87" s="841"/>
      <c r="F87" s="842"/>
      <c r="G87" s="13"/>
      <c r="H87" s="13"/>
      <c r="I87" s="13"/>
      <c r="J87" s="64"/>
      <c r="P87" s="6"/>
      <c r="V87" s="166">
        <v>81652</v>
      </c>
      <c r="W87" s="414">
        <f t="shared" ref="W87:W96" si="27">N87/V87</f>
        <v>0</v>
      </c>
    </row>
    <row r="88" spans="5:23" customFormat="1" ht="15.75" thickBot="1">
      <c r="E88" s="841"/>
      <c r="F88" s="842"/>
      <c r="G88" s="13"/>
      <c r="H88" s="13"/>
      <c r="I88" s="13"/>
      <c r="J88" s="64"/>
      <c r="P88" s="6"/>
      <c r="V88" s="166">
        <v>71126</v>
      </c>
      <c r="W88" s="414">
        <f t="shared" si="27"/>
        <v>0</v>
      </c>
    </row>
    <row r="89" spans="5:23" customFormat="1" ht="15.75" thickBot="1">
      <c r="E89" s="841"/>
      <c r="F89" s="842"/>
      <c r="G89" s="13"/>
      <c r="H89" s="13"/>
      <c r="I89" s="13"/>
      <c r="J89" s="64"/>
      <c r="P89" s="6"/>
      <c r="V89" s="166">
        <v>59333</v>
      </c>
      <c r="W89" s="414">
        <f t="shared" si="27"/>
        <v>0</v>
      </c>
    </row>
    <row r="90" spans="5:23" customFormat="1" ht="15.75" thickBot="1">
      <c r="E90" s="841"/>
      <c r="F90" s="842"/>
      <c r="G90" s="13"/>
      <c r="H90" s="13"/>
      <c r="I90" s="13"/>
      <c r="J90" s="64"/>
      <c r="P90" s="6"/>
      <c r="V90" s="166">
        <v>39133</v>
      </c>
      <c r="W90" s="414">
        <f t="shared" si="27"/>
        <v>0</v>
      </c>
    </row>
    <row r="91" spans="5:23" customFormat="1" ht="15.75" thickBot="1">
      <c r="E91" s="841"/>
      <c r="F91" s="842"/>
      <c r="G91" s="13"/>
      <c r="H91" s="13"/>
      <c r="I91" s="13"/>
      <c r="J91" s="64"/>
      <c r="P91" s="6"/>
      <c r="V91" s="166">
        <v>20760</v>
      </c>
      <c r="W91" s="414">
        <f t="shared" si="27"/>
        <v>0</v>
      </c>
    </row>
    <row r="92" spans="5:23" customFormat="1" ht="15.75" thickBot="1">
      <c r="E92" s="841"/>
      <c r="F92" s="842"/>
      <c r="G92" s="13"/>
      <c r="H92" s="13"/>
      <c r="I92" s="13"/>
      <c r="J92" s="64"/>
      <c r="P92" s="6"/>
      <c r="V92" s="166">
        <v>19030</v>
      </c>
      <c r="W92" s="414">
        <f t="shared" si="27"/>
        <v>0</v>
      </c>
    </row>
    <row r="93" spans="5:23" customFormat="1" ht="15.75" thickBot="1">
      <c r="E93" s="841"/>
      <c r="F93" s="842"/>
      <c r="G93" s="13"/>
      <c r="H93" s="13"/>
      <c r="I93" s="13"/>
      <c r="J93" s="64"/>
      <c r="P93" s="6"/>
      <c r="V93" s="166">
        <v>29679</v>
      </c>
      <c r="W93" s="414">
        <f t="shared" si="27"/>
        <v>0</v>
      </c>
    </row>
    <row r="94" spans="5:23" customFormat="1" ht="15.75" thickBot="1">
      <c r="E94" s="78"/>
      <c r="F94" s="72"/>
      <c r="J94" s="74"/>
      <c r="P94" s="6"/>
      <c r="V94" s="166">
        <v>54363</v>
      </c>
      <c r="W94" s="414">
        <f t="shared" si="27"/>
        <v>0</v>
      </c>
    </row>
    <row r="95" spans="5:23" customFormat="1" ht="15.75" thickBot="1">
      <c r="E95" s="78"/>
      <c r="F95" s="72"/>
      <c r="J95" s="74"/>
      <c r="P95" s="6"/>
      <c r="V95" s="166">
        <v>96068</v>
      </c>
      <c r="W95" s="414">
        <f t="shared" si="27"/>
        <v>0</v>
      </c>
    </row>
    <row r="96" spans="5:23" customFormat="1" ht="15.75" thickBot="1">
      <c r="E96" s="78"/>
      <c r="F96" s="72"/>
      <c r="J96" s="74"/>
      <c r="P96" s="6"/>
      <c r="V96" s="415">
        <v>109698</v>
      </c>
      <c r="W96" s="414">
        <f t="shared" si="27"/>
        <v>0</v>
      </c>
    </row>
    <row r="97" spans="22:23" customFormat="1" ht="15.75" thickBot="1">
      <c r="V97" s="416">
        <f>SUM(V85:V96)</f>
        <v>807357</v>
      </c>
      <c r="W97" s="417">
        <f>N97/V97</f>
        <v>0</v>
      </c>
    </row>
    <row r="98" spans="22:23" customFormat="1" ht="15.75" thickBot="1">
      <c r="V98" s="418">
        <f>SUM(T98:U98)</f>
        <v>0</v>
      </c>
      <c r="W98" s="352"/>
    </row>
    <row r="99" spans="22:23" customFormat="1" ht="15.75" thickBot="1">
      <c r="V99" s="408" t="s">
        <v>36</v>
      </c>
      <c r="W99" s="409" t="s">
        <v>37</v>
      </c>
    </row>
    <row r="100" spans="22:23" customFormat="1">
      <c r="V100" s="419"/>
      <c r="W100" s="420"/>
    </row>
    <row r="101" spans="22:23" customFormat="1">
      <c r="V101" s="402">
        <v>8224</v>
      </c>
      <c r="W101" s="421">
        <f>N101/V101</f>
        <v>0</v>
      </c>
    </row>
    <row r="102" spans="22:23" customFormat="1">
      <c r="V102" s="166">
        <v>17527</v>
      </c>
      <c r="W102" s="315">
        <v>5.0500000000000003E-2</v>
      </c>
    </row>
    <row r="103" spans="22:23" customFormat="1">
      <c r="V103" s="166">
        <v>2381</v>
      </c>
      <c r="W103" s="315">
        <f>N103/V103</f>
        <v>0</v>
      </c>
    </row>
    <row r="104" spans="22:23" customFormat="1">
      <c r="V104" s="166">
        <v>767</v>
      </c>
      <c r="W104" s="315">
        <v>5.2999999999999999E-2</v>
      </c>
    </row>
    <row r="105" spans="22:23" customFormat="1">
      <c r="V105" s="166">
        <v>1559</v>
      </c>
      <c r="W105" s="315">
        <v>5.2999999999999999E-2</v>
      </c>
    </row>
    <row r="106" spans="22:23" customFormat="1" ht="15.75" thickBot="1">
      <c r="V106" s="402">
        <v>3337</v>
      </c>
      <c r="W106" s="421">
        <v>4.8399999999999999E-2</v>
      </c>
    </row>
    <row r="107" spans="22:23" customFormat="1" ht="15.75" thickBot="1">
      <c r="V107" s="422">
        <f>SUM(V101:V106)</f>
        <v>33795</v>
      </c>
      <c r="W107" s="423"/>
    </row>
    <row r="108" spans="22:23" customFormat="1" ht="18.75">
      <c r="V108" s="424"/>
      <c r="W108" s="425"/>
    </row>
    <row r="109" spans="22:23" customFormat="1" ht="15.75" thickBot="1">
      <c r="V109" s="426"/>
      <c r="W109" s="280"/>
    </row>
    <row r="110" spans="22:23" customFormat="1">
      <c r="V110" s="427" t="s">
        <v>36</v>
      </c>
      <c r="W110" s="428" t="s">
        <v>37</v>
      </c>
    </row>
    <row r="111" spans="22:23" customFormat="1">
      <c r="V111" s="429"/>
      <c r="W111" s="430"/>
    </row>
    <row r="112" spans="22:23" customFormat="1">
      <c r="V112" s="166">
        <v>39162</v>
      </c>
      <c r="W112" s="315">
        <f>N112/V112</f>
        <v>0</v>
      </c>
    </row>
    <row r="113" spans="22:23" customFormat="1" ht="15.75" thickBot="1">
      <c r="V113" s="402">
        <v>15237</v>
      </c>
      <c r="W113" s="421">
        <v>5.3100000000000001E-2</v>
      </c>
    </row>
    <row r="114" spans="22:23" customFormat="1" ht="15.75" thickBot="1">
      <c r="V114" s="403">
        <f>SUM(V112:V113)</f>
        <v>54399</v>
      </c>
      <c r="W114" s="404"/>
    </row>
    <row r="115" spans="22:23" customFormat="1">
      <c r="V115" s="418"/>
      <c r="W115" s="355"/>
    </row>
    <row r="116" spans="22:23" customFormat="1" ht="15.75" thickBot="1">
      <c r="V116" s="426"/>
      <c r="W116" s="82" t="s">
        <v>20</v>
      </c>
    </row>
    <row r="117" spans="22:23" customFormat="1" ht="15.75" thickBot="1">
      <c r="V117" s="408" t="s">
        <v>36</v>
      </c>
      <c r="W117" s="409" t="s">
        <v>37</v>
      </c>
    </row>
    <row r="118" spans="22:23" customFormat="1">
      <c r="V118" s="419"/>
      <c r="W118" s="420">
        <v>0</v>
      </c>
    </row>
    <row r="119" spans="22:23" customFormat="1">
      <c r="V119" s="385">
        <v>0</v>
      </c>
      <c r="W119" s="386">
        <v>0</v>
      </c>
    </row>
    <row r="120" spans="22:23" customFormat="1" ht="15.75" thickBot="1">
      <c r="V120" s="402">
        <v>0</v>
      </c>
      <c r="W120" s="421"/>
    </row>
    <row r="121" spans="22:23" customFormat="1" ht="15.75" thickBot="1">
      <c r="V121" s="403">
        <f>SUM(V119:V120)</f>
        <v>0</v>
      </c>
      <c r="W121" s="404">
        <f>SUM(W118:W120)</f>
        <v>0</v>
      </c>
    </row>
    <row r="122" spans="22:23" customFormat="1">
      <c r="V122" s="81"/>
      <c r="W122" s="280"/>
    </row>
    <row r="123" spans="22:23" customFormat="1">
      <c r="W123" s="431"/>
    </row>
    <row r="124" spans="22:23" customFormat="1">
      <c r="V124" s="432" t="s">
        <v>80</v>
      </c>
      <c r="W124" s="431"/>
    </row>
    <row r="125" spans="22:23" customFormat="1">
      <c r="V125" s="432"/>
      <c r="W125" s="431"/>
    </row>
    <row r="126" spans="22:23" customFormat="1">
      <c r="V126" s="432"/>
      <c r="W126" s="431"/>
    </row>
  </sheetData>
  <mergeCells count="17">
    <mergeCell ref="A62:B62"/>
    <mergeCell ref="Q62:R62"/>
    <mergeCell ref="AF62:AG62"/>
    <mergeCell ref="Q27:R27"/>
    <mergeCell ref="A41:B41"/>
    <mergeCell ref="AF41:AG41"/>
    <mergeCell ref="A42:B42"/>
    <mergeCell ref="AF42:AG42"/>
    <mergeCell ref="A58:B58"/>
    <mergeCell ref="Q58:R58"/>
    <mergeCell ref="AF58:AG58"/>
    <mergeCell ref="AF1:AJ1"/>
    <mergeCell ref="H2:J2"/>
    <mergeCell ref="A3:E3"/>
    <mergeCell ref="Q7:R7"/>
    <mergeCell ref="A23:B23"/>
    <mergeCell ref="AF23:AG23"/>
  </mergeCells>
  <pageMargins left="0.7" right="0.7" top="0.75" bottom="0.75" header="0.3" footer="0.3"/>
  <pageSetup paperSize="9" scale="47" orientation="landscape" r:id="rId1"/>
  <rowBreaks count="2" manualBreakCount="2">
    <brk id="24" max="16383" man="1"/>
    <brk id="42" max="16383" man="1"/>
  </rowBreaks>
  <colBreaks count="1" manualBreakCount="1">
    <brk id="15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C67"/>
  <sheetViews>
    <sheetView zoomScale="85" zoomScaleNormal="85" workbookViewId="0">
      <selection activeCell="H15" sqref="H15"/>
    </sheetView>
  </sheetViews>
  <sheetFormatPr baseColWidth="10" defaultColWidth="17.7109375" defaultRowHeight="15.75"/>
  <cols>
    <col min="1" max="1" width="19" style="1167" bestFit="1" customWidth="1"/>
    <col min="2" max="2" width="16.42578125" style="1168" bestFit="1" customWidth="1"/>
    <col min="3" max="3" width="11.85546875" style="1168" customWidth="1"/>
    <col min="4" max="4" width="15.28515625" style="1168" customWidth="1"/>
    <col min="5" max="6" width="16.42578125" style="1191" customWidth="1"/>
    <col min="7" max="7" width="15.42578125" style="1192" customWidth="1"/>
    <col min="8" max="8" width="15.85546875" style="1192" customWidth="1"/>
    <col min="9" max="9" width="16.5703125" style="1190" customWidth="1"/>
    <col min="10" max="10" width="15.140625" style="1167" customWidth="1"/>
    <col min="11" max="11" width="13" style="1167" customWidth="1"/>
    <col min="12" max="12" width="14.5703125" style="1167" customWidth="1"/>
    <col min="13" max="14" width="13" style="1167" customWidth="1"/>
    <col min="15" max="15" width="14.5703125" style="1167" customWidth="1"/>
    <col min="16" max="16" width="13.42578125" style="1167" customWidth="1"/>
    <col min="17" max="17" width="16.42578125" style="1167" customWidth="1"/>
    <col min="18" max="18" width="20.7109375" style="1123" customWidth="1"/>
    <col min="19" max="19" width="18" style="1123" customWidth="1"/>
    <col min="20" max="22" width="14.42578125" style="1123" bestFit="1" customWidth="1"/>
    <col min="23" max="23" width="15.28515625" style="1124" customWidth="1"/>
    <col min="24" max="24" width="16.140625" style="1123" customWidth="1"/>
    <col min="25" max="25" width="14.140625" style="892" customWidth="1"/>
    <col min="26" max="26" width="14.7109375" style="892" customWidth="1"/>
    <col min="27" max="27" width="15.42578125" style="893" customWidth="1"/>
    <col min="28" max="28" width="20.5703125" style="893" customWidth="1"/>
    <col min="29" max="29" width="14.85546875" style="893" customWidth="1"/>
    <col min="30" max="30" width="15.140625" style="893" customWidth="1"/>
    <col min="31" max="31" width="21.140625" style="893" customWidth="1"/>
    <col min="32" max="32" width="19.42578125" style="893" customWidth="1"/>
    <col min="33" max="33" width="20.42578125" style="893" customWidth="1"/>
    <col min="34" max="34" width="14.85546875" style="893" customWidth="1"/>
    <col min="35" max="35" width="16.7109375" style="908" customWidth="1"/>
    <col min="36" max="36" width="16.28515625" style="913" customWidth="1"/>
    <col min="37" max="37" width="14.5703125" style="914" customWidth="1"/>
    <col min="38" max="38" width="12.85546875" style="893" customWidth="1"/>
    <col min="39" max="39" width="16.140625" style="893" customWidth="1"/>
    <col min="40" max="40" width="15.7109375" style="893" customWidth="1"/>
    <col min="41" max="41" width="17" style="893" customWidth="1"/>
    <col min="42" max="53" width="11.42578125" style="893" customWidth="1"/>
    <col min="54" max="257" width="11.42578125" style="892" customWidth="1"/>
    <col min="258" max="258" width="19.140625" style="892" customWidth="1"/>
    <col min="259" max="259" width="18" style="892" customWidth="1"/>
    <col min="260" max="261" width="18.42578125" style="892" customWidth="1"/>
    <col min="262" max="262" width="18" style="892" customWidth="1"/>
    <col min="263" max="16384" width="17.7109375" style="892"/>
  </cols>
  <sheetData>
    <row r="1" spans="1:53" s="895" customFormat="1" ht="16.5" thickBot="1">
      <c r="A1" s="1474" t="s">
        <v>172</v>
      </c>
      <c r="B1" s="1474"/>
      <c r="C1" s="1474"/>
      <c r="D1" s="1474"/>
      <c r="E1" s="1474"/>
      <c r="F1" s="1474"/>
      <c r="G1" s="1474"/>
      <c r="H1" s="1474"/>
      <c r="I1" s="1474"/>
      <c r="J1" s="1474"/>
      <c r="K1" s="1474"/>
      <c r="L1" s="1475"/>
      <c r="M1" s="1475"/>
      <c r="N1" s="1475"/>
      <c r="O1" s="1474"/>
      <c r="P1" s="1474"/>
      <c r="Q1" s="1402"/>
      <c r="R1" s="1194"/>
      <c r="S1" s="1260"/>
      <c r="T1" s="893"/>
      <c r="U1" s="893"/>
      <c r="V1" s="893"/>
      <c r="W1" s="899"/>
      <c r="X1" s="899"/>
      <c r="Y1" s="898"/>
      <c r="Z1" s="898"/>
      <c r="AA1" s="893"/>
      <c r="AB1" s="893"/>
      <c r="AC1" s="901"/>
      <c r="AD1" s="893"/>
      <c r="AE1" s="893"/>
      <c r="AF1" s="893"/>
      <c r="AG1" s="893"/>
      <c r="AH1" s="901"/>
      <c r="AI1" s="894"/>
      <c r="AJ1" s="894"/>
      <c r="AK1" s="894"/>
      <c r="AL1" s="894"/>
      <c r="AM1" s="893"/>
      <c r="AN1" s="893"/>
      <c r="AO1" s="893"/>
      <c r="AP1" s="893"/>
      <c r="AQ1" s="893"/>
      <c r="AR1" s="893"/>
      <c r="AS1" s="893"/>
      <c r="AT1" s="893"/>
      <c r="AU1" s="893"/>
      <c r="AV1" s="893"/>
      <c r="AW1" s="893"/>
      <c r="AX1" s="893"/>
      <c r="AY1" s="893"/>
      <c r="AZ1" s="893"/>
      <c r="BA1" s="893"/>
    </row>
    <row r="2" spans="1:53" ht="33.75">
      <c r="A2" s="1317" t="s">
        <v>172</v>
      </c>
      <c r="B2" s="1318" t="s">
        <v>173</v>
      </c>
      <c r="C2" s="1319" t="s">
        <v>190</v>
      </c>
      <c r="D2" s="1319" t="s">
        <v>191</v>
      </c>
      <c r="E2" s="1320" t="s">
        <v>174</v>
      </c>
      <c r="F2" s="1317" t="s">
        <v>182</v>
      </c>
      <c r="G2" s="1317" t="s">
        <v>175</v>
      </c>
      <c r="H2" s="1317" t="s">
        <v>445</v>
      </c>
      <c r="I2" s="1317" t="s">
        <v>220</v>
      </c>
      <c r="J2" s="1321" t="s">
        <v>455</v>
      </c>
      <c r="K2" s="1322" t="s">
        <v>189</v>
      </c>
      <c r="L2" s="1323" t="s">
        <v>447</v>
      </c>
      <c r="M2" s="1324" t="s">
        <v>441</v>
      </c>
      <c r="N2" s="1325" t="s">
        <v>442</v>
      </c>
      <c r="O2" s="1326" t="s">
        <v>440</v>
      </c>
      <c r="P2" s="1327" t="s">
        <v>428</v>
      </c>
      <c r="Q2" s="1268" t="s">
        <v>429</v>
      </c>
      <c r="R2" s="1257"/>
      <c r="S2" s="1261"/>
      <c r="T2" s="1262"/>
      <c r="U2" s="1262"/>
      <c r="V2" s="1262"/>
      <c r="W2" s="1262"/>
      <c r="X2" s="1122"/>
      <c r="Y2" s="898"/>
      <c r="Z2" s="898"/>
      <c r="AD2" s="897"/>
      <c r="AE2" s="928"/>
      <c r="AJ2" s="907"/>
      <c r="AK2" s="910"/>
      <c r="AL2" s="1403"/>
      <c r="AM2" s="928"/>
      <c r="AN2" s="1403"/>
      <c r="AO2" s="1403"/>
    </row>
    <row r="3" spans="1:53" s="889" customFormat="1">
      <c r="A3" s="1328" t="s">
        <v>161</v>
      </c>
      <c r="B3" s="1329">
        <v>84886849</v>
      </c>
      <c r="C3" s="1330">
        <v>4.1900000000000004</v>
      </c>
      <c r="D3" s="1330">
        <v>11.471769999999999</v>
      </c>
      <c r="E3" s="1331">
        <v>188660.29</v>
      </c>
      <c r="F3" s="1332">
        <v>9117.41</v>
      </c>
      <c r="G3" s="1332">
        <f>E3+F3</f>
        <v>197777.7</v>
      </c>
      <c r="H3" s="1332">
        <f>(E3*1.2)+(F3*1.055)</f>
        <v>236011.21554999999</v>
      </c>
      <c r="I3" s="1332">
        <f t="shared" ref="I3:I15" si="0">H3-(H3-G3)*0.06</f>
        <v>233717.20461699998</v>
      </c>
      <c r="J3" s="1333">
        <v>1833419</v>
      </c>
      <c r="K3" s="1334">
        <v>159820</v>
      </c>
      <c r="L3" s="1335">
        <f>H3/J3</f>
        <v>0.12872737522083058</v>
      </c>
      <c r="M3" s="1336">
        <f>(L3-P3)/P3</f>
        <v>2.1903363916632586</v>
      </c>
      <c r="N3" s="1337">
        <f>(J3-Q3)/Q3</f>
        <v>-7.7908714210489519E-2</v>
      </c>
      <c r="O3" s="1338">
        <f>IF(K3="","0",'2022 SAVE H '!H3)</f>
        <v>80227.312850000002</v>
      </c>
      <c r="P3" s="1339">
        <f>O3/Q3</f>
        <v>4.0349154263861028E-2</v>
      </c>
      <c r="Q3" s="1254">
        <f>IF(J3="","0",'2022 SAVE H '!J3)</f>
        <v>1988327</v>
      </c>
      <c r="R3" s="1258"/>
      <c r="S3" s="1145"/>
      <c r="T3" s="1145"/>
      <c r="U3" s="1145"/>
      <c r="V3" s="1145"/>
      <c r="W3" s="1145"/>
      <c r="X3" s="1122"/>
      <c r="Y3" s="898"/>
      <c r="Z3" s="898"/>
      <c r="AA3" s="901"/>
      <c r="AB3" s="901"/>
      <c r="AC3" s="901"/>
      <c r="AD3" s="908"/>
      <c r="AE3" s="908"/>
      <c r="AF3" s="901"/>
      <c r="AG3" s="901"/>
      <c r="AH3" s="901"/>
      <c r="AI3" s="908"/>
      <c r="AJ3" s="907"/>
      <c r="AK3" s="908"/>
      <c r="AL3" s="992"/>
      <c r="AM3" s="908"/>
      <c r="AN3" s="907"/>
      <c r="AO3" s="993"/>
      <c r="AP3" s="901"/>
      <c r="AQ3" s="901"/>
      <c r="AR3" s="901"/>
      <c r="AS3" s="901"/>
      <c r="AT3" s="901"/>
      <c r="AU3" s="901"/>
      <c r="AV3" s="901"/>
      <c r="AW3" s="901"/>
      <c r="AX3" s="901"/>
      <c r="AY3" s="901"/>
      <c r="AZ3" s="901"/>
      <c r="BA3" s="901"/>
    </row>
    <row r="4" spans="1:53">
      <c r="A4" s="1340" t="s">
        <v>162</v>
      </c>
      <c r="B4" s="1341">
        <v>84953795</v>
      </c>
      <c r="C4" s="1342">
        <v>4.218</v>
      </c>
      <c r="D4" s="1342">
        <v>11.45876</v>
      </c>
      <c r="E4" s="1343">
        <v>169000.4</v>
      </c>
      <c r="F4" s="1344">
        <v>9117.41</v>
      </c>
      <c r="G4" s="1344">
        <f>E4+F4</f>
        <v>178117.81</v>
      </c>
      <c r="H4" s="1344">
        <f>(E4*1.2)+(F4*1.055)</f>
        <v>212419.34754999998</v>
      </c>
      <c r="I4" s="1344">
        <f t="shared" si="0"/>
        <v>210361.25529699997</v>
      </c>
      <c r="J4" s="1345">
        <v>1639989</v>
      </c>
      <c r="K4" s="1346">
        <v>143121</v>
      </c>
      <c r="L4" s="1335">
        <f t="shared" ref="L4:L15" si="1">H4/J4</f>
        <v>0.12952486117284931</v>
      </c>
      <c r="M4" s="1347">
        <f t="shared" ref="M4:M16" si="2">(L4-P4)/P4</f>
        <v>2.1559809920583786</v>
      </c>
      <c r="N4" s="1348">
        <f t="shared" ref="N4:N16" si="3">(J4-Q4)/Q4</f>
        <v>3.4665305610005533E-2</v>
      </c>
      <c r="O4" s="1338">
        <f>IF(K4="","0",'2022 SAVE H '!H4)</f>
        <v>65051.872949999997</v>
      </c>
      <c r="P4" s="1339">
        <f t="shared" ref="P4:P16" si="4">O4/Q4</f>
        <v>4.1041077718396282E-2</v>
      </c>
      <c r="Q4" s="1254">
        <f>IF(J4="","0",'2022 SAVE H '!J4)</f>
        <v>1585043</v>
      </c>
      <c r="R4" s="1258"/>
      <c r="S4" s="1145"/>
      <c r="T4" s="1145"/>
      <c r="U4" s="1145"/>
      <c r="V4" s="1145"/>
      <c r="W4" s="1145"/>
      <c r="X4" s="1122"/>
      <c r="Y4" s="898"/>
      <c r="Z4" s="898"/>
      <c r="AD4" s="908"/>
      <c r="AE4" s="908"/>
      <c r="AK4" s="909"/>
      <c r="AL4" s="994"/>
      <c r="AM4" s="909"/>
      <c r="AN4" s="913"/>
      <c r="AO4" s="995"/>
    </row>
    <row r="5" spans="1:53">
      <c r="A5" s="1328" t="s">
        <v>163</v>
      </c>
      <c r="B5" s="1329">
        <v>85011756</v>
      </c>
      <c r="C5" s="1330">
        <v>4.1989999999999998</v>
      </c>
      <c r="D5" s="1330">
        <v>11.51506</v>
      </c>
      <c r="E5" s="1331">
        <v>157159.4</v>
      </c>
      <c r="F5" s="1332">
        <v>9117.41</v>
      </c>
      <c r="G5" s="1332">
        <f>E5+F5</f>
        <v>166276.81</v>
      </c>
      <c r="H5" s="1332">
        <f>(E5*1.2)+(F5*1.055)</f>
        <v>198210.14754999999</v>
      </c>
      <c r="I5" s="1332">
        <f t="shared" si="0"/>
        <v>196294.14729699999</v>
      </c>
      <c r="J5" s="1333">
        <v>1524917</v>
      </c>
      <c r="K5" s="1334">
        <v>132428</v>
      </c>
      <c r="L5" s="1335">
        <f t="shared" si="1"/>
        <v>0.12998094161846185</v>
      </c>
      <c r="M5" s="1336">
        <f t="shared" si="2"/>
        <v>2.0884111546129152</v>
      </c>
      <c r="N5" s="1337">
        <f t="shared" si="3"/>
        <v>2.9811456583824801E-2</v>
      </c>
      <c r="O5" s="1338">
        <f>IF(K5="","0",'2022 SAVE H '!H5)</f>
        <v>62320.804849999993</v>
      </c>
      <c r="P5" s="1339">
        <f t="shared" si="4"/>
        <v>4.2086670171592802E-2</v>
      </c>
      <c r="Q5" s="1254">
        <f>IF(J5="","0",'2022 SAVE H '!J5)</f>
        <v>1480773</v>
      </c>
      <c r="R5" s="1145"/>
      <c r="S5" s="1145"/>
      <c r="T5" s="1145"/>
      <c r="U5" s="1145"/>
      <c r="V5" s="1145"/>
      <c r="W5" s="1145"/>
      <c r="X5" s="1122"/>
      <c r="Y5" s="898"/>
      <c r="Z5" s="898"/>
      <c r="AD5" s="908"/>
      <c r="AE5" s="908"/>
      <c r="AK5" s="909"/>
      <c r="AL5" s="996"/>
      <c r="AM5" s="909"/>
      <c r="AN5" s="913"/>
      <c r="AO5" s="995"/>
    </row>
    <row r="6" spans="1:53">
      <c r="A6" s="1349" t="s">
        <v>164</v>
      </c>
      <c r="B6" s="1350">
        <v>85087263</v>
      </c>
      <c r="C6" s="1351">
        <v>4.1920000000000002</v>
      </c>
      <c r="D6" s="1351">
        <v>11.538500000000001</v>
      </c>
      <c r="E6" s="1352">
        <v>113089.56</v>
      </c>
      <c r="F6" s="1353">
        <v>9113.17</v>
      </c>
      <c r="G6" s="1353">
        <f>E6+F6</f>
        <v>122202.73</v>
      </c>
      <c r="H6" s="1353">
        <f>(E6*1.2)+(F6*1.055)</f>
        <v>145321.86634999997</v>
      </c>
      <c r="I6" s="1353">
        <f t="shared" si="0"/>
        <v>143934.71816899997</v>
      </c>
      <c r="J6" s="1354">
        <v>1096642</v>
      </c>
      <c r="K6" s="1355">
        <v>95042</v>
      </c>
      <c r="L6" s="1335">
        <f t="shared" si="1"/>
        <v>0.13251532072453906</v>
      </c>
      <c r="M6" s="1336">
        <f t="shared" si="2"/>
        <v>2.2053935488799947</v>
      </c>
      <c r="N6" s="1337">
        <f t="shared" si="3"/>
        <v>-8.5045157791544132E-2</v>
      </c>
      <c r="O6" s="1338">
        <f>IF(K6="","0",'2022 SAVE H '!H6)</f>
        <v>49550.717599999996</v>
      </c>
      <c r="P6" s="1339">
        <f t="shared" si="4"/>
        <v>4.1341357528732033E-2</v>
      </c>
      <c r="Q6" s="1254">
        <f>IF(J6="","0",'2022 SAVE H '!J6)</f>
        <v>1198575</v>
      </c>
      <c r="R6" s="1258"/>
      <c r="S6" s="1145"/>
      <c r="T6" s="1145"/>
      <c r="U6" s="1145"/>
      <c r="V6" s="1145"/>
      <c r="W6" s="1145"/>
      <c r="X6" s="1122"/>
      <c r="Y6" s="898"/>
      <c r="Z6" s="898"/>
      <c r="AD6" s="908"/>
      <c r="AE6" s="908"/>
      <c r="AK6" s="909"/>
      <c r="AL6" s="996"/>
      <c r="AM6" s="909"/>
      <c r="AN6" s="913"/>
      <c r="AO6" s="995"/>
    </row>
    <row r="7" spans="1:53">
      <c r="A7" s="1349" t="s">
        <v>165</v>
      </c>
      <c r="B7" s="1350">
        <v>85149674</v>
      </c>
      <c r="C7" s="1351">
        <v>4.1890000000000001</v>
      </c>
      <c r="D7" s="1351">
        <v>11.45579</v>
      </c>
      <c r="E7" s="1352">
        <v>59777.68</v>
      </c>
      <c r="F7" s="1353">
        <v>9113.17</v>
      </c>
      <c r="G7" s="1353">
        <f>E7+F7</f>
        <v>68890.850000000006</v>
      </c>
      <c r="H7" s="1353">
        <f>(E7*1.2)+(F7*1.055)</f>
        <v>81347.610350000003</v>
      </c>
      <c r="I7" s="1353">
        <f t="shared" si="0"/>
        <v>80600.204729000005</v>
      </c>
      <c r="J7" s="1354">
        <v>578552</v>
      </c>
      <c r="K7" s="1355">
        <v>50503</v>
      </c>
      <c r="L7" s="1335">
        <f t="shared" si="1"/>
        <v>0.14060552958074643</v>
      </c>
      <c r="M7" s="1336">
        <f t="shared" si="2"/>
        <v>1.8937432064439941</v>
      </c>
      <c r="N7" s="1337">
        <f t="shared" si="3"/>
        <v>-0.11900106593573931</v>
      </c>
      <c r="O7" s="1338">
        <f>IF(K7="","0",'2022 SAVE H '!H7)</f>
        <v>31908.723299999998</v>
      </c>
      <c r="P7" s="1339">
        <f t="shared" si="4"/>
        <v>4.8589497944266785E-2</v>
      </c>
      <c r="Q7" s="1254">
        <f>IF(J7="","0",'2022 SAVE H '!J7)</f>
        <v>656700</v>
      </c>
      <c r="R7" s="1258"/>
      <c r="S7" s="1145"/>
      <c r="T7" s="1145"/>
      <c r="U7" s="1145"/>
      <c r="V7" s="1145"/>
      <c r="W7" s="1145"/>
      <c r="X7" s="1122"/>
      <c r="Y7" s="898"/>
      <c r="Z7" s="898"/>
      <c r="AD7" s="908"/>
      <c r="AE7" s="908"/>
      <c r="AK7" s="909"/>
      <c r="AL7" s="994"/>
      <c r="AM7" s="909"/>
      <c r="AN7" s="913"/>
      <c r="AO7" s="995"/>
    </row>
    <row r="8" spans="1:53">
      <c r="A8" s="1349" t="s">
        <v>166</v>
      </c>
      <c r="B8" s="1350">
        <v>85215282</v>
      </c>
      <c r="C8" s="1351">
        <v>3.6819999999999999</v>
      </c>
      <c r="D8" s="1351">
        <v>11.42074</v>
      </c>
      <c r="E8" s="1352">
        <v>23128.94</v>
      </c>
      <c r="F8" s="1353">
        <v>9113.17</v>
      </c>
      <c r="G8" s="1353">
        <f t="shared" ref="G8:G15" si="5">E8+F8</f>
        <v>32242.11</v>
      </c>
      <c r="H8" s="1353">
        <f t="shared" ref="H8:H15" si="6">(E8*1.2)+(F8*1.055)</f>
        <v>37369.122349999998</v>
      </c>
      <c r="I8" s="1353">
        <f t="shared" si="0"/>
        <v>37061.501608999999</v>
      </c>
      <c r="J8" s="1354">
        <v>222396</v>
      </c>
      <c r="K8" s="1355">
        <v>19473</v>
      </c>
      <c r="L8" s="1335">
        <f t="shared" si="1"/>
        <v>0.16802965138761489</v>
      </c>
      <c r="M8" s="1336">
        <f t="shared" si="2"/>
        <v>1.9710738026617483</v>
      </c>
      <c r="N8" s="1337">
        <f t="shared" si="3"/>
        <v>-0.47007817917112443</v>
      </c>
      <c r="O8" s="1338">
        <f>IF(K8="","0",'2022 SAVE H '!H8)</f>
        <v>23734.9136</v>
      </c>
      <c r="P8" s="1339">
        <f t="shared" si="4"/>
        <v>5.655519268389738E-2</v>
      </c>
      <c r="Q8" s="1254">
        <f>IF(J8="","0",'2022 SAVE H '!J8)</f>
        <v>419677</v>
      </c>
      <c r="R8" s="1258"/>
      <c r="S8" s="1145"/>
      <c r="T8" s="1145"/>
      <c r="U8" s="1145"/>
      <c r="V8" s="1145"/>
      <c r="W8" s="1145"/>
      <c r="X8" s="1122"/>
      <c r="Y8" s="898"/>
      <c r="Z8" s="898"/>
      <c r="AD8" s="1004"/>
      <c r="AE8" s="1004"/>
      <c r="AK8" s="909"/>
      <c r="AL8" s="994"/>
      <c r="AM8" s="909"/>
      <c r="AN8" s="913"/>
      <c r="AO8" s="995"/>
    </row>
    <row r="9" spans="1:53">
      <c r="A9" s="1349" t="s">
        <v>167</v>
      </c>
      <c r="B9" s="1350">
        <v>85285055</v>
      </c>
      <c r="C9" s="1351">
        <v>3.6840000000000002</v>
      </c>
      <c r="D9" s="1351">
        <v>11.470409999999999</v>
      </c>
      <c r="E9" s="1352">
        <v>34982.74</v>
      </c>
      <c r="F9" s="1353">
        <v>9269.9599999999991</v>
      </c>
      <c r="G9" s="1353">
        <f t="shared" si="5"/>
        <v>44252.7</v>
      </c>
      <c r="H9" s="1353">
        <f t="shared" si="6"/>
        <v>51759.095799999996</v>
      </c>
      <c r="I9" s="1353">
        <f t="shared" si="0"/>
        <v>51308.712051999995</v>
      </c>
      <c r="J9" s="1354">
        <v>337494</v>
      </c>
      <c r="K9" s="1355">
        <v>29423</v>
      </c>
      <c r="L9" s="1335">
        <f t="shared" si="1"/>
        <v>0.15336301030536839</v>
      </c>
      <c r="M9" s="1336">
        <f t="shared" si="2"/>
        <v>-8.9901273163694187E-2</v>
      </c>
      <c r="N9" s="1337">
        <f t="shared" si="3"/>
        <v>0.38506808500160056</v>
      </c>
      <c r="O9" s="1338">
        <f>IF(K9="","0",'2022 SAVE H '!H9)</f>
        <v>41060.766449999996</v>
      </c>
      <c r="P9" s="1339">
        <f t="shared" si="4"/>
        <v>0.16851249846100808</v>
      </c>
      <c r="Q9" s="1254">
        <f>IF(J9="","0",'2022 SAVE H '!J9)</f>
        <v>243666</v>
      </c>
      <c r="R9" s="1145"/>
      <c r="S9" s="1145"/>
      <c r="T9" s="1145"/>
      <c r="U9" s="1145"/>
      <c r="V9" s="1145"/>
      <c r="W9" s="1145"/>
      <c r="X9" s="1122"/>
      <c r="Y9" s="898"/>
      <c r="Z9" s="898"/>
      <c r="AD9" s="1005"/>
      <c r="AE9" s="1005"/>
      <c r="AK9" s="909"/>
      <c r="AL9" s="996"/>
      <c r="AM9" s="909"/>
      <c r="AN9" s="913"/>
      <c r="AO9" s="995"/>
    </row>
    <row r="10" spans="1:53">
      <c r="A10" s="1356" t="s">
        <v>109</v>
      </c>
      <c r="B10" s="1350">
        <v>85355971</v>
      </c>
      <c r="C10" s="1351">
        <v>3.6930000000000001</v>
      </c>
      <c r="D10" s="1351">
        <v>11.52548</v>
      </c>
      <c r="E10" s="1352">
        <v>29077.51</v>
      </c>
      <c r="F10" s="1353">
        <v>9269.9599999999991</v>
      </c>
      <c r="G10" s="1353">
        <f t="shared" si="5"/>
        <v>38347.47</v>
      </c>
      <c r="H10" s="1353">
        <f t="shared" si="6"/>
        <v>44672.819799999997</v>
      </c>
      <c r="I10" s="1353">
        <f t="shared" si="0"/>
        <v>44293.298812000001</v>
      </c>
      <c r="J10" s="1354">
        <v>277499</v>
      </c>
      <c r="K10" s="1355">
        <v>24077</v>
      </c>
      <c r="L10" s="1335">
        <f t="shared" si="1"/>
        <v>0.16098371453590823</v>
      </c>
      <c r="M10" s="1336">
        <f t="shared" si="2"/>
        <v>-5.115174464016136E-2</v>
      </c>
      <c r="N10" s="1337">
        <f t="shared" si="3"/>
        <v>0.13736556495507901</v>
      </c>
      <c r="O10" s="1338">
        <f>IF(K10="","0",'2022 SAVE H '!H10)</f>
        <v>41394.870449999995</v>
      </c>
      <c r="P10" s="1339">
        <f t="shared" si="4"/>
        <v>0.16966223379401926</v>
      </c>
      <c r="Q10" s="1254">
        <f>IF(J10="","0",'2022 SAVE H '!J10)</f>
        <v>243984</v>
      </c>
      <c r="R10" s="1258"/>
      <c r="S10" s="1145"/>
      <c r="T10" s="1145"/>
      <c r="U10" s="1145"/>
      <c r="V10" s="1145"/>
      <c r="W10" s="1145"/>
      <c r="X10" s="1122"/>
      <c r="Y10" s="898"/>
      <c r="Z10" s="898"/>
      <c r="AD10" s="1005"/>
      <c r="AE10" s="1005"/>
      <c r="AK10" s="909"/>
      <c r="AL10" s="996"/>
      <c r="AM10" s="909"/>
      <c r="AN10" s="913"/>
      <c r="AO10" s="995"/>
    </row>
    <row r="11" spans="1:53">
      <c r="A11" s="1349" t="s">
        <v>168</v>
      </c>
      <c r="B11" s="1357">
        <v>85418122</v>
      </c>
      <c r="C11" s="1351">
        <v>4.016</v>
      </c>
      <c r="D11" s="1351">
        <v>11.684670000000001</v>
      </c>
      <c r="E11" s="1352">
        <v>24494.43</v>
      </c>
      <c r="F11" s="1353">
        <v>9269.9599999999991</v>
      </c>
      <c r="G11" s="1353">
        <f t="shared" si="5"/>
        <v>33764.39</v>
      </c>
      <c r="H11" s="1353">
        <f t="shared" si="6"/>
        <v>39173.123800000001</v>
      </c>
      <c r="I11" s="1353">
        <f t="shared" si="0"/>
        <v>38848.599772000001</v>
      </c>
      <c r="J11" s="1358">
        <v>237970</v>
      </c>
      <c r="K11" s="1355">
        <v>20366</v>
      </c>
      <c r="L11" s="1335">
        <f t="shared" si="1"/>
        <v>0.16461370676976089</v>
      </c>
      <c r="M11" s="1336">
        <f t="shared" si="2"/>
        <v>8.116633982860931E-2</v>
      </c>
      <c r="N11" s="1337">
        <f t="shared" si="3"/>
        <v>-0.51997014564086008</v>
      </c>
      <c r="O11" s="1338">
        <f>IF(K11="","0",'2022 SAVE H '!H11)</f>
        <v>75479.226450000002</v>
      </c>
      <c r="P11" s="1339">
        <f t="shared" si="4"/>
        <v>0.15225567121878406</v>
      </c>
      <c r="Q11" s="1254">
        <f>IF(J11="","0",'2022 SAVE H '!J11)</f>
        <v>495740</v>
      </c>
      <c r="R11" s="1258"/>
      <c r="S11" s="1145"/>
      <c r="T11" s="1145"/>
      <c r="U11" s="1145"/>
      <c r="V11" s="1145"/>
      <c r="W11" s="1145"/>
      <c r="X11" s="1122"/>
      <c r="Y11" s="898"/>
      <c r="Z11" s="898"/>
      <c r="AD11" s="1005"/>
      <c r="AE11" s="1005"/>
      <c r="AK11" s="909"/>
      <c r="AL11" s="996"/>
      <c r="AM11" s="909"/>
      <c r="AN11" s="913"/>
      <c r="AO11" s="995"/>
    </row>
    <row r="12" spans="1:53" ht="31.5" customHeight="1">
      <c r="A12" s="1356" t="s">
        <v>495</v>
      </c>
      <c r="B12" s="1350">
        <v>85470055</v>
      </c>
      <c r="C12" s="1351">
        <v>4.1870000000000003</v>
      </c>
      <c r="D12" s="1351">
        <v>11.45468</v>
      </c>
      <c r="E12" s="1352">
        <v>31214.74</v>
      </c>
      <c r="F12" s="1353">
        <v>5083.5200000000004</v>
      </c>
      <c r="G12" s="1353">
        <f t="shared" si="5"/>
        <v>36298.26</v>
      </c>
      <c r="H12" s="1353">
        <f t="shared" si="6"/>
        <v>42820.801600000006</v>
      </c>
      <c r="I12" s="1353">
        <f>H12-(H12-G12)*0.07</f>
        <v>42364.223688000005</v>
      </c>
      <c r="J12" s="1354">
        <v>299391</v>
      </c>
      <c r="K12" s="1355">
        <v>26137</v>
      </c>
      <c r="L12" s="1335">
        <f t="shared" si="1"/>
        <v>0.14302634882144089</v>
      </c>
      <c r="M12" s="1507">
        <f>((L12+L13)/2-P12)/P12</f>
        <v>-9.7633055336842411E-2</v>
      </c>
      <c r="N12" s="1505">
        <f>(J12+J13-Q12)/Q12</f>
        <v>-8.2702249974785907E-3</v>
      </c>
      <c r="O12" s="1509">
        <f>IF(K12="","0",'2022 SAVE H '!H12)</f>
        <v>105597.53445000001</v>
      </c>
      <c r="P12" s="1511">
        <f t="shared" si="4"/>
        <v>0.15435054243204252</v>
      </c>
      <c r="Q12" s="1503">
        <f>IF(J12="","0",'2022 SAVE H '!J12)</f>
        <v>684141</v>
      </c>
      <c r="R12" s="1258"/>
      <c r="S12" s="1145"/>
      <c r="T12" s="1145"/>
      <c r="U12" s="1145"/>
      <c r="V12" s="1145"/>
      <c r="W12" s="1145"/>
      <c r="X12" s="1122"/>
      <c r="Y12" s="898"/>
      <c r="Z12" s="898"/>
      <c r="AD12" s="1005"/>
      <c r="AE12" s="1005"/>
      <c r="AK12" s="909"/>
      <c r="AL12" s="996"/>
      <c r="AM12" s="909"/>
      <c r="AN12" s="913"/>
      <c r="AO12" s="995"/>
    </row>
    <row r="13" spans="1:53" ht="24.75" customHeight="1">
      <c r="A13" s="1356" t="s">
        <v>494</v>
      </c>
      <c r="B13" s="1350">
        <v>85533502</v>
      </c>
      <c r="C13" s="1351">
        <v>4.1749999999999998</v>
      </c>
      <c r="D13" s="1351">
        <v>11.43876</v>
      </c>
      <c r="E13" s="1352">
        <v>39136.379999999997</v>
      </c>
      <c r="F13" s="1353">
        <v>4186.4399999999996</v>
      </c>
      <c r="G13" s="1353">
        <f t="shared" ref="G13:G14" si="7">E13+F13</f>
        <v>43322.82</v>
      </c>
      <c r="H13" s="1353">
        <f t="shared" ref="H13:H14" si="8">(E13*1.2)+(F13*1.055)</f>
        <v>51380.350199999993</v>
      </c>
      <c r="I13" s="1353">
        <f>H13-(H13-G13)*0.07</f>
        <v>50816.323085999997</v>
      </c>
      <c r="J13" s="1354">
        <v>379092</v>
      </c>
      <c r="K13" s="1355">
        <v>33141</v>
      </c>
      <c r="L13" s="1335">
        <f t="shared" ref="L13:L14" si="9">H13/J13</f>
        <v>0.13553530594156563</v>
      </c>
      <c r="M13" s="1508"/>
      <c r="N13" s="1506"/>
      <c r="O13" s="1510"/>
      <c r="P13" s="1512"/>
      <c r="Q13" s="1504"/>
      <c r="R13" s="1145"/>
      <c r="S13" s="1145"/>
      <c r="T13" s="1145"/>
      <c r="U13" s="1145"/>
      <c r="V13" s="1145"/>
      <c r="W13" s="1145"/>
      <c r="X13" s="1122"/>
      <c r="Y13" s="898"/>
      <c r="Z13" s="898"/>
      <c r="AD13" s="1005"/>
      <c r="AE13" s="1005"/>
      <c r="AK13" s="909"/>
      <c r="AL13" s="996"/>
      <c r="AM13" s="909"/>
      <c r="AN13" s="913"/>
      <c r="AO13" s="995"/>
    </row>
    <row r="14" spans="1:53">
      <c r="A14" s="1349" t="s">
        <v>170</v>
      </c>
      <c r="B14" s="1350">
        <v>85601948</v>
      </c>
      <c r="C14" s="1351">
        <v>4.2039999999999997</v>
      </c>
      <c r="D14" s="1351">
        <v>11.587429999999999</v>
      </c>
      <c r="E14" s="1352">
        <v>127661.71</v>
      </c>
      <c r="F14" s="1353">
        <v>9269.9599999999991</v>
      </c>
      <c r="G14" s="1353">
        <f t="shared" si="7"/>
        <v>136931.67000000001</v>
      </c>
      <c r="H14" s="1353">
        <f t="shared" si="8"/>
        <v>162973.85980000001</v>
      </c>
      <c r="I14" s="1353">
        <f>H14-(H14-G14)*0.07</f>
        <v>161150.906514</v>
      </c>
      <c r="J14" s="1354">
        <v>1237769</v>
      </c>
      <c r="K14" s="1355">
        <v>106820</v>
      </c>
      <c r="L14" s="1335">
        <f t="shared" si="9"/>
        <v>0.13166742728247355</v>
      </c>
      <c r="M14" s="1336">
        <f t="shared" si="2"/>
        <v>-9.7751650298185833E-2</v>
      </c>
      <c r="N14" s="1337">
        <f t="shared" si="3"/>
        <v>2.4616069772986145E-2</v>
      </c>
      <c r="O14" s="1338">
        <f>IF(K14="","0",'2022 SAVE H '!H13)</f>
        <v>176291.22355</v>
      </c>
      <c r="P14" s="1339">
        <f t="shared" si="4"/>
        <v>0.1459325775724484</v>
      </c>
      <c r="Q14" s="1254">
        <f>IF(J14="","0",'2022 SAVE H '!J13)</f>
        <v>1208032</v>
      </c>
      <c r="R14" s="1145"/>
      <c r="S14" s="1145"/>
      <c r="T14" s="1145"/>
      <c r="U14" s="1145"/>
      <c r="V14" s="1145"/>
      <c r="W14" s="1145"/>
      <c r="X14" s="1122"/>
      <c r="Y14" s="898"/>
      <c r="Z14" s="898"/>
      <c r="AD14" s="1005"/>
      <c r="AE14" s="1005"/>
      <c r="AK14" s="909"/>
      <c r="AL14" s="996"/>
      <c r="AM14" s="909"/>
      <c r="AN14" s="913"/>
      <c r="AO14" s="995"/>
    </row>
    <row r="15" spans="1:53" s="890" customFormat="1">
      <c r="A15" s="1356" t="s">
        <v>171</v>
      </c>
      <c r="B15" s="1350">
        <v>85676111</v>
      </c>
      <c r="C15" s="1351">
        <v>4.2350000000000003</v>
      </c>
      <c r="D15" s="1351">
        <v>11.53867</v>
      </c>
      <c r="E15" s="1352">
        <v>139870.65</v>
      </c>
      <c r="F15" s="1353">
        <v>9269.9599999999991</v>
      </c>
      <c r="G15" s="1353">
        <f t="shared" si="5"/>
        <v>149140.60999999999</v>
      </c>
      <c r="H15" s="1353">
        <f t="shared" si="6"/>
        <v>177624.58780000001</v>
      </c>
      <c r="I15" s="1353">
        <f t="shared" si="0"/>
        <v>175915.54913200001</v>
      </c>
      <c r="J15" s="1354">
        <v>1356382</v>
      </c>
      <c r="K15" s="1355">
        <v>27760</v>
      </c>
      <c r="L15" s="1335">
        <f t="shared" si="1"/>
        <v>0.13095469255711151</v>
      </c>
      <c r="M15" s="1336">
        <f t="shared" si="2"/>
        <v>-8.1480141064205036E-2</v>
      </c>
      <c r="N15" s="1337">
        <f t="shared" si="3"/>
        <v>-0.30395045687196398</v>
      </c>
      <c r="O15" s="1338">
        <f>IF(K15="","0",'2022 SAVE H '!H14)</f>
        <v>277826.95555000001</v>
      </c>
      <c r="P15" s="1339">
        <f t="shared" si="4"/>
        <v>0.14257143303230999</v>
      </c>
      <c r="Q15" s="1254">
        <f>IF(J15="","0",'2022 SAVE H '!J14)</f>
        <v>1948686</v>
      </c>
      <c r="R15" s="1258"/>
      <c r="S15" s="1145"/>
      <c r="T15" s="1145"/>
      <c r="U15" s="1145"/>
      <c r="V15" s="1145"/>
      <c r="W15" s="1145"/>
      <c r="X15" s="1122"/>
      <c r="Y15" s="898"/>
      <c r="Z15" s="898"/>
      <c r="AA15" s="899"/>
      <c r="AB15" s="899"/>
      <c r="AC15" s="899"/>
      <c r="AD15" s="1005"/>
      <c r="AE15" s="1005"/>
      <c r="AF15" s="899"/>
      <c r="AG15" s="899"/>
      <c r="AH15" s="899"/>
      <c r="AI15" s="909"/>
      <c r="AJ15" s="913"/>
      <c r="AK15" s="909"/>
      <c r="AL15" s="996"/>
      <c r="AM15" s="909"/>
      <c r="AN15" s="913"/>
      <c r="AO15" s="995"/>
      <c r="AP15" s="899"/>
      <c r="AQ15" s="899"/>
      <c r="AR15" s="899"/>
      <c r="AS15" s="899"/>
      <c r="AT15" s="899"/>
      <c r="AU15" s="899"/>
      <c r="AV15" s="899"/>
      <c r="AW15" s="899"/>
      <c r="AX15" s="899"/>
      <c r="AY15" s="899"/>
      <c r="AZ15" s="899"/>
      <c r="BA15" s="899"/>
    </row>
    <row r="16" spans="1:53" s="890" customFormat="1" ht="16.5" thickBot="1">
      <c r="A16" s="1476" t="s">
        <v>181</v>
      </c>
      <c r="B16" s="1476"/>
      <c r="C16" s="1359"/>
      <c r="D16" s="1360"/>
      <c r="E16" s="1361">
        <f>SUM(E3:E15)</f>
        <v>1137254.43</v>
      </c>
      <c r="F16" s="1361">
        <f>SUM(F3:F15)</f>
        <v>110311.5</v>
      </c>
      <c r="G16" s="1361">
        <f t="shared" ref="G16:J16" si="10">SUM(G3:G15)</f>
        <v>1247565.9299999997</v>
      </c>
      <c r="H16" s="1361">
        <f t="shared" si="10"/>
        <v>1481083.9485000002</v>
      </c>
      <c r="I16" s="1361">
        <f t="shared" si="10"/>
        <v>1466666.6447739999</v>
      </c>
      <c r="J16" s="1359">
        <f t="shared" si="10"/>
        <v>11021512</v>
      </c>
      <c r="K16" s="1360">
        <f>SUM(E16:J16)</f>
        <v>16464394.453274</v>
      </c>
      <c r="L16" s="1362">
        <f>H16/J16</f>
        <v>0.13438119456749675</v>
      </c>
      <c r="M16" s="1363">
        <f t="shared" si="2"/>
        <v>0.58492787897932219</v>
      </c>
      <c r="N16" s="1364">
        <f t="shared" si="3"/>
        <v>-9.3129265492690738E-2</v>
      </c>
      <c r="O16" s="1365">
        <f>SUM(O3:O15)</f>
        <v>1030444.9220499999</v>
      </c>
      <c r="P16" s="1366">
        <f t="shared" si="4"/>
        <v>8.4786946049581077E-2</v>
      </c>
      <c r="Q16" s="1251">
        <f>SUM(Q3:Q15)</f>
        <v>12153344</v>
      </c>
      <c r="R16" s="1259"/>
      <c r="S16" s="1144"/>
      <c r="T16" s="1145"/>
      <c r="U16" s="1145"/>
      <c r="V16" s="1145"/>
      <c r="W16" s="1145"/>
      <c r="X16" s="1122"/>
      <c r="Y16" s="898"/>
      <c r="Z16" s="898"/>
      <c r="AA16" s="899"/>
      <c r="AB16" s="899"/>
      <c r="AC16" s="899"/>
      <c r="AD16" s="909"/>
      <c r="AE16" s="908"/>
      <c r="AF16" s="899"/>
      <c r="AG16" s="899"/>
      <c r="AH16" s="899"/>
      <c r="AI16" s="908"/>
      <c r="AJ16" s="913"/>
      <c r="AK16" s="909"/>
      <c r="AL16" s="899"/>
      <c r="AM16" s="899"/>
      <c r="AN16" s="899"/>
      <c r="AO16" s="899"/>
      <c r="AP16" s="899"/>
      <c r="AQ16" s="899"/>
      <c r="AR16" s="899"/>
      <c r="AS16" s="899"/>
      <c r="AT16" s="899"/>
      <c r="AU16" s="899"/>
      <c r="AV16" s="899"/>
      <c r="AW16" s="899"/>
      <c r="AX16" s="899"/>
      <c r="AY16" s="899"/>
      <c r="AZ16" s="899"/>
      <c r="BA16" s="899"/>
    </row>
    <row r="17" spans="1:263" s="890" customFormat="1">
      <c r="A17" s="1367"/>
      <c r="B17" s="1367"/>
      <c r="C17" s="1367"/>
      <c r="D17" s="1367"/>
      <c r="E17" s="1368"/>
      <c r="F17" s="1368"/>
      <c r="G17" s="1368"/>
      <c r="H17" s="1368"/>
      <c r="I17" s="1368"/>
      <c r="J17" s="1369"/>
      <c r="K17" s="1369"/>
      <c r="L17" s="1370"/>
      <c r="M17" s="1370"/>
      <c r="N17" s="1370"/>
      <c r="O17" s="1371"/>
      <c r="P17" s="1371"/>
      <c r="Q17" s="1236"/>
      <c r="R17" s="1143"/>
      <c r="S17" s="1144"/>
      <c r="T17" s="1145"/>
      <c r="U17" s="1145"/>
      <c r="V17" s="1145"/>
      <c r="W17" s="1145"/>
      <c r="X17" s="1122"/>
      <c r="Y17" s="898"/>
      <c r="Z17" s="898"/>
      <c r="AA17" s="899"/>
      <c r="AB17" s="899"/>
      <c r="AC17" s="899"/>
      <c r="AD17" s="909"/>
      <c r="AE17" s="908"/>
      <c r="AF17" s="899"/>
      <c r="AG17" s="899"/>
      <c r="AH17" s="899"/>
      <c r="AI17" s="908"/>
      <c r="AJ17" s="913"/>
      <c r="AK17" s="909"/>
      <c r="AL17" s="899"/>
      <c r="AM17" s="899"/>
      <c r="AN17" s="899"/>
      <c r="AO17" s="899"/>
      <c r="AP17" s="899"/>
      <c r="AQ17" s="899"/>
      <c r="AR17" s="899"/>
      <c r="AS17" s="899"/>
      <c r="AT17" s="899"/>
      <c r="AU17" s="899"/>
      <c r="AV17" s="899"/>
      <c r="AW17" s="899"/>
      <c r="AX17" s="899"/>
      <c r="AY17" s="899"/>
      <c r="AZ17" s="899"/>
      <c r="BA17" s="899"/>
    </row>
    <row r="18" spans="1:263" s="1174" customFormat="1" ht="16.5" customHeight="1" thickBot="1">
      <c r="A18" s="1477" t="s">
        <v>343</v>
      </c>
      <c r="B18" s="1477"/>
      <c r="C18" s="1477"/>
      <c r="D18" s="1477"/>
      <c r="E18" s="1477"/>
      <c r="F18" s="1477"/>
      <c r="G18" s="1477"/>
      <c r="H18" s="1477"/>
      <c r="I18" s="1477"/>
      <c r="J18" s="1477"/>
      <c r="K18" s="1477"/>
      <c r="L18" s="1478"/>
      <c r="M18" s="1478"/>
      <c r="N18" s="1478"/>
      <c r="O18" s="1478"/>
      <c r="P18" s="1478"/>
      <c r="Q18" s="1237"/>
      <c r="R18" s="1125"/>
      <c r="S18" s="1255"/>
      <c r="T18" s="1171"/>
      <c r="U18" s="1171"/>
      <c r="W18" s="1173"/>
      <c r="X18" s="1173"/>
      <c r="Y18" s="1172"/>
      <c r="Z18" s="1172"/>
      <c r="AH18" s="1175"/>
      <c r="AI18" s="1176"/>
      <c r="AJ18" s="1175"/>
      <c r="AK18" s="1177"/>
      <c r="BB18" s="1178"/>
      <c r="BC18" s="1178"/>
      <c r="BD18" s="1178"/>
      <c r="BE18" s="1178"/>
      <c r="BF18" s="1178"/>
      <c r="BG18" s="1178"/>
      <c r="BH18" s="1178"/>
      <c r="BI18" s="1178"/>
      <c r="BJ18" s="1178"/>
      <c r="BK18" s="1178"/>
      <c r="BL18" s="1178"/>
      <c r="BM18" s="1178"/>
      <c r="BN18" s="1178"/>
      <c r="BO18" s="1178"/>
      <c r="BP18" s="1178"/>
      <c r="BQ18" s="1178"/>
      <c r="BR18" s="1178"/>
      <c r="BS18" s="1178"/>
      <c r="BT18" s="1178"/>
      <c r="BU18" s="1178"/>
      <c r="BV18" s="1178"/>
      <c r="BW18" s="1178"/>
      <c r="BX18" s="1178"/>
      <c r="BY18" s="1178"/>
      <c r="BZ18" s="1178"/>
      <c r="CA18" s="1178"/>
      <c r="CB18" s="1178"/>
      <c r="CC18" s="1178"/>
      <c r="CD18" s="1178"/>
      <c r="CE18" s="1178"/>
      <c r="CF18" s="1178"/>
      <c r="CG18" s="1178"/>
      <c r="CH18" s="1178"/>
      <c r="CI18" s="1178"/>
      <c r="CJ18" s="1178"/>
      <c r="CK18" s="1178"/>
      <c r="CL18" s="1178"/>
      <c r="CM18" s="1178"/>
      <c r="CN18" s="1178"/>
      <c r="CO18" s="1178"/>
      <c r="CP18" s="1178"/>
      <c r="CQ18" s="1178"/>
      <c r="CR18" s="1178"/>
      <c r="CS18" s="1178"/>
      <c r="CT18" s="1178"/>
      <c r="CU18" s="1178"/>
      <c r="CV18" s="1178"/>
      <c r="CW18" s="1178"/>
      <c r="CX18" s="1178"/>
      <c r="CY18" s="1178"/>
      <c r="CZ18" s="1178"/>
      <c r="DA18" s="1178"/>
      <c r="DB18" s="1178"/>
      <c r="DC18" s="1178"/>
      <c r="DD18" s="1178"/>
      <c r="DE18" s="1178"/>
      <c r="DF18" s="1178"/>
      <c r="DG18" s="1178"/>
      <c r="DH18" s="1178"/>
      <c r="DI18" s="1178"/>
      <c r="DJ18" s="1178"/>
      <c r="DK18" s="1178"/>
      <c r="DL18" s="1178"/>
      <c r="DM18" s="1178"/>
      <c r="DN18" s="1178"/>
      <c r="DO18" s="1178"/>
      <c r="DP18" s="1178"/>
      <c r="DQ18" s="1178"/>
      <c r="DR18" s="1178"/>
      <c r="DS18" s="1178"/>
      <c r="DT18" s="1178"/>
      <c r="DU18" s="1178"/>
      <c r="DV18" s="1178"/>
      <c r="DW18" s="1178"/>
      <c r="DX18" s="1178"/>
      <c r="DY18" s="1178"/>
      <c r="DZ18" s="1178"/>
      <c r="EA18" s="1178"/>
      <c r="EB18" s="1178"/>
      <c r="EC18" s="1178"/>
      <c r="ED18" s="1178"/>
      <c r="EE18" s="1178"/>
      <c r="EF18" s="1178"/>
      <c r="EG18" s="1178"/>
      <c r="EH18" s="1178"/>
      <c r="EI18" s="1178"/>
      <c r="EJ18" s="1178"/>
      <c r="EK18" s="1178"/>
      <c r="EL18" s="1178"/>
      <c r="EM18" s="1178"/>
      <c r="EN18" s="1178"/>
      <c r="EO18" s="1178"/>
      <c r="EP18" s="1178"/>
      <c r="EQ18" s="1178"/>
      <c r="ER18" s="1178"/>
      <c r="ES18" s="1178"/>
      <c r="ET18" s="1178"/>
      <c r="EU18" s="1178"/>
      <c r="EV18" s="1178"/>
      <c r="EW18" s="1178"/>
      <c r="EX18" s="1178"/>
      <c r="EY18" s="1178"/>
      <c r="EZ18" s="1178"/>
      <c r="FA18" s="1178"/>
      <c r="FB18" s="1178"/>
      <c r="FC18" s="1178"/>
      <c r="FD18" s="1178"/>
      <c r="FE18" s="1178"/>
      <c r="FF18" s="1178"/>
      <c r="FG18" s="1178"/>
      <c r="FH18" s="1178"/>
      <c r="FI18" s="1178"/>
      <c r="FJ18" s="1178"/>
      <c r="FK18" s="1178"/>
      <c r="FL18" s="1178"/>
      <c r="FM18" s="1178"/>
      <c r="FN18" s="1178"/>
      <c r="FO18" s="1178"/>
      <c r="FP18" s="1178"/>
      <c r="FQ18" s="1178"/>
      <c r="FR18" s="1178"/>
      <c r="FS18" s="1178"/>
      <c r="FT18" s="1178"/>
      <c r="FU18" s="1178"/>
      <c r="FV18" s="1178"/>
      <c r="FW18" s="1178"/>
      <c r="FX18" s="1178"/>
      <c r="FY18" s="1178"/>
      <c r="FZ18" s="1178"/>
      <c r="GA18" s="1178"/>
      <c r="GB18" s="1178"/>
      <c r="GC18" s="1178"/>
      <c r="GD18" s="1178"/>
      <c r="GE18" s="1178"/>
      <c r="GF18" s="1178"/>
      <c r="GG18" s="1178"/>
      <c r="GH18" s="1178"/>
      <c r="GI18" s="1178"/>
      <c r="GJ18" s="1178"/>
      <c r="GK18" s="1178"/>
      <c r="GL18" s="1178"/>
      <c r="GM18" s="1178"/>
      <c r="GN18" s="1178"/>
      <c r="GO18" s="1178"/>
      <c r="GP18" s="1178"/>
      <c r="GQ18" s="1178"/>
      <c r="GR18" s="1178"/>
      <c r="GS18" s="1178"/>
      <c r="GT18" s="1178"/>
      <c r="GU18" s="1178"/>
      <c r="GV18" s="1178"/>
      <c r="GW18" s="1178"/>
      <c r="GX18" s="1178"/>
      <c r="GY18" s="1178"/>
      <c r="GZ18" s="1178"/>
      <c r="HA18" s="1178"/>
      <c r="HB18" s="1178"/>
      <c r="HC18" s="1178"/>
      <c r="HD18" s="1178"/>
      <c r="HE18" s="1178"/>
      <c r="HF18" s="1178"/>
      <c r="HG18" s="1178"/>
      <c r="HH18" s="1178"/>
      <c r="HI18" s="1178"/>
      <c r="HJ18" s="1178"/>
      <c r="HK18" s="1178"/>
      <c r="HL18" s="1178"/>
      <c r="HM18" s="1178"/>
      <c r="HN18" s="1178"/>
      <c r="HO18" s="1178"/>
      <c r="HP18" s="1178"/>
      <c r="HQ18" s="1178"/>
      <c r="HR18" s="1178"/>
      <c r="HS18" s="1178"/>
      <c r="HT18" s="1178"/>
      <c r="HU18" s="1178"/>
      <c r="HV18" s="1178"/>
      <c r="HW18" s="1178"/>
      <c r="HX18" s="1178"/>
      <c r="HY18" s="1178"/>
      <c r="HZ18" s="1178"/>
      <c r="IA18" s="1178"/>
      <c r="IB18" s="1178"/>
      <c r="IC18" s="1178"/>
      <c r="ID18" s="1178"/>
      <c r="IE18" s="1178"/>
      <c r="IF18" s="1178"/>
      <c r="IG18" s="1178"/>
      <c r="IH18" s="1178"/>
      <c r="II18" s="1178"/>
      <c r="IJ18" s="1178"/>
      <c r="IK18" s="1178"/>
      <c r="IL18" s="1178"/>
      <c r="IM18" s="1178"/>
      <c r="IN18" s="1178"/>
      <c r="IO18" s="1178"/>
      <c r="IP18" s="1178"/>
      <c r="IQ18" s="1178"/>
      <c r="IR18" s="1178"/>
      <c r="IS18" s="1178"/>
      <c r="IT18" s="1178"/>
      <c r="IU18" s="1178"/>
      <c r="IV18" s="1178"/>
      <c r="IW18" s="1178"/>
      <c r="IX18" s="1178"/>
      <c r="IY18" s="1178"/>
      <c r="IZ18" s="1178"/>
      <c r="JA18" s="1178"/>
      <c r="JB18" s="1178"/>
      <c r="JC18" s="1178"/>
    </row>
    <row r="19" spans="1:263" s="893" customFormat="1" ht="33.75">
      <c r="A19" s="1317" t="s">
        <v>243</v>
      </c>
      <c r="B19" s="1318" t="s">
        <v>173</v>
      </c>
      <c r="C19" s="1319" t="s">
        <v>190</v>
      </c>
      <c r="D19" s="1319" t="s">
        <v>191</v>
      </c>
      <c r="E19" s="1320" t="s">
        <v>174</v>
      </c>
      <c r="F19" s="1317" t="s">
        <v>182</v>
      </c>
      <c r="G19" s="1317" t="s">
        <v>175</v>
      </c>
      <c r="H19" s="1317" t="s">
        <v>445</v>
      </c>
      <c r="I19" s="1317" t="s">
        <v>220</v>
      </c>
      <c r="J19" s="1321" t="s">
        <v>455</v>
      </c>
      <c r="K19" s="1319" t="s">
        <v>189</v>
      </c>
      <c r="L19" s="1323" t="s">
        <v>447</v>
      </c>
      <c r="M19" s="1324" t="s">
        <v>441</v>
      </c>
      <c r="N19" s="1325" t="s">
        <v>442</v>
      </c>
      <c r="O19" s="1326" t="s">
        <v>440</v>
      </c>
      <c r="P19" s="1327" t="s">
        <v>428</v>
      </c>
      <c r="Q19" s="1268" t="s">
        <v>429</v>
      </c>
      <c r="R19" s="1263"/>
      <c r="S19" s="1263"/>
      <c r="T19" s="1123"/>
      <c r="U19" s="1123"/>
      <c r="V19" s="1256"/>
      <c r="W19" s="1256"/>
      <c r="X19" s="1123"/>
      <c r="Y19" s="892"/>
      <c r="Z19" s="892"/>
      <c r="AH19" s="954"/>
      <c r="BB19" s="892"/>
      <c r="BC19" s="892"/>
      <c r="BD19" s="892"/>
      <c r="BE19" s="892"/>
      <c r="BF19" s="892"/>
      <c r="BG19" s="892"/>
      <c r="BH19" s="892"/>
      <c r="BI19" s="892"/>
      <c r="BJ19" s="892"/>
      <c r="BK19" s="892"/>
      <c r="BL19" s="892"/>
      <c r="BM19" s="892"/>
      <c r="BN19" s="892"/>
      <c r="BO19" s="892"/>
      <c r="BP19" s="892"/>
      <c r="BQ19" s="892"/>
      <c r="BR19" s="892"/>
      <c r="BS19" s="892"/>
      <c r="BT19" s="892"/>
      <c r="BU19" s="892"/>
      <c r="BV19" s="892"/>
      <c r="BW19" s="892"/>
      <c r="BX19" s="892"/>
      <c r="BY19" s="892"/>
      <c r="BZ19" s="892"/>
      <c r="CA19" s="892"/>
      <c r="CB19" s="892"/>
      <c r="CC19" s="892"/>
      <c r="CD19" s="892"/>
      <c r="CE19" s="892"/>
      <c r="CF19" s="892"/>
      <c r="CG19" s="892"/>
      <c r="CH19" s="892"/>
      <c r="CI19" s="892"/>
      <c r="CJ19" s="892"/>
      <c r="CK19" s="892"/>
      <c r="CL19" s="892"/>
      <c r="CM19" s="892"/>
      <c r="CN19" s="892"/>
      <c r="CO19" s="892"/>
      <c r="CP19" s="892"/>
      <c r="CQ19" s="892"/>
      <c r="CR19" s="892"/>
      <c r="CS19" s="892"/>
      <c r="CT19" s="892"/>
      <c r="CU19" s="892"/>
      <c r="CV19" s="892"/>
      <c r="CW19" s="892"/>
      <c r="CX19" s="892"/>
      <c r="CY19" s="892"/>
      <c r="CZ19" s="892"/>
      <c r="DA19" s="892"/>
      <c r="DB19" s="892"/>
      <c r="DC19" s="892"/>
      <c r="DD19" s="892"/>
      <c r="DE19" s="892"/>
      <c r="DF19" s="892"/>
      <c r="DG19" s="892"/>
      <c r="DH19" s="892"/>
      <c r="DI19" s="892"/>
      <c r="DJ19" s="892"/>
      <c r="DK19" s="892"/>
      <c r="DL19" s="892"/>
      <c r="DM19" s="892"/>
      <c r="DN19" s="892"/>
      <c r="DO19" s="892"/>
      <c r="DP19" s="892"/>
      <c r="DQ19" s="892"/>
      <c r="DR19" s="892"/>
      <c r="DS19" s="892"/>
      <c r="DT19" s="892"/>
      <c r="DU19" s="892"/>
      <c r="DV19" s="892"/>
      <c r="DW19" s="892"/>
      <c r="DX19" s="892"/>
      <c r="DY19" s="892"/>
      <c r="DZ19" s="892"/>
      <c r="EA19" s="892"/>
      <c r="EB19" s="892"/>
      <c r="EC19" s="892"/>
      <c r="ED19" s="892"/>
      <c r="EE19" s="892"/>
      <c r="EF19" s="892"/>
      <c r="EG19" s="892"/>
      <c r="EH19" s="892"/>
      <c r="EI19" s="892"/>
      <c r="EJ19" s="892"/>
      <c r="EK19" s="892"/>
      <c r="EL19" s="892"/>
      <c r="EM19" s="892"/>
      <c r="EN19" s="892"/>
      <c r="EO19" s="892"/>
      <c r="EP19" s="892"/>
      <c r="EQ19" s="892"/>
      <c r="ER19" s="892"/>
      <c r="ES19" s="892"/>
      <c r="ET19" s="892"/>
      <c r="EU19" s="892"/>
      <c r="EV19" s="892"/>
      <c r="EW19" s="892"/>
      <c r="EX19" s="892"/>
      <c r="EY19" s="892"/>
      <c r="EZ19" s="892"/>
      <c r="FA19" s="892"/>
      <c r="FB19" s="892"/>
      <c r="FC19" s="892"/>
      <c r="FD19" s="892"/>
      <c r="FE19" s="892"/>
      <c r="FF19" s="892"/>
      <c r="FG19" s="892"/>
      <c r="FH19" s="892"/>
      <c r="FI19" s="892"/>
      <c r="FJ19" s="892"/>
      <c r="FK19" s="892"/>
      <c r="FL19" s="892"/>
      <c r="FM19" s="892"/>
      <c r="FN19" s="892"/>
      <c r="FO19" s="892"/>
      <c r="FP19" s="892"/>
      <c r="FQ19" s="892"/>
      <c r="FR19" s="892"/>
      <c r="FS19" s="892"/>
      <c r="FT19" s="892"/>
      <c r="FU19" s="892"/>
      <c r="FV19" s="892"/>
      <c r="FW19" s="892"/>
      <c r="FX19" s="892"/>
      <c r="FY19" s="892"/>
      <c r="FZ19" s="892"/>
      <c r="GA19" s="892"/>
      <c r="GB19" s="892"/>
      <c r="GC19" s="892"/>
      <c r="GD19" s="892"/>
      <c r="GE19" s="892"/>
      <c r="GF19" s="892"/>
      <c r="GG19" s="892"/>
      <c r="GH19" s="892"/>
      <c r="GI19" s="892"/>
      <c r="GJ19" s="892"/>
      <c r="GK19" s="892"/>
      <c r="GL19" s="892"/>
      <c r="GM19" s="892"/>
      <c r="GN19" s="892"/>
      <c r="GO19" s="892"/>
      <c r="GP19" s="892"/>
      <c r="GQ19" s="892"/>
      <c r="GR19" s="892"/>
      <c r="GS19" s="892"/>
      <c r="GT19" s="892"/>
      <c r="GU19" s="892"/>
      <c r="GV19" s="892"/>
      <c r="GW19" s="892"/>
      <c r="GX19" s="892"/>
      <c r="GY19" s="892"/>
      <c r="GZ19" s="892"/>
      <c r="HA19" s="892"/>
      <c r="HB19" s="892"/>
      <c r="HC19" s="892"/>
      <c r="HD19" s="892"/>
      <c r="HE19" s="892"/>
      <c r="HF19" s="892"/>
      <c r="HG19" s="892"/>
      <c r="HH19" s="892"/>
      <c r="HI19" s="892"/>
      <c r="HJ19" s="892"/>
      <c r="HK19" s="892"/>
      <c r="HL19" s="892"/>
      <c r="HM19" s="892"/>
      <c r="HN19" s="892"/>
      <c r="HO19" s="892"/>
      <c r="HP19" s="892"/>
      <c r="HQ19" s="892"/>
      <c r="HR19" s="892"/>
      <c r="HS19" s="892"/>
      <c r="HT19" s="892"/>
      <c r="HU19" s="892"/>
      <c r="HV19" s="892"/>
      <c r="HW19" s="892"/>
      <c r="HX19" s="892"/>
      <c r="HY19" s="892"/>
      <c r="HZ19" s="892"/>
      <c r="IA19" s="892"/>
      <c r="IB19" s="892"/>
      <c r="IC19" s="892"/>
      <c r="ID19" s="892"/>
      <c r="IE19" s="892"/>
      <c r="IF19" s="892"/>
      <c r="IG19" s="892"/>
      <c r="IH19" s="892"/>
      <c r="II19" s="892"/>
      <c r="IJ19" s="892"/>
      <c r="IK19" s="892"/>
      <c r="IL19" s="892"/>
      <c r="IM19" s="892"/>
      <c r="IN19" s="892"/>
      <c r="IO19" s="892"/>
      <c r="IP19" s="892"/>
      <c r="IQ19" s="892"/>
      <c r="IR19" s="892"/>
      <c r="IS19" s="892"/>
      <c r="IT19" s="892"/>
      <c r="IU19" s="892"/>
      <c r="IV19" s="892"/>
      <c r="IW19" s="892"/>
      <c r="IX19" s="892"/>
      <c r="IY19" s="892"/>
      <c r="IZ19" s="892"/>
      <c r="JA19" s="892"/>
      <c r="JB19" s="892"/>
      <c r="JC19" s="892"/>
    </row>
    <row r="20" spans="1:263" s="893" customFormat="1">
      <c r="A20" s="1328" t="s">
        <v>161</v>
      </c>
      <c r="B20" s="1329">
        <v>84872333</v>
      </c>
      <c r="C20" s="1330">
        <v>1.258</v>
      </c>
      <c r="D20" s="1330">
        <v>11.49455</v>
      </c>
      <c r="E20" s="1331">
        <v>48575.08</v>
      </c>
      <c r="F20" s="1332">
        <v>1472.08</v>
      </c>
      <c r="G20" s="1332">
        <f>E20+F20</f>
        <v>50047.16</v>
      </c>
      <c r="H20" s="1332">
        <f>(E20*1.2)+(F20*1.055)</f>
        <v>59843.140399999997</v>
      </c>
      <c r="I20" s="1332">
        <f t="shared" ref="I20:I31" si="11">H20-(H20-G20)*0.06</f>
        <v>59255.381576</v>
      </c>
      <c r="J20" s="1333">
        <v>444299</v>
      </c>
      <c r="K20" s="1329">
        <v>38653</v>
      </c>
      <c r="L20" s="1372">
        <f>H20/J20</f>
        <v>0.13469114357673548</v>
      </c>
      <c r="M20" s="1336">
        <f>(L20-P20)/P20</f>
        <v>1.9081181989961404</v>
      </c>
      <c r="N20" s="1337">
        <f>(J20-Q20)/Q20</f>
        <v>-8.1438524674895083E-2</v>
      </c>
      <c r="O20" s="1338">
        <f>IF(K20="","0",'2022 SAVE H '!H19)</f>
        <v>22402.376649999998</v>
      </c>
      <c r="P20" s="1373">
        <f>O20/Q20</f>
        <v>4.6315567098761598E-2</v>
      </c>
      <c r="Q20" s="1254">
        <f>IF(J20="","0",'2022 SAVE H '!J19)</f>
        <v>483690</v>
      </c>
      <c r="R20" s="1266"/>
      <c r="S20" s="1264"/>
      <c r="T20" s="1123"/>
      <c r="U20" s="1123"/>
      <c r="V20" s="1123"/>
      <c r="W20" s="1123"/>
      <c r="X20" s="1123"/>
      <c r="Y20" s="892"/>
      <c r="Z20" s="892"/>
      <c r="AH20" s="1246"/>
      <c r="BB20" s="892"/>
      <c r="BC20" s="892"/>
      <c r="BD20" s="892"/>
      <c r="BE20" s="892"/>
      <c r="BF20" s="892"/>
      <c r="BG20" s="892"/>
      <c r="BH20" s="892"/>
      <c r="BI20" s="892"/>
      <c r="BJ20" s="892"/>
      <c r="BK20" s="892"/>
      <c r="BL20" s="892"/>
      <c r="BM20" s="892"/>
      <c r="BN20" s="892"/>
      <c r="BO20" s="892"/>
      <c r="BP20" s="892"/>
      <c r="BQ20" s="892"/>
      <c r="BR20" s="892"/>
      <c r="BS20" s="892"/>
      <c r="BT20" s="892"/>
      <c r="BU20" s="892"/>
      <c r="BV20" s="892"/>
      <c r="BW20" s="892"/>
      <c r="BX20" s="892"/>
      <c r="BY20" s="892"/>
      <c r="BZ20" s="892"/>
      <c r="CA20" s="892"/>
      <c r="CB20" s="892"/>
      <c r="CC20" s="892"/>
      <c r="CD20" s="892"/>
      <c r="CE20" s="892"/>
      <c r="CF20" s="892"/>
      <c r="CG20" s="892"/>
      <c r="CH20" s="892"/>
      <c r="CI20" s="892"/>
      <c r="CJ20" s="892"/>
      <c r="CK20" s="892"/>
      <c r="CL20" s="892"/>
      <c r="CM20" s="892"/>
      <c r="CN20" s="892"/>
      <c r="CO20" s="892"/>
      <c r="CP20" s="892"/>
      <c r="CQ20" s="892"/>
      <c r="CR20" s="892"/>
      <c r="CS20" s="892"/>
      <c r="CT20" s="892"/>
      <c r="CU20" s="892"/>
      <c r="CV20" s="892"/>
      <c r="CW20" s="892"/>
      <c r="CX20" s="892"/>
      <c r="CY20" s="892"/>
      <c r="CZ20" s="892"/>
      <c r="DA20" s="892"/>
      <c r="DB20" s="892"/>
      <c r="DC20" s="892"/>
      <c r="DD20" s="892"/>
      <c r="DE20" s="892"/>
      <c r="DF20" s="892"/>
      <c r="DG20" s="892"/>
      <c r="DH20" s="892"/>
      <c r="DI20" s="892"/>
      <c r="DJ20" s="892"/>
      <c r="DK20" s="892"/>
      <c r="DL20" s="892"/>
      <c r="DM20" s="892"/>
      <c r="DN20" s="892"/>
      <c r="DO20" s="892"/>
      <c r="DP20" s="892"/>
      <c r="DQ20" s="892"/>
      <c r="DR20" s="892"/>
      <c r="DS20" s="892"/>
      <c r="DT20" s="892"/>
      <c r="DU20" s="892"/>
      <c r="DV20" s="892"/>
      <c r="DW20" s="892"/>
      <c r="DX20" s="892"/>
      <c r="DY20" s="892"/>
      <c r="DZ20" s="892"/>
      <c r="EA20" s="892"/>
      <c r="EB20" s="892"/>
      <c r="EC20" s="892"/>
      <c r="ED20" s="892"/>
      <c r="EE20" s="892"/>
      <c r="EF20" s="892"/>
      <c r="EG20" s="892"/>
      <c r="EH20" s="892"/>
      <c r="EI20" s="892"/>
      <c r="EJ20" s="892"/>
      <c r="EK20" s="892"/>
      <c r="EL20" s="892"/>
      <c r="EM20" s="892"/>
      <c r="EN20" s="892"/>
      <c r="EO20" s="892"/>
      <c r="EP20" s="892"/>
      <c r="EQ20" s="892"/>
      <c r="ER20" s="892"/>
      <c r="ES20" s="892"/>
      <c r="ET20" s="892"/>
      <c r="EU20" s="892"/>
      <c r="EV20" s="892"/>
      <c r="EW20" s="892"/>
      <c r="EX20" s="892"/>
      <c r="EY20" s="892"/>
      <c r="EZ20" s="892"/>
      <c r="FA20" s="892"/>
      <c r="FB20" s="892"/>
      <c r="FC20" s="892"/>
      <c r="FD20" s="892"/>
      <c r="FE20" s="892"/>
      <c r="FF20" s="892"/>
      <c r="FG20" s="892"/>
      <c r="FH20" s="892"/>
      <c r="FI20" s="892"/>
      <c r="FJ20" s="892"/>
      <c r="FK20" s="892"/>
      <c r="FL20" s="892"/>
      <c r="FM20" s="892"/>
      <c r="FN20" s="892"/>
      <c r="FO20" s="892"/>
      <c r="FP20" s="892"/>
      <c r="FQ20" s="892"/>
      <c r="FR20" s="892"/>
      <c r="FS20" s="892"/>
      <c r="FT20" s="892"/>
      <c r="FU20" s="892"/>
      <c r="FV20" s="892"/>
      <c r="FW20" s="892"/>
      <c r="FX20" s="892"/>
      <c r="FY20" s="892"/>
      <c r="FZ20" s="892"/>
      <c r="GA20" s="892"/>
      <c r="GB20" s="892"/>
      <c r="GC20" s="892"/>
      <c r="GD20" s="892"/>
      <c r="GE20" s="892"/>
      <c r="GF20" s="892"/>
      <c r="GG20" s="892"/>
      <c r="GH20" s="892"/>
      <c r="GI20" s="892"/>
      <c r="GJ20" s="892"/>
      <c r="GK20" s="892"/>
      <c r="GL20" s="892"/>
      <c r="GM20" s="892"/>
      <c r="GN20" s="892"/>
      <c r="GO20" s="892"/>
      <c r="GP20" s="892"/>
      <c r="GQ20" s="892"/>
      <c r="GR20" s="892"/>
      <c r="GS20" s="892"/>
      <c r="GT20" s="892"/>
      <c r="GU20" s="892"/>
      <c r="GV20" s="892"/>
      <c r="GW20" s="892"/>
      <c r="GX20" s="892"/>
      <c r="GY20" s="892"/>
      <c r="GZ20" s="892"/>
      <c r="HA20" s="892"/>
      <c r="HB20" s="892"/>
      <c r="HC20" s="892"/>
      <c r="HD20" s="892"/>
      <c r="HE20" s="892"/>
      <c r="HF20" s="892"/>
      <c r="HG20" s="892"/>
      <c r="HH20" s="892"/>
      <c r="HI20" s="892"/>
      <c r="HJ20" s="892"/>
      <c r="HK20" s="892"/>
      <c r="HL20" s="892"/>
      <c r="HM20" s="892"/>
      <c r="HN20" s="892"/>
      <c r="HO20" s="892"/>
      <c r="HP20" s="892"/>
      <c r="HQ20" s="892"/>
      <c r="HR20" s="892"/>
      <c r="HS20" s="892"/>
      <c r="HT20" s="892"/>
      <c r="HU20" s="892"/>
      <c r="HV20" s="892"/>
      <c r="HW20" s="892"/>
      <c r="HX20" s="892"/>
      <c r="HY20" s="892"/>
      <c r="HZ20" s="892"/>
      <c r="IA20" s="892"/>
      <c r="IB20" s="892"/>
      <c r="IC20" s="892"/>
      <c r="ID20" s="892"/>
      <c r="IE20" s="892"/>
      <c r="IF20" s="892"/>
      <c r="IG20" s="892"/>
      <c r="IH20" s="892"/>
      <c r="II20" s="892"/>
      <c r="IJ20" s="892"/>
      <c r="IK20" s="892"/>
      <c r="IL20" s="892"/>
      <c r="IM20" s="892"/>
      <c r="IN20" s="892"/>
      <c r="IO20" s="892"/>
      <c r="IP20" s="892"/>
      <c r="IQ20" s="892"/>
      <c r="IR20" s="892"/>
      <c r="IS20" s="892"/>
      <c r="IT20" s="892"/>
      <c r="IU20" s="892"/>
      <c r="IV20" s="892"/>
      <c r="IW20" s="892"/>
      <c r="IX20" s="892"/>
      <c r="IY20" s="892"/>
      <c r="IZ20" s="892"/>
      <c r="JA20" s="892"/>
      <c r="JB20" s="892"/>
      <c r="JC20" s="892"/>
    </row>
    <row r="21" spans="1:263" s="893" customFormat="1">
      <c r="A21" s="1349" t="s">
        <v>162</v>
      </c>
      <c r="B21" s="1350">
        <v>84951789</v>
      </c>
      <c r="C21" s="1351">
        <v>1.2809999999999999</v>
      </c>
      <c r="D21" s="1351">
        <v>11.49629</v>
      </c>
      <c r="E21" s="1352">
        <v>49120.36</v>
      </c>
      <c r="F21" s="1353">
        <v>1599.3</v>
      </c>
      <c r="G21" s="1353">
        <f>E21+F21</f>
        <v>50719.66</v>
      </c>
      <c r="H21" s="1353">
        <f>(E21*1.2)+(F21*1.055)</f>
        <v>60631.693500000001</v>
      </c>
      <c r="I21" s="1353">
        <f t="shared" si="11"/>
        <v>60036.971490000004</v>
      </c>
      <c r="J21" s="1354">
        <v>458357</v>
      </c>
      <c r="K21" s="1350">
        <v>39870</v>
      </c>
      <c r="L21" s="1372">
        <f t="shared" ref="L21:L31" si="12">H21/J21</f>
        <v>0.13228050078868656</v>
      </c>
      <c r="M21" s="1336">
        <f t="shared" ref="M21:M31" si="13">(L21-P21)/P21</f>
        <v>1.9033604532155624</v>
      </c>
      <c r="N21" s="1337">
        <f t="shared" ref="N21:N32" si="14">(J21-Q21)/Q21</f>
        <v>-2.6346758433171892E-2</v>
      </c>
      <c r="O21" s="1338">
        <f>IF(K21="","0",'2022 SAVE H '!H20)</f>
        <v>21448.376649999998</v>
      </c>
      <c r="P21" s="1373">
        <f t="shared" ref="P21:P32" si="15">O21/Q21</f>
        <v>4.556117055399779E-2</v>
      </c>
      <c r="Q21" s="1254">
        <f>IF(J21="","0",'2022 SAVE H '!J20)</f>
        <v>470760</v>
      </c>
      <c r="R21" s="1265"/>
      <c r="S21" s="1264"/>
      <c r="T21" s="1123"/>
      <c r="U21" s="1123"/>
      <c r="V21" s="1123"/>
      <c r="W21" s="1123"/>
      <c r="X21" s="1123"/>
      <c r="Y21" s="892"/>
      <c r="Z21" s="892"/>
      <c r="AH21" s="907"/>
      <c r="BB21" s="892"/>
      <c r="BC21" s="892"/>
      <c r="BD21" s="892"/>
      <c r="BE21" s="892"/>
      <c r="BF21" s="892"/>
      <c r="BG21" s="892"/>
      <c r="BH21" s="892"/>
      <c r="BI21" s="892"/>
      <c r="BJ21" s="892"/>
      <c r="BK21" s="892"/>
      <c r="BL21" s="892"/>
      <c r="BM21" s="892"/>
      <c r="BN21" s="892"/>
      <c r="BO21" s="892"/>
      <c r="BP21" s="892"/>
      <c r="BQ21" s="892"/>
      <c r="BR21" s="892"/>
      <c r="BS21" s="892"/>
      <c r="BT21" s="892"/>
      <c r="BU21" s="892"/>
      <c r="BV21" s="892"/>
      <c r="BW21" s="892"/>
      <c r="BX21" s="892"/>
      <c r="BY21" s="892"/>
      <c r="BZ21" s="892"/>
      <c r="CA21" s="892"/>
      <c r="CB21" s="892"/>
      <c r="CC21" s="892"/>
      <c r="CD21" s="892"/>
      <c r="CE21" s="892"/>
      <c r="CF21" s="892"/>
      <c r="CG21" s="892"/>
      <c r="CH21" s="892"/>
      <c r="CI21" s="892"/>
      <c r="CJ21" s="892"/>
      <c r="CK21" s="892"/>
      <c r="CL21" s="892"/>
      <c r="CM21" s="892"/>
      <c r="CN21" s="892"/>
      <c r="CO21" s="892"/>
      <c r="CP21" s="892"/>
      <c r="CQ21" s="892"/>
      <c r="CR21" s="892"/>
      <c r="CS21" s="892"/>
      <c r="CT21" s="892"/>
      <c r="CU21" s="892"/>
      <c r="CV21" s="892"/>
      <c r="CW21" s="892"/>
      <c r="CX21" s="892"/>
      <c r="CY21" s="892"/>
      <c r="CZ21" s="892"/>
      <c r="DA21" s="892"/>
      <c r="DB21" s="892"/>
      <c r="DC21" s="892"/>
      <c r="DD21" s="892"/>
      <c r="DE21" s="892"/>
      <c r="DF21" s="892"/>
      <c r="DG21" s="892"/>
      <c r="DH21" s="892"/>
      <c r="DI21" s="892"/>
      <c r="DJ21" s="892"/>
      <c r="DK21" s="892"/>
      <c r="DL21" s="892"/>
      <c r="DM21" s="892"/>
      <c r="DN21" s="892"/>
      <c r="DO21" s="892"/>
      <c r="DP21" s="892"/>
      <c r="DQ21" s="892"/>
      <c r="DR21" s="892"/>
      <c r="DS21" s="892"/>
      <c r="DT21" s="892"/>
      <c r="DU21" s="892"/>
      <c r="DV21" s="892"/>
      <c r="DW21" s="892"/>
      <c r="DX21" s="892"/>
      <c r="DY21" s="892"/>
      <c r="DZ21" s="892"/>
      <c r="EA21" s="892"/>
      <c r="EB21" s="892"/>
      <c r="EC21" s="892"/>
      <c r="ED21" s="892"/>
      <c r="EE21" s="892"/>
      <c r="EF21" s="892"/>
      <c r="EG21" s="892"/>
      <c r="EH21" s="892"/>
      <c r="EI21" s="892"/>
      <c r="EJ21" s="892"/>
      <c r="EK21" s="892"/>
      <c r="EL21" s="892"/>
      <c r="EM21" s="892"/>
      <c r="EN21" s="892"/>
      <c r="EO21" s="892"/>
      <c r="EP21" s="892"/>
      <c r="EQ21" s="892"/>
      <c r="ER21" s="892"/>
      <c r="ES21" s="892"/>
      <c r="ET21" s="892"/>
      <c r="EU21" s="892"/>
      <c r="EV21" s="892"/>
      <c r="EW21" s="892"/>
      <c r="EX21" s="892"/>
      <c r="EY21" s="892"/>
      <c r="EZ21" s="892"/>
      <c r="FA21" s="892"/>
      <c r="FB21" s="892"/>
      <c r="FC21" s="892"/>
      <c r="FD21" s="892"/>
      <c r="FE21" s="892"/>
      <c r="FF21" s="892"/>
      <c r="FG21" s="892"/>
      <c r="FH21" s="892"/>
      <c r="FI21" s="892"/>
      <c r="FJ21" s="892"/>
      <c r="FK21" s="892"/>
      <c r="FL21" s="892"/>
      <c r="FM21" s="892"/>
      <c r="FN21" s="892"/>
      <c r="FO21" s="892"/>
      <c r="FP21" s="892"/>
      <c r="FQ21" s="892"/>
      <c r="FR21" s="892"/>
      <c r="FS21" s="892"/>
      <c r="FT21" s="892"/>
      <c r="FU21" s="892"/>
      <c r="FV21" s="892"/>
      <c r="FW21" s="892"/>
      <c r="FX21" s="892"/>
      <c r="FY21" s="892"/>
      <c r="FZ21" s="892"/>
      <c r="GA21" s="892"/>
      <c r="GB21" s="892"/>
      <c r="GC21" s="892"/>
      <c r="GD21" s="892"/>
      <c r="GE21" s="892"/>
      <c r="GF21" s="892"/>
      <c r="GG21" s="892"/>
      <c r="GH21" s="892"/>
      <c r="GI21" s="892"/>
      <c r="GJ21" s="892"/>
      <c r="GK21" s="892"/>
      <c r="GL21" s="892"/>
      <c r="GM21" s="892"/>
      <c r="GN21" s="892"/>
      <c r="GO21" s="892"/>
      <c r="GP21" s="892"/>
      <c r="GQ21" s="892"/>
      <c r="GR21" s="892"/>
      <c r="GS21" s="892"/>
      <c r="GT21" s="892"/>
      <c r="GU21" s="892"/>
      <c r="GV21" s="892"/>
      <c r="GW21" s="892"/>
      <c r="GX21" s="892"/>
      <c r="GY21" s="892"/>
      <c r="GZ21" s="892"/>
      <c r="HA21" s="892"/>
      <c r="HB21" s="892"/>
      <c r="HC21" s="892"/>
      <c r="HD21" s="892"/>
      <c r="HE21" s="892"/>
      <c r="HF21" s="892"/>
      <c r="HG21" s="892"/>
      <c r="HH21" s="892"/>
      <c r="HI21" s="892"/>
      <c r="HJ21" s="892"/>
      <c r="HK21" s="892"/>
      <c r="HL21" s="892"/>
      <c r="HM21" s="892"/>
      <c r="HN21" s="892"/>
      <c r="HO21" s="892"/>
      <c r="HP21" s="892"/>
      <c r="HQ21" s="892"/>
      <c r="HR21" s="892"/>
      <c r="HS21" s="892"/>
      <c r="HT21" s="892"/>
      <c r="HU21" s="892"/>
      <c r="HV21" s="892"/>
      <c r="HW21" s="892"/>
      <c r="HX21" s="892"/>
      <c r="HY21" s="892"/>
      <c r="HZ21" s="892"/>
      <c r="IA21" s="892"/>
      <c r="IB21" s="892"/>
      <c r="IC21" s="892"/>
      <c r="ID21" s="892"/>
      <c r="IE21" s="892"/>
      <c r="IF21" s="892"/>
      <c r="IG21" s="892"/>
      <c r="IH21" s="892"/>
      <c r="II21" s="892"/>
      <c r="IJ21" s="892"/>
      <c r="IK21" s="892"/>
      <c r="IL21" s="892"/>
      <c r="IM21" s="892"/>
      <c r="IN21" s="892"/>
      <c r="IO21" s="892"/>
      <c r="IP21" s="892"/>
      <c r="IQ21" s="892"/>
      <c r="IR21" s="892"/>
      <c r="IS21" s="892"/>
      <c r="IT21" s="892"/>
      <c r="IU21" s="892"/>
      <c r="IV21" s="892"/>
      <c r="IW21" s="892"/>
      <c r="IX21" s="892"/>
      <c r="IY21" s="892"/>
      <c r="IZ21" s="892"/>
      <c r="JA21" s="892"/>
      <c r="JB21" s="892"/>
      <c r="JC21" s="892"/>
    </row>
    <row r="22" spans="1:263" s="893" customFormat="1">
      <c r="A22" s="1328" t="s">
        <v>163</v>
      </c>
      <c r="B22" s="1329">
        <v>85026296</v>
      </c>
      <c r="C22" s="1330">
        <v>1.26</v>
      </c>
      <c r="D22" s="1330">
        <v>11.52901</v>
      </c>
      <c r="E22" s="1331">
        <v>49177.58</v>
      </c>
      <c r="F22" s="1332">
        <v>1629.83</v>
      </c>
      <c r="G22" s="1332">
        <f>E22+F22</f>
        <v>50807.41</v>
      </c>
      <c r="H22" s="1332">
        <f>(E22*1.2)+(F22*1.055)</f>
        <v>60732.566650000001</v>
      </c>
      <c r="I22" s="1332">
        <f t="shared" si="11"/>
        <v>60137.057250999998</v>
      </c>
      <c r="J22" s="1333">
        <v>458866</v>
      </c>
      <c r="K22" s="1329">
        <v>39801</v>
      </c>
      <c r="L22" s="1372">
        <f t="shared" si="12"/>
        <v>0.13235359919889467</v>
      </c>
      <c r="M22" s="1336">
        <f t="shared" si="13"/>
        <v>1.8744223357608167</v>
      </c>
      <c r="N22" s="1337">
        <f t="shared" si="14"/>
        <v>0.18721572239499515</v>
      </c>
      <c r="O22" s="1338">
        <f>IF(K22="","0",'2022 SAVE H '!H21)</f>
        <v>17796.779399999999</v>
      </c>
      <c r="P22" s="1373">
        <f t="shared" si="15"/>
        <v>4.6045286231002881E-2</v>
      </c>
      <c r="Q22" s="1254">
        <f>IF(J22="","0",'2022 SAVE H '!J21)</f>
        <v>386506</v>
      </c>
      <c r="R22" s="1265"/>
      <c r="S22" s="1264"/>
      <c r="T22" s="1123"/>
      <c r="U22" s="1123"/>
      <c r="V22" s="1123"/>
      <c r="W22" s="1123"/>
      <c r="X22" s="1123"/>
      <c r="Y22" s="892"/>
      <c r="Z22" s="892"/>
      <c r="AH22" s="913"/>
      <c r="BB22" s="892"/>
      <c r="BC22" s="892"/>
      <c r="BD22" s="892"/>
      <c r="BE22" s="892"/>
      <c r="BF22" s="892"/>
      <c r="BG22" s="892"/>
      <c r="BH22" s="892"/>
      <c r="BI22" s="892"/>
      <c r="BJ22" s="892"/>
      <c r="BK22" s="892"/>
      <c r="BL22" s="892"/>
      <c r="BM22" s="892"/>
      <c r="BN22" s="892"/>
      <c r="BO22" s="892"/>
      <c r="BP22" s="892"/>
      <c r="BQ22" s="892"/>
      <c r="BR22" s="892"/>
      <c r="BS22" s="892"/>
      <c r="BT22" s="892"/>
      <c r="BU22" s="892"/>
      <c r="BV22" s="892"/>
      <c r="BW22" s="892"/>
      <c r="BX22" s="892"/>
      <c r="BY22" s="892"/>
      <c r="BZ22" s="892"/>
      <c r="CA22" s="892"/>
      <c r="CB22" s="892"/>
      <c r="CC22" s="892"/>
      <c r="CD22" s="892"/>
      <c r="CE22" s="892"/>
      <c r="CF22" s="892"/>
      <c r="CG22" s="892"/>
      <c r="CH22" s="892"/>
      <c r="CI22" s="892"/>
      <c r="CJ22" s="892"/>
      <c r="CK22" s="892"/>
      <c r="CL22" s="892"/>
      <c r="CM22" s="892"/>
      <c r="CN22" s="892"/>
      <c r="CO22" s="892"/>
      <c r="CP22" s="892"/>
      <c r="CQ22" s="892"/>
      <c r="CR22" s="892"/>
      <c r="CS22" s="892"/>
      <c r="CT22" s="892"/>
      <c r="CU22" s="892"/>
      <c r="CV22" s="892"/>
      <c r="CW22" s="892"/>
      <c r="CX22" s="892"/>
      <c r="CY22" s="892"/>
      <c r="CZ22" s="892"/>
      <c r="DA22" s="892"/>
      <c r="DB22" s="892"/>
      <c r="DC22" s="892"/>
      <c r="DD22" s="892"/>
      <c r="DE22" s="892"/>
      <c r="DF22" s="892"/>
      <c r="DG22" s="892"/>
      <c r="DH22" s="892"/>
      <c r="DI22" s="892"/>
      <c r="DJ22" s="892"/>
      <c r="DK22" s="892"/>
      <c r="DL22" s="892"/>
      <c r="DM22" s="892"/>
      <c r="DN22" s="892"/>
      <c r="DO22" s="892"/>
      <c r="DP22" s="892"/>
      <c r="DQ22" s="892"/>
      <c r="DR22" s="892"/>
      <c r="DS22" s="892"/>
      <c r="DT22" s="892"/>
      <c r="DU22" s="892"/>
      <c r="DV22" s="892"/>
      <c r="DW22" s="892"/>
      <c r="DX22" s="892"/>
      <c r="DY22" s="892"/>
      <c r="DZ22" s="892"/>
      <c r="EA22" s="892"/>
      <c r="EB22" s="892"/>
      <c r="EC22" s="892"/>
      <c r="ED22" s="892"/>
      <c r="EE22" s="892"/>
      <c r="EF22" s="892"/>
      <c r="EG22" s="892"/>
      <c r="EH22" s="892"/>
      <c r="EI22" s="892"/>
      <c r="EJ22" s="892"/>
      <c r="EK22" s="892"/>
      <c r="EL22" s="892"/>
      <c r="EM22" s="892"/>
      <c r="EN22" s="892"/>
      <c r="EO22" s="892"/>
      <c r="EP22" s="892"/>
      <c r="EQ22" s="892"/>
      <c r="ER22" s="892"/>
      <c r="ES22" s="892"/>
      <c r="ET22" s="892"/>
      <c r="EU22" s="892"/>
      <c r="EV22" s="892"/>
      <c r="EW22" s="892"/>
      <c r="EX22" s="892"/>
      <c r="EY22" s="892"/>
      <c r="EZ22" s="892"/>
      <c r="FA22" s="892"/>
      <c r="FB22" s="892"/>
      <c r="FC22" s="892"/>
      <c r="FD22" s="892"/>
      <c r="FE22" s="892"/>
      <c r="FF22" s="892"/>
      <c r="FG22" s="892"/>
      <c r="FH22" s="892"/>
      <c r="FI22" s="892"/>
      <c r="FJ22" s="892"/>
      <c r="FK22" s="892"/>
      <c r="FL22" s="892"/>
      <c r="FM22" s="892"/>
      <c r="FN22" s="892"/>
      <c r="FO22" s="892"/>
      <c r="FP22" s="892"/>
      <c r="FQ22" s="892"/>
      <c r="FR22" s="892"/>
      <c r="FS22" s="892"/>
      <c r="FT22" s="892"/>
      <c r="FU22" s="892"/>
      <c r="FV22" s="892"/>
      <c r="FW22" s="892"/>
      <c r="FX22" s="892"/>
      <c r="FY22" s="892"/>
      <c r="FZ22" s="892"/>
      <c r="GA22" s="892"/>
      <c r="GB22" s="892"/>
      <c r="GC22" s="892"/>
      <c r="GD22" s="892"/>
      <c r="GE22" s="892"/>
      <c r="GF22" s="892"/>
      <c r="GG22" s="892"/>
      <c r="GH22" s="892"/>
      <c r="GI22" s="892"/>
      <c r="GJ22" s="892"/>
      <c r="GK22" s="892"/>
      <c r="GL22" s="892"/>
      <c r="GM22" s="892"/>
      <c r="GN22" s="892"/>
      <c r="GO22" s="892"/>
      <c r="GP22" s="892"/>
      <c r="GQ22" s="892"/>
      <c r="GR22" s="892"/>
      <c r="GS22" s="892"/>
      <c r="GT22" s="892"/>
      <c r="GU22" s="892"/>
      <c r="GV22" s="892"/>
      <c r="GW22" s="892"/>
      <c r="GX22" s="892"/>
      <c r="GY22" s="892"/>
      <c r="GZ22" s="892"/>
      <c r="HA22" s="892"/>
      <c r="HB22" s="892"/>
      <c r="HC22" s="892"/>
      <c r="HD22" s="892"/>
      <c r="HE22" s="892"/>
      <c r="HF22" s="892"/>
      <c r="HG22" s="892"/>
      <c r="HH22" s="892"/>
      <c r="HI22" s="892"/>
      <c r="HJ22" s="892"/>
      <c r="HK22" s="892"/>
      <c r="HL22" s="892"/>
      <c r="HM22" s="892"/>
      <c r="HN22" s="892"/>
      <c r="HO22" s="892"/>
      <c r="HP22" s="892"/>
      <c r="HQ22" s="892"/>
      <c r="HR22" s="892"/>
      <c r="HS22" s="892"/>
      <c r="HT22" s="892"/>
      <c r="HU22" s="892"/>
      <c r="HV22" s="892"/>
      <c r="HW22" s="892"/>
      <c r="HX22" s="892"/>
      <c r="HY22" s="892"/>
      <c r="HZ22" s="892"/>
      <c r="IA22" s="892"/>
      <c r="IB22" s="892"/>
      <c r="IC22" s="892"/>
      <c r="ID22" s="892"/>
      <c r="IE22" s="892"/>
      <c r="IF22" s="892"/>
      <c r="IG22" s="892"/>
      <c r="IH22" s="892"/>
      <c r="II22" s="892"/>
      <c r="IJ22" s="892"/>
      <c r="IK22" s="892"/>
      <c r="IL22" s="892"/>
      <c r="IM22" s="892"/>
      <c r="IN22" s="892"/>
      <c r="IO22" s="892"/>
      <c r="IP22" s="892"/>
      <c r="IQ22" s="892"/>
      <c r="IR22" s="892"/>
      <c r="IS22" s="892"/>
      <c r="IT22" s="892"/>
      <c r="IU22" s="892"/>
      <c r="IV22" s="892"/>
      <c r="IW22" s="892"/>
      <c r="IX22" s="892"/>
      <c r="IY22" s="892"/>
      <c r="IZ22" s="892"/>
      <c r="JA22" s="892"/>
      <c r="JB22" s="892"/>
      <c r="JC22" s="892"/>
    </row>
    <row r="23" spans="1:263" s="893" customFormat="1">
      <c r="A23" s="1349" t="s">
        <v>164</v>
      </c>
      <c r="B23" s="1350">
        <v>85091484</v>
      </c>
      <c r="C23" s="1351">
        <v>1.2569999999999999</v>
      </c>
      <c r="D23" s="1351">
        <v>11.559290000000001</v>
      </c>
      <c r="E23" s="1352">
        <v>30805.15</v>
      </c>
      <c r="F23" s="1353">
        <v>1934.25</v>
      </c>
      <c r="G23" s="1353">
        <f>E23+F23</f>
        <v>32739.4</v>
      </c>
      <c r="H23" s="1353">
        <f>(E23*1.2)+(F23*1.055)</f>
        <v>39006.813750000001</v>
      </c>
      <c r="I23" s="1353">
        <f t="shared" si="11"/>
        <v>38630.768925000004</v>
      </c>
      <c r="J23" s="1354">
        <v>287364</v>
      </c>
      <c r="K23" s="1350">
        <v>24860</v>
      </c>
      <c r="L23" s="1372">
        <f t="shared" si="12"/>
        <v>0.13574008487493214</v>
      </c>
      <c r="M23" s="1336">
        <f t="shared" si="13"/>
        <v>2.0092560690284831</v>
      </c>
      <c r="N23" s="1337">
        <f t="shared" si="14"/>
        <v>-8.8219616204690834E-2</v>
      </c>
      <c r="O23" s="1338">
        <f>IF(K23="","0",'2022 SAVE H '!H22)</f>
        <v>14216.447550000001</v>
      </c>
      <c r="P23" s="1373">
        <f t="shared" si="15"/>
        <v>4.510752217864758E-2</v>
      </c>
      <c r="Q23" s="1254">
        <f>IF(J23="","0",'2022 SAVE H '!J22)</f>
        <v>315168</v>
      </c>
      <c r="R23" s="1265"/>
      <c r="S23" s="1264"/>
      <c r="T23" s="1123"/>
      <c r="U23" s="1123"/>
      <c r="V23" s="1123"/>
      <c r="W23" s="1123"/>
      <c r="X23" s="1123"/>
      <c r="Y23" s="892"/>
      <c r="Z23" s="892"/>
      <c r="AH23" s="913"/>
      <c r="BB23" s="892"/>
      <c r="BC23" s="892"/>
      <c r="BD23" s="892"/>
      <c r="BE23" s="892"/>
      <c r="BF23" s="892"/>
      <c r="BG23" s="892"/>
      <c r="BH23" s="892"/>
      <c r="BI23" s="892"/>
      <c r="BJ23" s="892"/>
      <c r="BK23" s="892"/>
      <c r="BL23" s="892"/>
      <c r="BM23" s="892"/>
      <c r="BN23" s="892"/>
      <c r="BO23" s="892"/>
      <c r="BP23" s="892"/>
      <c r="BQ23" s="892"/>
      <c r="BR23" s="892"/>
      <c r="BS23" s="892"/>
      <c r="BT23" s="892"/>
      <c r="BU23" s="892"/>
      <c r="BV23" s="892"/>
      <c r="BW23" s="892"/>
      <c r="BX23" s="892"/>
      <c r="BY23" s="892"/>
      <c r="BZ23" s="892"/>
      <c r="CA23" s="892"/>
      <c r="CB23" s="892"/>
      <c r="CC23" s="892"/>
      <c r="CD23" s="892"/>
      <c r="CE23" s="892"/>
      <c r="CF23" s="892"/>
      <c r="CG23" s="892"/>
      <c r="CH23" s="892"/>
      <c r="CI23" s="892"/>
      <c r="CJ23" s="892"/>
      <c r="CK23" s="892"/>
      <c r="CL23" s="892"/>
      <c r="CM23" s="892"/>
      <c r="CN23" s="892"/>
      <c r="CO23" s="892"/>
      <c r="CP23" s="892"/>
      <c r="CQ23" s="892"/>
      <c r="CR23" s="892"/>
      <c r="CS23" s="892"/>
      <c r="CT23" s="892"/>
      <c r="CU23" s="892"/>
      <c r="CV23" s="892"/>
      <c r="CW23" s="892"/>
      <c r="CX23" s="892"/>
      <c r="CY23" s="892"/>
      <c r="CZ23" s="892"/>
      <c r="DA23" s="892"/>
      <c r="DB23" s="892"/>
      <c r="DC23" s="892"/>
      <c r="DD23" s="892"/>
      <c r="DE23" s="892"/>
      <c r="DF23" s="892"/>
      <c r="DG23" s="892"/>
      <c r="DH23" s="892"/>
      <c r="DI23" s="892"/>
      <c r="DJ23" s="892"/>
      <c r="DK23" s="892"/>
      <c r="DL23" s="892"/>
      <c r="DM23" s="892"/>
      <c r="DN23" s="892"/>
      <c r="DO23" s="892"/>
      <c r="DP23" s="892"/>
      <c r="DQ23" s="892"/>
      <c r="DR23" s="892"/>
      <c r="DS23" s="892"/>
      <c r="DT23" s="892"/>
      <c r="DU23" s="892"/>
      <c r="DV23" s="892"/>
      <c r="DW23" s="892"/>
      <c r="DX23" s="892"/>
      <c r="DY23" s="892"/>
      <c r="DZ23" s="892"/>
      <c r="EA23" s="892"/>
      <c r="EB23" s="892"/>
      <c r="EC23" s="892"/>
      <c r="ED23" s="892"/>
      <c r="EE23" s="892"/>
      <c r="EF23" s="892"/>
      <c r="EG23" s="892"/>
      <c r="EH23" s="892"/>
      <c r="EI23" s="892"/>
      <c r="EJ23" s="892"/>
      <c r="EK23" s="892"/>
      <c r="EL23" s="892"/>
      <c r="EM23" s="892"/>
      <c r="EN23" s="892"/>
      <c r="EO23" s="892"/>
      <c r="EP23" s="892"/>
      <c r="EQ23" s="892"/>
      <c r="ER23" s="892"/>
      <c r="ES23" s="892"/>
      <c r="ET23" s="892"/>
      <c r="EU23" s="892"/>
      <c r="EV23" s="892"/>
      <c r="EW23" s="892"/>
      <c r="EX23" s="892"/>
      <c r="EY23" s="892"/>
      <c r="EZ23" s="892"/>
      <c r="FA23" s="892"/>
      <c r="FB23" s="892"/>
      <c r="FC23" s="892"/>
      <c r="FD23" s="892"/>
      <c r="FE23" s="892"/>
      <c r="FF23" s="892"/>
      <c r="FG23" s="892"/>
      <c r="FH23" s="892"/>
      <c r="FI23" s="892"/>
      <c r="FJ23" s="892"/>
      <c r="FK23" s="892"/>
      <c r="FL23" s="892"/>
      <c r="FM23" s="892"/>
      <c r="FN23" s="892"/>
      <c r="FO23" s="892"/>
      <c r="FP23" s="892"/>
      <c r="FQ23" s="892"/>
      <c r="FR23" s="892"/>
      <c r="FS23" s="892"/>
      <c r="FT23" s="892"/>
      <c r="FU23" s="892"/>
      <c r="FV23" s="892"/>
      <c r="FW23" s="892"/>
      <c r="FX23" s="892"/>
      <c r="FY23" s="892"/>
      <c r="FZ23" s="892"/>
      <c r="GA23" s="892"/>
      <c r="GB23" s="892"/>
      <c r="GC23" s="892"/>
      <c r="GD23" s="892"/>
      <c r="GE23" s="892"/>
      <c r="GF23" s="892"/>
      <c r="GG23" s="892"/>
      <c r="GH23" s="892"/>
      <c r="GI23" s="892"/>
      <c r="GJ23" s="892"/>
      <c r="GK23" s="892"/>
      <c r="GL23" s="892"/>
      <c r="GM23" s="892"/>
      <c r="GN23" s="892"/>
      <c r="GO23" s="892"/>
      <c r="GP23" s="892"/>
      <c r="GQ23" s="892"/>
      <c r="GR23" s="892"/>
      <c r="GS23" s="892"/>
      <c r="GT23" s="892"/>
      <c r="GU23" s="892"/>
      <c r="GV23" s="892"/>
      <c r="GW23" s="892"/>
      <c r="GX23" s="892"/>
      <c r="GY23" s="892"/>
      <c r="GZ23" s="892"/>
      <c r="HA23" s="892"/>
      <c r="HB23" s="892"/>
      <c r="HC23" s="892"/>
      <c r="HD23" s="892"/>
      <c r="HE23" s="892"/>
      <c r="HF23" s="892"/>
      <c r="HG23" s="892"/>
      <c r="HH23" s="892"/>
      <c r="HI23" s="892"/>
      <c r="HJ23" s="892"/>
      <c r="HK23" s="892"/>
      <c r="HL23" s="892"/>
      <c r="HM23" s="892"/>
      <c r="HN23" s="892"/>
      <c r="HO23" s="892"/>
      <c r="HP23" s="892"/>
      <c r="HQ23" s="892"/>
      <c r="HR23" s="892"/>
      <c r="HS23" s="892"/>
      <c r="HT23" s="892"/>
      <c r="HU23" s="892"/>
      <c r="HV23" s="892"/>
      <c r="HW23" s="892"/>
      <c r="HX23" s="892"/>
      <c r="HY23" s="892"/>
      <c r="HZ23" s="892"/>
      <c r="IA23" s="892"/>
      <c r="IB23" s="892"/>
      <c r="IC23" s="892"/>
      <c r="ID23" s="892"/>
      <c r="IE23" s="892"/>
      <c r="IF23" s="892"/>
      <c r="IG23" s="892"/>
      <c r="IH23" s="892"/>
      <c r="II23" s="892"/>
      <c r="IJ23" s="892"/>
      <c r="IK23" s="892"/>
      <c r="IL23" s="892"/>
      <c r="IM23" s="892"/>
      <c r="IN23" s="892"/>
      <c r="IO23" s="892"/>
      <c r="IP23" s="892"/>
      <c r="IQ23" s="892"/>
      <c r="IR23" s="892"/>
      <c r="IS23" s="892"/>
      <c r="IT23" s="892"/>
      <c r="IU23" s="892"/>
      <c r="IV23" s="892"/>
      <c r="IW23" s="892"/>
      <c r="IX23" s="892"/>
      <c r="IY23" s="892"/>
      <c r="IZ23" s="892"/>
      <c r="JA23" s="892"/>
      <c r="JB23" s="892"/>
      <c r="JC23" s="892"/>
    </row>
    <row r="24" spans="1:263" s="893" customFormat="1">
      <c r="A24" s="1349" t="s">
        <v>165</v>
      </c>
      <c r="B24" s="1350">
        <v>85156273</v>
      </c>
      <c r="C24" s="1351">
        <v>1.25</v>
      </c>
      <c r="D24" s="1351">
        <v>11.52603</v>
      </c>
      <c r="E24" s="1352">
        <v>19284.53</v>
      </c>
      <c r="F24" s="1353">
        <v>106.38</v>
      </c>
      <c r="G24" s="1353">
        <f>E24+F24</f>
        <v>19390.91</v>
      </c>
      <c r="H24" s="1353">
        <f>(E24*1.2)+(F24*1.055)</f>
        <v>23253.666899999997</v>
      </c>
      <c r="I24" s="1353">
        <f>H24-(H24-G24)*0.06</f>
        <v>23021.901485999995</v>
      </c>
      <c r="J24" s="1354">
        <v>179806</v>
      </c>
      <c r="K24" s="1350">
        <v>179806</v>
      </c>
      <c r="L24" s="1372">
        <f t="shared" si="12"/>
        <v>0.12932642347863807</v>
      </c>
      <c r="M24" s="1336">
        <f t="shared" si="13"/>
        <v>1.7254882800112956</v>
      </c>
      <c r="N24" s="1337">
        <f t="shared" si="14"/>
        <v>-7.5195704278234396E-2</v>
      </c>
      <c r="O24" s="1338">
        <f>IF(K24="","0",'2022 SAVE H '!H23)</f>
        <v>9225.6566999999995</v>
      </c>
      <c r="P24" s="1373">
        <f t="shared" si="15"/>
        <v>4.7450735498338698E-2</v>
      </c>
      <c r="Q24" s="1254">
        <f>IF(J24="","0",'2022 SAVE H '!J23)</f>
        <v>194426</v>
      </c>
      <c r="R24" s="1265"/>
      <c r="S24" s="1264"/>
      <c r="T24" s="1123"/>
      <c r="U24" s="1123"/>
      <c r="V24" s="1123"/>
      <c r="W24" s="1123"/>
      <c r="X24" s="1123"/>
      <c r="Y24" s="892"/>
      <c r="Z24" s="892"/>
      <c r="AH24" s="913"/>
      <c r="BB24" s="892"/>
      <c r="BC24" s="892"/>
      <c r="BD24" s="892"/>
      <c r="BE24" s="892"/>
      <c r="BF24" s="892"/>
      <c r="BG24" s="892"/>
      <c r="BH24" s="892"/>
      <c r="BI24" s="892"/>
      <c r="BJ24" s="892"/>
      <c r="BK24" s="892"/>
      <c r="BL24" s="892"/>
      <c r="BM24" s="892"/>
      <c r="BN24" s="892"/>
      <c r="BO24" s="892"/>
      <c r="BP24" s="892"/>
      <c r="BQ24" s="892"/>
      <c r="BR24" s="892"/>
      <c r="BS24" s="892"/>
      <c r="BT24" s="892"/>
      <c r="BU24" s="892"/>
      <c r="BV24" s="892"/>
      <c r="BW24" s="892"/>
      <c r="BX24" s="892"/>
      <c r="BY24" s="892"/>
      <c r="BZ24" s="892"/>
      <c r="CA24" s="892"/>
      <c r="CB24" s="892"/>
      <c r="CC24" s="892"/>
      <c r="CD24" s="892"/>
      <c r="CE24" s="892"/>
      <c r="CF24" s="892"/>
      <c r="CG24" s="892"/>
      <c r="CH24" s="892"/>
      <c r="CI24" s="892"/>
      <c r="CJ24" s="892"/>
      <c r="CK24" s="892"/>
      <c r="CL24" s="892"/>
      <c r="CM24" s="892"/>
      <c r="CN24" s="892"/>
      <c r="CO24" s="892"/>
      <c r="CP24" s="892"/>
      <c r="CQ24" s="892"/>
      <c r="CR24" s="892"/>
      <c r="CS24" s="892"/>
      <c r="CT24" s="892"/>
      <c r="CU24" s="892"/>
      <c r="CV24" s="892"/>
      <c r="CW24" s="892"/>
      <c r="CX24" s="892"/>
      <c r="CY24" s="892"/>
      <c r="CZ24" s="892"/>
      <c r="DA24" s="892"/>
      <c r="DB24" s="892"/>
      <c r="DC24" s="892"/>
      <c r="DD24" s="892"/>
      <c r="DE24" s="892"/>
      <c r="DF24" s="892"/>
      <c r="DG24" s="892"/>
      <c r="DH24" s="892"/>
      <c r="DI24" s="892"/>
      <c r="DJ24" s="892"/>
      <c r="DK24" s="892"/>
      <c r="DL24" s="892"/>
      <c r="DM24" s="892"/>
      <c r="DN24" s="892"/>
      <c r="DO24" s="892"/>
      <c r="DP24" s="892"/>
      <c r="DQ24" s="892"/>
      <c r="DR24" s="892"/>
      <c r="DS24" s="892"/>
      <c r="DT24" s="892"/>
      <c r="DU24" s="892"/>
      <c r="DV24" s="892"/>
      <c r="DW24" s="892"/>
      <c r="DX24" s="892"/>
      <c r="DY24" s="892"/>
      <c r="DZ24" s="892"/>
      <c r="EA24" s="892"/>
      <c r="EB24" s="892"/>
      <c r="EC24" s="892"/>
      <c r="ED24" s="892"/>
      <c r="EE24" s="892"/>
      <c r="EF24" s="892"/>
      <c r="EG24" s="892"/>
      <c r="EH24" s="892"/>
      <c r="EI24" s="892"/>
      <c r="EJ24" s="892"/>
      <c r="EK24" s="892"/>
      <c r="EL24" s="892"/>
      <c r="EM24" s="892"/>
      <c r="EN24" s="892"/>
      <c r="EO24" s="892"/>
      <c r="EP24" s="892"/>
      <c r="EQ24" s="892"/>
      <c r="ER24" s="892"/>
      <c r="ES24" s="892"/>
      <c r="ET24" s="892"/>
      <c r="EU24" s="892"/>
      <c r="EV24" s="892"/>
      <c r="EW24" s="892"/>
      <c r="EX24" s="892"/>
      <c r="EY24" s="892"/>
      <c r="EZ24" s="892"/>
      <c r="FA24" s="892"/>
      <c r="FB24" s="892"/>
      <c r="FC24" s="892"/>
      <c r="FD24" s="892"/>
      <c r="FE24" s="892"/>
      <c r="FF24" s="892"/>
      <c r="FG24" s="892"/>
      <c r="FH24" s="892"/>
      <c r="FI24" s="892"/>
      <c r="FJ24" s="892"/>
      <c r="FK24" s="892"/>
      <c r="FL24" s="892"/>
      <c r="FM24" s="892"/>
      <c r="FN24" s="892"/>
      <c r="FO24" s="892"/>
      <c r="FP24" s="892"/>
      <c r="FQ24" s="892"/>
      <c r="FR24" s="892"/>
      <c r="FS24" s="892"/>
      <c r="FT24" s="892"/>
      <c r="FU24" s="892"/>
      <c r="FV24" s="892"/>
      <c r="FW24" s="892"/>
      <c r="FX24" s="892"/>
      <c r="FY24" s="892"/>
      <c r="FZ24" s="892"/>
      <c r="GA24" s="892"/>
      <c r="GB24" s="892"/>
      <c r="GC24" s="892"/>
      <c r="GD24" s="892"/>
      <c r="GE24" s="892"/>
      <c r="GF24" s="892"/>
      <c r="GG24" s="892"/>
      <c r="GH24" s="892"/>
      <c r="GI24" s="892"/>
      <c r="GJ24" s="892"/>
      <c r="GK24" s="892"/>
      <c r="GL24" s="892"/>
      <c r="GM24" s="892"/>
      <c r="GN24" s="892"/>
      <c r="GO24" s="892"/>
      <c r="GP24" s="892"/>
      <c r="GQ24" s="892"/>
      <c r="GR24" s="892"/>
      <c r="GS24" s="892"/>
      <c r="GT24" s="892"/>
      <c r="GU24" s="892"/>
      <c r="GV24" s="892"/>
      <c r="GW24" s="892"/>
      <c r="GX24" s="892"/>
      <c r="GY24" s="892"/>
      <c r="GZ24" s="892"/>
      <c r="HA24" s="892"/>
      <c r="HB24" s="892"/>
      <c r="HC24" s="892"/>
      <c r="HD24" s="892"/>
      <c r="HE24" s="892"/>
      <c r="HF24" s="892"/>
      <c r="HG24" s="892"/>
      <c r="HH24" s="892"/>
      <c r="HI24" s="892"/>
      <c r="HJ24" s="892"/>
      <c r="HK24" s="892"/>
      <c r="HL24" s="892"/>
      <c r="HM24" s="892"/>
      <c r="HN24" s="892"/>
      <c r="HO24" s="892"/>
      <c r="HP24" s="892"/>
      <c r="HQ24" s="892"/>
      <c r="HR24" s="892"/>
      <c r="HS24" s="892"/>
      <c r="HT24" s="892"/>
      <c r="HU24" s="892"/>
      <c r="HV24" s="892"/>
      <c r="HW24" s="892"/>
      <c r="HX24" s="892"/>
      <c r="HY24" s="892"/>
      <c r="HZ24" s="892"/>
      <c r="IA24" s="892"/>
      <c r="IB24" s="892"/>
      <c r="IC24" s="892"/>
      <c r="ID24" s="892"/>
      <c r="IE24" s="892"/>
      <c r="IF24" s="892"/>
      <c r="IG24" s="892"/>
      <c r="IH24" s="892"/>
      <c r="II24" s="892"/>
      <c r="IJ24" s="892"/>
      <c r="IK24" s="892"/>
      <c r="IL24" s="892"/>
      <c r="IM24" s="892"/>
      <c r="IN24" s="892"/>
      <c r="IO24" s="892"/>
      <c r="IP24" s="892"/>
      <c r="IQ24" s="892"/>
      <c r="IR24" s="892"/>
      <c r="IS24" s="892"/>
      <c r="IT24" s="892"/>
      <c r="IU24" s="892"/>
      <c r="IV24" s="892"/>
      <c r="IW24" s="892"/>
      <c r="IX24" s="892"/>
      <c r="IY24" s="892"/>
      <c r="IZ24" s="892"/>
      <c r="JA24" s="892"/>
      <c r="JB24" s="892"/>
      <c r="JC24" s="892"/>
    </row>
    <row r="25" spans="1:263" s="893" customFormat="1">
      <c r="A25" s="1349" t="s">
        <v>166</v>
      </c>
      <c r="B25" s="1350">
        <v>85215280</v>
      </c>
      <c r="C25" s="1351">
        <v>1.2310000000000001</v>
      </c>
      <c r="D25" s="1351">
        <v>11.50442</v>
      </c>
      <c r="E25" s="1352">
        <v>11857.92</v>
      </c>
      <c r="F25" s="1353">
        <v>1934.25</v>
      </c>
      <c r="G25" s="1353">
        <f t="shared" ref="G25:G31" si="16">E25+F25</f>
        <v>13792.17</v>
      </c>
      <c r="H25" s="1353">
        <f t="shared" ref="H25:H31" si="17">(E25*1.2)+(F25*1.055)</f>
        <v>16270.137749999998</v>
      </c>
      <c r="I25" s="1353">
        <f t="shared" si="11"/>
        <v>16121.459684999998</v>
      </c>
      <c r="J25" s="1354">
        <v>110707</v>
      </c>
      <c r="K25" s="1350">
        <v>9623</v>
      </c>
      <c r="L25" s="1372">
        <f t="shared" si="12"/>
        <v>0.14696575419801816</v>
      </c>
      <c r="M25" s="1336">
        <f t="shared" si="13"/>
        <v>0.21490057759279435</v>
      </c>
      <c r="N25" s="1337">
        <f t="shared" si="14"/>
        <v>-0.35227625104582927</v>
      </c>
      <c r="O25" s="1338">
        <f>IF(K25="","0",'2022 SAVE H '!H24)</f>
        <v>20675.72135</v>
      </c>
      <c r="P25" s="1373">
        <f t="shared" si="15"/>
        <v>0.12096936729523687</v>
      </c>
      <c r="Q25" s="1254">
        <f>IF(J25="","0",'2022 SAVE H '!J24)</f>
        <v>170917</v>
      </c>
      <c r="R25" s="1265"/>
      <c r="S25" s="1264"/>
      <c r="T25" s="1123"/>
      <c r="U25" s="1123"/>
      <c r="V25" s="1123"/>
      <c r="W25" s="1123"/>
      <c r="X25" s="1123"/>
      <c r="Y25" s="892"/>
      <c r="Z25" s="892"/>
      <c r="AH25" s="913"/>
      <c r="BB25" s="892"/>
      <c r="BC25" s="892"/>
      <c r="BD25" s="892"/>
      <c r="BE25" s="892"/>
      <c r="BF25" s="892"/>
      <c r="BG25" s="892"/>
      <c r="BH25" s="892"/>
      <c r="BI25" s="892"/>
      <c r="BJ25" s="892"/>
      <c r="BK25" s="892"/>
      <c r="BL25" s="892"/>
      <c r="BM25" s="892"/>
      <c r="BN25" s="892"/>
      <c r="BO25" s="892"/>
      <c r="BP25" s="892"/>
      <c r="BQ25" s="892"/>
      <c r="BR25" s="892"/>
      <c r="BS25" s="892"/>
      <c r="BT25" s="892"/>
      <c r="BU25" s="892"/>
      <c r="BV25" s="892"/>
      <c r="BW25" s="892"/>
      <c r="BX25" s="892"/>
      <c r="BY25" s="892"/>
      <c r="BZ25" s="892"/>
      <c r="CA25" s="892"/>
      <c r="CB25" s="892"/>
      <c r="CC25" s="892"/>
      <c r="CD25" s="892"/>
      <c r="CE25" s="892"/>
      <c r="CF25" s="892"/>
      <c r="CG25" s="892"/>
      <c r="CH25" s="892"/>
      <c r="CI25" s="892"/>
      <c r="CJ25" s="892"/>
      <c r="CK25" s="892"/>
      <c r="CL25" s="892"/>
      <c r="CM25" s="892"/>
      <c r="CN25" s="892"/>
      <c r="CO25" s="892"/>
      <c r="CP25" s="892"/>
      <c r="CQ25" s="892"/>
      <c r="CR25" s="892"/>
      <c r="CS25" s="892"/>
      <c r="CT25" s="892"/>
      <c r="CU25" s="892"/>
      <c r="CV25" s="892"/>
      <c r="CW25" s="892"/>
      <c r="CX25" s="892"/>
      <c r="CY25" s="892"/>
      <c r="CZ25" s="892"/>
      <c r="DA25" s="892"/>
      <c r="DB25" s="892"/>
      <c r="DC25" s="892"/>
      <c r="DD25" s="892"/>
      <c r="DE25" s="892"/>
      <c r="DF25" s="892"/>
      <c r="DG25" s="892"/>
      <c r="DH25" s="892"/>
      <c r="DI25" s="892"/>
      <c r="DJ25" s="892"/>
      <c r="DK25" s="892"/>
      <c r="DL25" s="892"/>
      <c r="DM25" s="892"/>
      <c r="DN25" s="892"/>
      <c r="DO25" s="892"/>
      <c r="DP25" s="892"/>
      <c r="DQ25" s="892"/>
      <c r="DR25" s="892"/>
      <c r="DS25" s="892"/>
      <c r="DT25" s="892"/>
      <c r="DU25" s="892"/>
      <c r="DV25" s="892"/>
      <c r="DW25" s="892"/>
      <c r="DX25" s="892"/>
      <c r="DY25" s="892"/>
      <c r="DZ25" s="892"/>
      <c r="EA25" s="892"/>
      <c r="EB25" s="892"/>
      <c r="EC25" s="892"/>
      <c r="ED25" s="892"/>
      <c r="EE25" s="892"/>
      <c r="EF25" s="892"/>
      <c r="EG25" s="892"/>
      <c r="EH25" s="892"/>
      <c r="EI25" s="892"/>
      <c r="EJ25" s="892"/>
      <c r="EK25" s="892"/>
      <c r="EL25" s="892"/>
      <c r="EM25" s="892"/>
      <c r="EN25" s="892"/>
      <c r="EO25" s="892"/>
      <c r="EP25" s="892"/>
      <c r="EQ25" s="892"/>
      <c r="ER25" s="892"/>
      <c r="ES25" s="892"/>
      <c r="ET25" s="892"/>
      <c r="EU25" s="892"/>
      <c r="EV25" s="892"/>
      <c r="EW25" s="892"/>
      <c r="EX25" s="892"/>
      <c r="EY25" s="892"/>
      <c r="EZ25" s="892"/>
      <c r="FA25" s="892"/>
      <c r="FB25" s="892"/>
      <c r="FC25" s="892"/>
      <c r="FD25" s="892"/>
      <c r="FE25" s="892"/>
      <c r="FF25" s="892"/>
      <c r="FG25" s="892"/>
      <c r="FH25" s="892"/>
      <c r="FI25" s="892"/>
      <c r="FJ25" s="892"/>
      <c r="FK25" s="892"/>
      <c r="FL25" s="892"/>
      <c r="FM25" s="892"/>
      <c r="FN25" s="892"/>
      <c r="FO25" s="892"/>
      <c r="FP25" s="892"/>
      <c r="FQ25" s="892"/>
      <c r="FR25" s="892"/>
      <c r="FS25" s="892"/>
      <c r="FT25" s="892"/>
      <c r="FU25" s="892"/>
      <c r="FV25" s="892"/>
      <c r="FW25" s="892"/>
      <c r="FX25" s="892"/>
      <c r="FY25" s="892"/>
      <c r="FZ25" s="892"/>
      <c r="GA25" s="892"/>
      <c r="GB25" s="892"/>
      <c r="GC25" s="892"/>
      <c r="GD25" s="892"/>
      <c r="GE25" s="892"/>
      <c r="GF25" s="892"/>
      <c r="GG25" s="892"/>
      <c r="GH25" s="892"/>
      <c r="GI25" s="892"/>
      <c r="GJ25" s="892"/>
      <c r="GK25" s="892"/>
      <c r="GL25" s="892"/>
      <c r="GM25" s="892"/>
      <c r="GN25" s="892"/>
      <c r="GO25" s="892"/>
      <c r="GP25" s="892"/>
      <c r="GQ25" s="892"/>
      <c r="GR25" s="892"/>
      <c r="GS25" s="892"/>
      <c r="GT25" s="892"/>
      <c r="GU25" s="892"/>
      <c r="GV25" s="892"/>
      <c r="GW25" s="892"/>
      <c r="GX25" s="892"/>
      <c r="GY25" s="892"/>
      <c r="GZ25" s="892"/>
      <c r="HA25" s="892"/>
      <c r="HB25" s="892"/>
      <c r="HC25" s="892"/>
      <c r="HD25" s="892"/>
      <c r="HE25" s="892"/>
      <c r="HF25" s="892"/>
      <c r="HG25" s="892"/>
      <c r="HH25" s="892"/>
      <c r="HI25" s="892"/>
      <c r="HJ25" s="892"/>
      <c r="HK25" s="892"/>
      <c r="HL25" s="892"/>
      <c r="HM25" s="892"/>
      <c r="HN25" s="892"/>
      <c r="HO25" s="892"/>
      <c r="HP25" s="892"/>
      <c r="HQ25" s="892"/>
      <c r="HR25" s="892"/>
      <c r="HS25" s="892"/>
      <c r="HT25" s="892"/>
      <c r="HU25" s="892"/>
      <c r="HV25" s="892"/>
      <c r="HW25" s="892"/>
      <c r="HX25" s="892"/>
      <c r="HY25" s="892"/>
      <c r="HZ25" s="892"/>
      <c r="IA25" s="892"/>
      <c r="IB25" s="892"/>
      <c r="IC25" s="892"/>
      <c r="ID25" s="892"/>
      <c r="IE25" s="892"/>
      <c r="IF25" s="892"/>
      <c r="IG25" s="892"/>
      <c r="IH25" s="892"/>
      <c r="II25" s="892"/>
      <c r="IJ25" s="892"/>
      <c r="IK25" s="892"/>
      <c r="IL25" s="892"/>
      <c r="IM25" s="892"/>
      <c r="IN25" s="892"/>
      <c r="IO25" s="892"/>
      <c r="IP25" s="892"/>
      <c r="IQ25" s="892"/>
      <c r="IR25" s="892"/>
      <c r="IS25" s="892"/>
      <c r="IT25" s="892"/>
      <c r="IU25" s="892"/>
      <c r="IV25" s="892"/>
      <c r="IW25" s="892"/>
      <c r="IX25" s="892"/>
      <c r="IY25" s="892"/>
      <c r="IZ25" s="892"/>
      <c r="JA25" s="892"/>
      <c r="JB25" s="892"/>
      <c r="JC25" s="892"/>
    </row>
    <row r="26" spans="1:263" s="893" customFormat="1">
      <c r="A26" s="1349" t="s">
        <v>167</v>
      </c>
      <c r="B26" s="1350">
        <v>85287317</v>
      </c>
      <c r="C26" s="1351">
        <v>1.226</v>
      </c>
      <c r="D26" s="1351">
        <v>11.572419999999999</v>
      </c>
      <c r="E26" s="1352">
        <v>12569.33</v>
      </c>
      <c r="F26" s="1353">
        <v>1938.55</v>
      </c>
      <c r="G26" s="1353">
        <f t="shared" si="16"/>
        <v>14507.88</v>
      </c>
      <c r="H26" s="1353">
        <f t="shared" si="17"/>
        <v>17128.366249999999</v>
      </c>
      <c r="I26" s="1353">
        <f t="shared" si="11"/>
        <v>16971.137074999999</v>
      </c>
      <c r="J26" s="1354">
        <v>116569</v>
      </c>
      <c r="K26" s="1350">
        <v>10073</v>
      </c>
      <c r="L26" s="1372">
        <f t="shared" si="12"/>
        <v>0.14693757559900145</v>
      </c>
      <c r="M26" s="1336">
        <f t="shared" si="13"/>
        <v>-2.2576385719296665E-2</v>
      </c>
      <c r="N26" s="1337">
        <f t="shared" si="14"/>
        <v>0.232973356039051</v>
      </c>
      <c r="O26" s="1338">
        <f>IF(K26="","0",'2022 SAVE H '!H25)</f>
        <v>14212.792699999998</v>
      </c>
      <c r="P26" s="1373">
        <f t="shared" si="15"/>
        <v>0.15033151793363864</v>
      </c>
      <c r="Q26" s="1254">
        <f>IF(J26="","0",'2022 SAVE H '!J25)</f>
        <v>94543</v>
      </c>
      <c r="R26" s="1265"/>
      <c r="S26" s="1264"/>
      <c r="T26" s="1123"/>
      <c r="U26" s="1123" t="s">
        <v>393</v>
      </c>
      <c r="V26" s="1123"/>
      <c r="W26" s="1123"/>
      <c r="X26" s="1123"/>
      <c r="Y26" s="892"/>
      <c r="Z26" s="892"/>
      <c r="AH26" s="913"/>
      <c r="BB26" s="892"/>
      <c r="BC26" s="892"/>
      <c r="BD26" s="892"/>
      <c r="BE26" s="892"/>
      <c r="BF26" s="892"/>
      <c r="BG26" s="892"/>
      <c r="BH26" s="892"/>
      <c r="BI26" s="892"/>
      <c r="BJ26" s="892"/>
      <c r="BK26" s="892"/>
      <c r="BL26" s="892"/>
      <c r="BM26" s="892"/>
      <c r="BN26" s="892"/>
      <c r="BO26" s="892"/>
      <c r="BP26" s="892"/>
      <c r="BQ26" s="892"/>
      <c r="BR26" s="892"/>
      <c r="BS26" s="892"/>
      <c r="BT26" s="892"/>
      <c r="BU26" s="892"/>
      <c r="BV26" s="892"/>
      <c r="BW26" s="892"/>
      <c r="BX26" s="892"/>
      <c r="BY26" s="892"/>
      <c r="BZ26" s="892"/>
      <c r="CA26" s="892"/>
      <c r="CB26" s="892"/>
      <c r="CC26" s="892"/>
      <c r="CD26" s="892"/>
      <c r="CE26" s="892"/>
      <c r="CF26" s="892"/>
      <c r="CG26" s="892"/>
      <c r="CH26" s="892"/>
      <c r="CI26" s="892"/>
      <c r="CJ26" s="892"/>
      <c r="CK26" s="892"/>
      <c r="CL26" s="892"/>
      <c r="CM26" s="892"/>
      <c r="CN26" s="892"/>
      <c r="CO26" s="892"/>
      <c r="CP26" s="892"/>
      <c r="CQ26" s="892"/>
      <c r="CR26" s="892"/>
      <c r="CS26" s="892"/>
      <c r="CT26" s="892"/>
      <c r="CU26" s="892"/>
      <c r="CV26" s="892"/>
      <c r="CW26" s="892"/>
      <c r="CX26" s="892"/>
      <c r="CY26" s="892"/>
      <c r="CZ26" s="892"/>
      <c r="DA26" s="892"/>
      <c r="DB26" s="892"/>
      <c r="DC26" s="892"/>
      <c r="DD26" s="892"/>
      <c r="DE26" s="892"/>
      <c r="DF26" s="892"/>
      <c r="DG26" s="892"/>
      <c r="DH26" s="892"/>
      <c r="DI26" s="892"/>
      <c r="DJ26" s="892"/>
      <c r="DK26" s="892"/>
      <c r="DL26" s="892"/>
      <c r="DM26" s="892"/>
      <c r="DN26" s="892"/>
      <c r="DO26" s="892"/>
      <c r="DP26" s="892"/>
      <c r="DQ26" s="892"/>
      <c r="DR26" s="892"/>
      <c r="DS26" s="892"/>
      <c r="DT26" s="892"/>
      <c r="DU26" s="892"/>
      <c r="DV26" s="892"/>
      <c r="DW26" s="892"/>
      <c r="DX26" s="892"/>
      <c r="DY26" s="892"/>
      <c r="DZ26" s="892"/>
      <c r="EA26" s="892"/>
      <c r="EB26" s="892"/>
      <c r="EC26" s="892"/>
      <c r="ED26" s="892"/>
      <c r="EE26" s="892"/>
      <c r="EF26" s="892"/>
      <c r="EG26" s="892"/>
      <c r="EH26" s="892"/>
      <c r="EI26" s="892"/>
      <c r="EJ26" s="892"/>
      <c r="EK26" s="892"/>
      <c r="EL26" s="892"/>
      <c r="EM26" s="892"/>
      <c r="EN26" s="892"/>
      <c r="EO26" s="892"/>
      <c r="EP26" s="892"/>
      <c r="EQ26" s="892"/>
      <c r="ER26" s="892"/>
      <c r="ES26" s="892"/>
      <c r="ET26" s="892"/>
      <c r="EU26" s="892"/>
      <c r="EV26" s="892"/>
      <c r="EW26" s="892"/>
      <c r="EX26" s="892"/>
      <c r="EY26" s="892"/>
      <c r="EZ26" s="892"/>
      <c r="FA26" s="892"/>
      <c r="FB26" s="892"/>
      <c r="FC26" s="892"/>
      <c r="FD26" s="892"/>
      <c r="FE26" s="892"/>
      <c r="FF26" s="892"/>
      <c r="FG26" s="892"/>
      <c r="FH26" s="892"/>
      <c r="FI26" s="892"/>
      <c r="FJ26" s="892"/>
      <c r="FK26" s="892"/>
      <c r="FL26" s="892"/>
      <c r="FM26" s="892"/>
      <c r="FN26" s="892"/>
      <c r="FO26" s="892"/>
      <c r="FP26" s="892"/>
      <c r="FQ26" s="892"/>
      <c r="FR26" s="892"/>
      <c r="FS26" s="892"/>
      <c r="FT26" s="892"/>
      <c r="FU26" s="892"/>
      <c r="FV26" s="892"/>
      <c r="FW26" s="892"/>
      <c r="FX26" s="892"/>
      <c r="FY26" s="892"/>
      <c r="FZ26" s="892"/>
      <c r="GA26" s="892"/>
      <c r="GB26" s="892"/>
      <c r="GC26" s="892"/>
      <c r="GD26" s="892"/>
      <c r="GE26" s="892"/>
      <c r="GF26" s="892"/>
      <c r="GG26" s="892"/>
      <c r="GH26" s="892"/>
      <c r="GI26" s="892"/>
      <c r="GJ26" s="892"/>
      <c r="GK26" s="892"/>
      <c r="GL26" s="892"/>
      <c r="GM26" s="892"/>
      <c r="GN26" s="892"/>
      <c r="GO26" s="892"/>
      <c r="GP26" s="892"/>
      <c r="GQ26" s="892"/>
      <c r="GR26" s="892"/>
      <c r="GS26" s="892"/>
      <c r="GT26" s="892"/>
      <c r="GU26" s="892"/>
      <c r="GV26" s="892"/>
      <c r="GW26" s="892"/>
      <c r="GX26" s="892"/>
      <c r="GY26" s="892"/>
      <c r="GZ26" s="892"/>
      <c r="HA26" s="892"/>
      <c r="HB26" s="892"/>
      <c r="HC26" s="892"/>
      <c r="HD26" s="892"/>
      <c r="HE26" s="892"/>
      <c r="HF26" s="892"/>
      <c r="HG26" s="892"/>
      <c r="HH26" s="892"/>
      <c r="HI26" s="892"/>
      <c r="HJ26" s="892"/>
      <c r="HK26" s="892"/>
      <c r="HL26" s="892"/>
      <c r="HM26" s="892"/>
      <c r="HN26" s="892"/>
      <c r="HO26" s="892"/>
      <c r="HP26" s="892"/>
      <c r="HQ26" s="892"/>
      <c r="HR26" s="892"/>
      <c r="HS26" s="892"/>
      <c r="HT26" s="892"/>
      <c r="HU26" s="892"/>
      <c r="HV26" s="892"/>
      <c r="HW26" s="892"/>
      <c r="HX26" s="892"/>
      <c r="HY26" s="892"/>
      <c r="HZ26" s="892"/>
      <c r="IA26" s="892"/>
      <c r="IB26" s="892"/>
      <c r="IC26" s="892"/>
      <c r="ID26" s="892"/>
      <c r="IE26" s="892"/>
      <c r="IF26" s="892"/>
      <c r="IG26" s="892"/>
      <c r="IH26" s="892"/>
      <c r="II26" s="892"/>
      <c r="IJ26" s="892"/>
      <c r="IK26" s="892"/>
      <c r="IL26" s="892"/>
      <c r="IM26" s="892"/>
      <c r="IN26" s="892"/>
      <c r="IO26" s="892"/>
      <c r="IP26" s="892"/>
      <c r="IQ26" s="892"/>
      <c r="IR26" s="892"/>
      <c r="IS26" s="892"/>
      <c r="IT26" s="892"/>
      <c r="IU26" s="892"/>
      <c r="IV26" s="892"/>
      <c r="IW26" s="892"/>
      <c r="IX26" s="892"/>
      <c r="IY26" s="892"/>
      <c r="IZ26" s="892"/>
      <c r="JA26" s="892"/>
      <c r="JB26" s="892"/>
      <c r="JC26" s="892"/>
    </row>
    <row r="27" spans="1:263" s="893" customFormat="1">
      <c r="A27" s="1356" t="s">
        <v>109</v>
      </c>
      <c r="B27" s="1350">
        <v>85355969</v>
      </c>
      <c r="C27" s="1351">
        <v>1.2250000000000001</v>
      </c>
      <c r="D27" s="1351">
        <v>11.61065</v>
      </c>
      <c r="E27" s="1352">
        <v>12595.3</v>
      </c>
      <c r="F27" s="1353">
        <v>1938.55</v>
      </c>
      <c r="G27" s="1353">
        <f t="shared" si="16"/>
        <v>14533.849999999999</v>
      </c>
      <c r="H27" s="1353">
        <f t="shared" si="17"/>
        <v>17159.53025</v>
      </c>
      <c r="I27" s="1353">
        <f t="shared" si="11"/>
        <v>17001.989435</v>
      </c>
      <c r="J27" s="1354">
        <v>117047</v>
      </c>
      <c r="K27" s="1350">
        <v>10081</v>
      </c>
      <c r="L27" s="1372">
        <f t="shared" si="12"/>
        <v>0.1466037596008441</v>
      </c>
      <c r="M27" s="1336">
        <f t="shared" si="13"/>
        <v>-2.3409840906468887E-2</v>
      </c>
      <c r="N27" s="1337">
        <f t="shared" si="14"/>
        <v>-1.7435613310499982E-2</v>
      </c>
      <c r="O27" s="1338">
        <f>IF(K27="","0",'2022 SAVE H '!H26)</f>
        <v>17882.6564</v>
      </c>
      <c r="P27" s="1373">
        <f t="shared" si="15"/>
        <v>0.15011799805244955</v>
      </c>
      <c r="Q27" s="1254">
        <f>IF(J27="","0",'2022 SAVE H '!J26)</f>
        <v>119124</v>
      </c>
      <c r="R27" s="1265"/>
      <c r="S27" s="1264"/>
      <c r="T27" s="1123"/>
      <c r="U27" s="1123"/>
      <c r="V27" s="1123"/>
      <c r="W27" s="1123"/>
      <c r="X27" s="1123"/>
      <c r="Y27" s="892"/>
      <c r="Z27" s="892"/>
      <c r="AH27" s="913"/>
      <c r="BB27" s="892"/>
      <c r="BC27" s="892"/>
      <c r="BD27" s="892"/>
      <c r="BE27" s="892"/>
      <c r="BF27" s="892"/>
      <c r="BG27" s="892"/>
      <c r="BH27" s="892"/>
      <c r="BI27" s="892"/>
      <c r="BJ27" s="892"/>
      <c r="BK27" s="892"/>
      <c r="BL27" s="892"/>
      <c r="BM27" s="892"/>
      <c r="BN27" s="892"/>
      <c r="BO27" s="892"/>
      <c r="BP27" s="892"/>
      <c r="BQ27" s="892"/>
      <c r="BR27" s="892"/>
      <c r="BS27" s="892"/>
      <c r="BT27" s="892"/>
      <c r="BU27" s="892"/>
      <c r="BV27" s="892"/>
      <c r="BW27" s="892"/>
      <c r="BX27" s="892"/>
      <c r="BY27" s="892"/>
      <c r="BZ27" s="892"/>
      <c r="CA27" s="892"/>
      <c r="CB27" s="892"/>
      <c r="CC27" s="892"/>
      <c r="CD27" s="892"/>
      <c r="CE27" s="892"/>
      <c r="CF27" s="892"/>
      <c r="CG27" s="892"/>
      <c r="CH27" s="892"/>
      <c r="CI27" s="892"/>
      <c r="CJ27" s="892"/>
      <c r="CK27" s="892"/>
      <c r="CL27" s="892"/>
      <c r="CM27" s="892"/>
      <c r="CN27" s="892"/>
      <c r="CO27" s="892"/>
      <c r="CP27" s="892"/>
      <c r="CQ27" s="892"/>
      <c r="CR27" s="892"/>
      <c r="CS27" s="892"/>
      <c r="CT27" s="892"/>
      <c r="CU27" s="892"/>
      <c r="CV27" s="892"/>
      <c r="CW27" s="892"/>
      <c r="CX27" s="892"/>
      <c r="CY27" s="892"/>
      <c r="CZ27" s="892"/>
      <c r="DA27" s="892"/>
      <c r="DB27" s="892"/>
      <c r="DC27" s="892"/>
      <c r="DD27" s="892"/>
      <c r="DE27" s="892"/>
      <c r="DF27" s="892"/>
      <c r="DG27" s="892"/>
      <c r="DH27" s="892"/>
      <c r="DI27" s="892"/>
      <c r="DJ27" s="892"/>
      <c r="DK27" s="892"/>
      <c r="DL27" s="892"/>
      <c r="DM27" s="892"/>
      <c r="DN27" s="892"/>
      <c r="DO27" s="892"/>
      <c r="DP27" s="892"/>
      <c r="DQ27" s="892"/>
      <c r="DR27" s="892"/>
      <c r="DS27" s="892"/>
      <c r="DT27" s="892"/>
      <c r="DU27" s="892"/>
      <c r="DV27" s="892"/>
      <c r="DW27" s="892"/>
      <c r="DX27" s="892"/>
      <c r="DY27" s="892"/>
      <c r="DZ27" s="892"/>
      <c r="EA27" s="892"/>
      <c r="EB27" s="892"/>
      <c r="EC27" s="892"/>
      <c r="ED27" s="892"/>
      <c r="EE27" s="892"/>
      <c r="EF27" s="892"/>
      <c r="EG27" s="892"/>
      <c r="EH27" s="892"/>
      <c r="EI27" s="892"/>
      <c r="EJ27" s="892"/>
      <c r="EK27" s="892"/>
      <c r="EL27" s="892"/>
      <c r="EM27" s="892"/>
      <c r="EN27" s="892"/>
      <c r="EO27" s="892"/>
      <c r="EP27" s="892"/>
      <c r="EQ27" s="892"/>
      <c r="ER27" s="892"/>
      <c r="ES27" s="892"/>
      <c r="ET27" s="892"/>
      <c r="EU27" s="892"/>
      <c r="EV27" s="892"/>
      <c r="EW27" s="892"/>
      <c r="EX27" s="892"/>
      <c r="EY27" s="892"/>
      <c r="EZ27" s="892"/>
      <c r="FA27" s="892"/>
      <c r="FB27" s="892"/>
      <c r="FC27" s="892"/>
      <c r="FD27" s="892"/>
      <c r="FE27" s="892"/>
      <c r="FF27" s="892"/>
      <c r="FG27" s="892"/>
      <c r="FH27" s="892"/>
      <c r="FI27" s="892"/>
      <c r="FJ27" s="892"/>
      <c r="FK27" s="892"/>
      <c r="FL27" s="892"/>
      <c r="FM27" s="892"/>
      <c r="FN27" s="892"/>
      <c r="FO27" s="892"/>
      <c r="FP27" s="892"/>
      <c r="FQ27" s="892"/>
      <c r="FR27" s="892"/>
      <c r="FS27" s="892"/>
      <c r="FT27" s="892"/>
      <c r="FU27" s="892"/>
      <c r="FV27" s="892"/>
      <c r="FW27" s="892"/>
      <c r="FX27" s="892"/>
      <c r="FY27" s="892"/>
      <c r="FZ27" s="892"/>
      <c r="GA27" s="892"/>
      <c r="GB27" s="892"/>
      <c r="GC27" s="892"/>
      <c r="GD27" s="892"/>
      <c r="GE27" s="892"/>
      <c r="GF27" s="892"/>
      <c r="GG27" s="892"/>
      <c r="GH27" s="892"/>
      <c r="GI27" s="892"/>
      <c r="GJ27" s="892"/>
      <c r="GK27" s="892"/>
      <c r="GL27" s="892"/>
      <c r="GM27" s="892"/>
      <c r="GN27" s="892"/>
      <c r="GO27" s="892"/>
      <c r="GP27" s="892"/>
      <c r="GQ27" s="892"/>
      <c r="GR27" s="892"/>
      <c r="GS27" s="892"/>
      <c r="GT27" s="892"/>
      <c r="GU27" s="892"/>
      <c r="GV27" s="892"/>
      <c r="GW27" s="892"/>
      <c r="GX27" s="892"/>
      <c r="GY27" s="892"/>
      <c r="GZ27" s="892"/>
      <c r="HA27" s="892"/>
      <c r="HB27" s="892"/>
      <c r="HC27" s="892"/>
      <c r="HD27" s="892"/>
      <c r="HE27" s="892"/>
      <c r="HF27" s="892"/>
      <c r="HG27" s="892"/>
      <c r="HH27" s="892"/>
      <c r="HI27" s="892"/>
      <c r="HJ27" s="892"/>
      <c r="HK27" s="892"/>
      <c r="HL27" s="892"/>
      <c r="HM27" s="892"/>
      <c r="HN27" s="892"/>
      <c r="HO27" s="892"/>
      <c r="HP27" s="892"/>
      <c r="HQ27" s="892"/>
      <c r="HR27" s="892"/>
      <c r="HS27" s="892"/>
      <c r="HT27" s="892"/>
      <c r="HU27" s="892"/>
      <c r="HV27" s="892"/>
      <c r="HW27" s="892"/>
      <c r="HX27" s="892"/>
      <c r="HY27" s="892"/>
      <c r="HZ27" s="892"/>
      <c r="IA27" s="892"/>
      <c r="IB27" s="892"/>
      <c r="IC27" s="892"/>
      <c r="ID27" s="892"/>
      <c r="IE27" s="892"/>
      <c r="IF27" s="892"/>
      <c r="IG27" s="892"/>
      <c r="IH27" s="892"/>
      <c r="II27" s="892"/>
      <c r="IJ27" s="892"/>
      <c r="IK27" s="892"/>
      <c r="IL27" s="892"/>
      <c r="IM27" s="892"/>
      <c r="IN27" s="892"/>
      <c r="IO27" s="892"/>
      <c r="IP27" s="892"/>
      <c r="IQ27" s="892"/>
      <c r="IR27" s="892"/>
      <c r="IS27" s="892"/>
      <c r="IT27" s="892"/>
      <c r="IU27" s="892"/>
      <c r="IV27" s="892"/>
      <c r="IW27" s="892"/>
      <c r="IX27" s="892"/>
      <c r="IY27" s="892"/>
      <c r="IZ27" s="892"/>
      <c r="JA27" s="892"/>
      <c r="JB27" s="892"/>
      <c r="JC27" s="892"/>
    </row>
    <row r="28" spans="1:263" s="893" customFormat="1">
      <c r="A28" s="1349" t="s">
        <v>168</v>
      </c>
      <c r="B28" s="1357">
        <v>85418120</v>
      </c>
      <c r="C28" s="1351">
        <v>1.2210000000000001</v>
      </c>
      <c r="D28" s="1351">
        <v>11.725250000000001</v>
      </c>
      <c r="E28" s="1352">
        <v>12194.06</v>
      </c>
      <c r="F28" s="1353">
        <v>1938.55</v>
      </c>
      <c r="G28" s="1353">
        <f t="shared" si="16"/>
        <v>14132.609999999999</v>
      </c>
      <c r="H28" s="1353">
        <f t="shared" si="17"/>
        <v>16678.042249999999</v>
      </c>
      <c r="I28" s="1353">
        <f t="shared" si="11"/>
        <v>16525.316315</v>
      </c>
      <c r="J28" s="1358">
        <v>113559</v>
      </c>
      <c r="K28" s="1350">
        <v>9685</v>
      </c>
      <c r="L28" s="1372">
        <f t="shared" si="12"/>
        <v>0.14686675868931567</v>
      </c>
      <c r="M28" s="1336">
        <f t="shared" si="13"/>
        <v>-2.1512292766614982E-2</v>
      </c>
      <c r="N28" s="1337">
        <f t="shared" si="14"/>
        <v>-7.2828811469721338E-2</v>
      </c>
      <c r="O28" s="1338">
        <f>IF(K28="","0",'2022 SAVE H '!H27)</f>
        <v>18383.5664</v>
      </c>
      <c r="P28" s="1373">
        <f t="shared" si="15"/>
        <v>0.15009566048057219</v>
      </c>
      <c r="Q28" s="1254">
        <f>IF(J28="","0",'2022 SAVE H '!J27)</f>
        <v>122479</v>
      </c>
      <c r="R28" s="1265"/>
      <c r="S28" s="1264"/>
      <c r="T28" s="1123"/>
      <c r="U28" s="1123"/>
      <c r="V28" s="1123"/>
      <c r="W28" s="1123"/>
      <c r="X28" s="1123"/>
      <c r="Y28" s="892"/>
      <c r="Z28" s="892"/>
      <c r="AH28" s="907"/>
      <c r="BB28" s="892"/>
      <c r="BC28" s="892"/>
      <c r="BD28" s="892"/>
      <c r="BE28" s="892"/>
      <c r="BF28" s="892"/>
      <c r="BG28" s="892"/>
      <c r="BH28" s="892"/>
      <c r="BI28" s="892"/>
      <c r="BJ28" s="892"/>
      <c r="BK28" s="892"/>
      <c r="BL28" s="892"/>
      <c r="BM28" s="892"/>
      <c r="BN28" s="892"/>
      <c r="BO28" s="892"/>
      <c r="BP28" s="892"/>
      <c r="BQ28" s="892"/>
      <c r="BR28" s="892"/>
      <c r="BS28" s="892"/>
      <c r="BT28" s="892"/>
      <c r="BU28" s="892"/>
      <c r="BV28" s="892"/>
      <c r="BW28" s="892"/>
      <c r="BX28" s="892"/>
      <c r="BY28" s="892"/>
      <c r="BZ28" s="892"/>
      <c r="CA28" s="892"/>
      <c r="CB28" s="892"/>
      <c r="CC28" s="892"/>
      <c r="CD28" s="892"/>
      <c r="CE28" s="892"/>
      <c r="CF28" s="892"/>
      <c r="CG28" s="892"/>
      <c r="CH28" s="892"/>
      <c r="CI28" s="892"/>
      <c r="CJ28" s="892"/>
      <c r="CK28" s="892"/>
      <c r="CL28" s="892"/>
      <c r="CM28" s="892"/>
      <c r="CN28" s="892"/>
      <c r="CO28" s="892"/>
      <c r="CP28" s="892"/>
      <c r="CQ28" s="892"/>
      <c r="CR28" s="892"/>
      <c r="CS28" s="892"/>
      <c r="CT28" s="892"/>
      <c r="CU28" s="892"/>
      <c r="CV28" s="892"/>
      <c r="CW28" s="892"/>
      <c r="CX28" s="892"/>
      <c r="CY28" s="892"/>
      <c r="CZ28" s="892"/>
      <c r="DA28" s="892"/>
      <c r="DB28" s="892"/>
      <c r="DC28" s="892"/>
      <c r="DD28" s="892"/>
      <c r="DE28" s="892"/>
      <c r="DF28" s="892"/>
      <c r="DG28" s="892"/>
      <c r="DH28" s="892"/>
      <c r="DI28" s="892"/>
      <c r="DJ28" s="892"/>
      <c r="DK28" s="892"/>
      <c r="DL28" s="892"/>
      <c r="DM28" s="892"/>
      <c r="DN28" s="892"/>
      <c r="DO28" s="892"/>
      <c r="DP28" s="892"/>
      <c r="DQ28" s="892"/>
      <c r="DR28" s="892"/>
      <c r="DS28" s="892"/>
      <c r="DT28" s="892"/>
      <c r="DU28" s="892"/>
      <c r="DV28" s="892"/>
      <c r="DW28" s="892"/>
      <c r="DX28" s="892"/>
      <c r="DY28" s="892"/>
      <c r="DZ28" s="892"/>
      <c r="EA28" s="892"/>
      <c r="EB28" s="892"/>
      <c r="EC28" s="892"/>
      <c r="ED28" s="892"/>
      <c r="EE28" s="892"/>
      <c r="EF28" s="892"/>
      <c r="EG28" s="892"/>
      <c r="EH28" s="892"/>
      <c r="EI28" s="892"/>
      <c r="EJ28" s="892"/>
      <c r="EK28" s="892"/>
      <c r="EL28" s="892"/>
      <c r="EM28" s="892"/>
      <c r="EN28" s="892"/>
      <c r="EO28" s="892"/>
      <c r="EP28" s="892"/>
      <c r="EQ28" s="892"/>
      <c r="ER28" s="892"/>
      <c r="ES28" s="892"/>
      <c r="ET28" s="892"/>
      <c r="EU28" s="892"/>
      <c r="EV28" s="892"/>
      <c r="EW28" s="892"/>
      <c r="EX28" s="892"/>
      <c r="EY28" s="892"/>
      <c r="EZ28" s="892"/>
      <c r="FA28" s="892"/>
      <c r="FB28" s="892"/>
      <c r="FC28" s="892"/>
      <c r="FD28" s="892"/>
      <c r="FE28" s="892"/>
      <c r="FF28" s="892"/>
      <c r="FG28" s="892"/>
      <c r="FH28" s="892"/>
      <c r="FI28" s="892"/>
      <c r="FJ28" s="892"/>
      <c r="FK28" s="892"/>
      <c r="FL28" s="892"/>
      <c r="FM28" s="892"/>
      <c r="FN28" s="892"/>
      <c r="FO28" s="892"/>
      <c r="FP28" s="892"/>
      <c r="FQ28" s="892"/>
      <c r="FR28" s="892"/>
      <c r="FS28" s="892"/>
      <c r="FT28" s="892"/>
      <c r="FU28" s="892"/>
      <c r="FV28" s="892"/>
      <c r="FW28" s="892"/>
      <c r="FX28" s="892"/>
      <c r="FY28" s="892"/>
      <c r="FZ28" s="892"/>
      <c r="GA28" s="892"/>
      <c r="GB28" s="892"/>
      <c r="GC28" s="892"/>
      <c r="GD28" s="892"/>
      <c r="GE28" s="892"/>
      <c r="GF28" s="892"/>
      <c r="GG28" s="892"/>
      <c r="GH28" s="892"/>
      <c r="GI28" s="892"/>
      <c r="GJ28" s="892"/>
      <c r="GK28" s="892"/>
      <c r="GL28" s="892"/>
      <c r="GM28" s="892"/>
      <c r="GN28" s="892"/>
      <c r="GO28" s="892"/>
      <c r="GP28" s="892"/>
      <c r="GQ28" s="892"/>
      <c r="GR28" s="892"/>
      <c r="GS28" s="892"/>
      <c r="GT28" s="892"/>
      <c r="GU28" s="892"/>
      <c r="GV28" s="892"/>
      <c r="GW28" s="892"/>
      <c r="GX28" s="892"/>
      <c r="GY28" s="892"/>
      <c r="GZ28" s="892"/>
      <c r="HA28" s="892"/>
      <c r="HB28" s="892"/>
      <c r="HC28" s="892"/>
      <c r="HD28" s="892"/>
      <c r="HE28" s="892"/>
      <c r="HF28" s="892"/>
      <c r="HG28" s="892"/>
      <c r="HH28" s="892"/>
      <c r="HI28" s="892"/>
      <c r="HJ28" s="892"/>
      <c r="HK28" s="892"/>
      <c r="HL28" s="892"/>
      <c r="HM28" s="892"/>
      <c r="HN28" s="892"/>
      <c r="HO28" s="892"/>
      <c r="HP28" s="892"/>
      <c r="HQ28" s="892"/>
      <c r="HR28" s="892"/>
      <c r="HS28" s="892"/>
      <c r="HT28" s="892"/>
      <c r="HU28" s="892"/>
      <c r="HV28" s="892"/>
      <c r="HW28" s="892"/>
      <c r="HX28" s="892"/>
      <c r="HY28" s="892"/>
      <c r="HZ28" s="892"/>
      <c r="IA28" s="892"/>
      <c r="IB28" s="892"/>
      <c r="IC28" s="892"/>
      <c r="ID28" s="892"/>
      <c r="IE28" s="892"/>
      <c r="IF28" s="892"/>
      <c r="IG28" s="892"/>
      <c r="IH28" s="892"/>
      <c r="II28" s="892"/>
      <c r="IJ28" s="892"/>
      <c r="IK28" s="892"/>
      <c r="IL28" s="892"/>
      <c r="IM28" s="892"/>
      <c r="IN28" s="892"/>
      <c r="IO28" s="892"/>
      <c r="IP28" s="892"/>
      <c r="IQ28" s="892"/>
      <c r="IR28" s="892"/>
      <c r="IS28" s="892"/>
      <c r="IT28" s="892"/>
      <c r="IU28" s="892"/>
      <c r="IV28" s="892"/>
      <c r="IW28" s="892"/>
      <c r="IX28" s="892"/>
      <c r="IY28" s="892"/>
      <c r="IZ28" s="892"/>
      <c r="JA28" s="892"/>
      <c r="JB28" s="892"/>
      <c r="JC28" s="892"/>
    </row>
    <row r="29" spans="1:263" s="893" customFormat="1">
      <c r="A29" s="1356" t="s">
        <v>169</v>
      </c>
      <c r="B29" s="1350">
        <v>85489306</v>
      </c>
      <c r="C29" s="1351">
        <v>1.222</v>
      </c>
      <c r="D29" s="1351">
        <v>11.48549</v>
      </c>
      <c r="E29" s="1352">
        <v>19007.080000000002</v>
      </c>
      <c r="F29" s="1353">
        <v>1938.55</v>
      </c>
      <c r="G29" s="1353">
        <f t="shared" si="16"/>
        <v>20945.63</v>
      </c>
      <c r="H29" s="1353">
        <f t="shared" si="17"/>
        <v>24853.666250000002</v>
      </c>
      <c r="I29" s="1353">
        <f t="shared" si="11"/>
        <v>24619.184075000001</v>
      </c>
      <c r="J29" s="1354">
        <v>176509</v>
      </c>
      <c r="K29" s="1350">
        <v>15368</v>
      </c>
      <c r="L29" s="1372">
        <f t="shared" si="12"/>
        <v>0.14080679313802696</v>
      </c>
      <c r="M29" s="1336">
        <f t="shared" si="13"/>
        <v>-7.9220087539941281E-2</v>
      </c>
      <c r="N29" s="1337">
        <f t="shared" si="14"/>
        <v>-7.1005263157894738E-2</v>
      </c>
      <c r="O29" s="1338">
        <f>IF(K29="","0",'2022 SAVE H '!H28)</f>
        <v>29055.032950000001</v>
      </c>
      <c r="P29" s="1373">
        <f t="shared" si="15"/>
        <v>0.15292122605263159</v>
      </c>
      <c r="Q29" s="1254">
        <f>IF(J29="","0",'2022 SAVE H '!J28)</f>
        <v>190000</v>
      </c>
      <c r="R29" s="1265"/>
      <c r="S29" s="1264"/>
      <c r="T29" s="1123"/>
      <c r="U29" s="1123"/>
      <c r="V29" s="1123"/>
      <c r="W29" s="1123"/>
      <c r="X29" s="1123"/>
      <c r="Y29" s="892"/>
      <c r="Z29" s="892"/>
      <c r="AH29" s="913"/>
      <c r="BB29" s="892"/>
      <c r="BC29" s="892"/>
      <c r="BD29" s="892"/>
      <c r="BE29" s="892"/>
      <c r="BF29" s="892"/>
      <c r="BG29" s="892"/>
      <c r="BH29" s="892"/>
      <c r="BI29" s="892"/>
      <c r="BJ29" s="892"/>
      <c r="BK29" s="892"/>
      <c r="BL29" s="892"/>
      <c r="BM29" s="892"/>
      <c r="BN29" s="892"/>
      <c r="BO29" s="892"/>
      <c r="BP29" s="892"/>
      <c r="BQ29" s="892"/>
      <c r="BR29" s="892"/>
      <c r="BS29" s="892"/>
      <c r="BT29" s="892"/>
      <c r="BU29" s="892"/>
      <c r="BV29" s="892"/>
      <c r="BW29" s="892"/>
      <c r="BX29" s="892"/>
      <c r="BY29" s="892"/>
      <c r="BZ29" s="892"/>
      <c r="CA29" s="892"/>
      <c r="CB29" s="892"/>
      <c r="CC29" s="892"/>
      <c r="CD29" s="892"/>
      <c r="CE29" s="892"/>
      <c r="CF29" s="892"/>
      <c r="CG29" s="892"/>
      <c r="CH29" s="892"/>
      <c r="CI29" s="892"/>
      <c r="CJ29" s="892"/>
      <c r="CK29" s="892"/>
      <c r="CL29" s="892"/>
      <c r="CM29" s="892"/>
      <c r="CN29" s="892"/>
      <c r="CO29" s="892"/>
      <c r="CP29" s="892"/>
      <c r="CQ29" s="892"/>
      <c r="CR29" s="892"/>
      <c r="CS29" s="892"/>
      <c r="CT29" s="892"/>
      <c r="CU29" s="892"/>
      <c r="CV29" s="892"/>
      <c r="CW29" s="892"/>
      <c r="CX29" s="892"/>
      <c r="CY29" s="892"/>
      <c r="CZ29" s="892"/>
      <c r="DA29" s="892"/>
      <c r="DB29" s="892"/>
      <c r="DC29" s="892"/>
      <c r="DD29" s="892"/>
      <c r="DE29" s="892"/>
      <c r="DF29" s="892"/>
      <c r="DG29" s="892"/>
      <c r="DH29" s="892"/>
      <c r="DI29" s="892"/>
      <c r="DJ29" s="892"/>
      <c r="DK29" s="892"/>
      <c r="DL29" s="892"/>
      <c r="DM29" s="892"/>
      <c r="DN29" s="892"/>
      <c r="DO29" s="892"/>
      <c r="DP29" s="892"/>
      <c r="DQ29" s="892"/>
      <c r="DR29" s="892"/>
      <c r="DS29" s="892"/>
      <c r="DT29" s="892"/>
      <c r="DU29" s="892"/>
      <c r="DV29" s="892"/>
      <c r="DW29" s="892"/>
      <c r="DX29" s="892"/>
      <c r="DY29" s="892"/>
      <c r="DZ29" s="892"/>
      <c r="EA29" s="892"/>
      <c r="EB29" s="892"/>
      <c r="EC29" s="892"/>
      <c r="ED29" s="892"/>
      <c r="EE29" s="892"/>
      <c r="EF29" s="892"/>
      <c r="EG29" s="892"/>
      <c r="EH29" s="892"/>
      <c r="EI29" s="892"/>
      <c r="EJ29" s="892"/>
      <c r="EK29" s="892"/>
      <c r="EL29" s="892"/>
      <c r="EM29" s="892"/>
      <c r="EN29" s="892"/>
      <c r="EO29" s="892"/>
      <c r="EP29" s="892"/>
      <c r="EQ29" s="892"/>
      <c r="ER29" s="892"/>
      <c r="ES29" s="892"/>
      <c r="ET29" s="892"/>
      <c r="EU29" s="892"/>
      <c r="EV29" s="892"/>
      <c r="EW29" s="892"/>
      <c r="EX29" s="892"/>
      <c r="EY29" s="892"/>
      <c r="EZ29" s="892"/>
      <c r="FA29" s="892"/>
      <c r="FB29" s="892"/>
      <c r="FC29" s="892"/>
      <c r="FD29" s="892"/>
      <c r="FE29" s="892"/>
      <c r="FF29" s="892"/>
      <c r="FG29" s="892"/>
      <c r="FH29" s="892"/>
      <c r="FI29" s="892"/>
      <c r="FJ29" s="892"/>
      <c r="FK29" s="892"/>
      <c r="FL29" s="892"/>
      <c r="FM29" s="892"/>
      <c r="FN29" s="892"/>
      <c r="FO29" s="892"/>
      <c r="FP29" s="892"/>
      <c r="FQ29" s="892"/>
      <c r="FR29" s="892"/>
      <c r="FS29" s="892"/>
      <c r="FT29" s="892"/>
      <c r="FU29" s="892"/>
      <c r="FV29" s="892"/>
      <c r="FW29" s="892"/>
      <c r="FX29" s="892"/>
      <c r="FY29" s="892"/>
      <c r="FZ29" s="892"/>
      <c r="GA29" s="892"/>
      <c r="GB29" s="892"/>
      <c r="GC29" s="892"/>
      <c r="GD29" s="892"/>
      <c r="GE29" s="892"/>
      <c r="GF29" s="892"/>
      <c r="GG29" s="892"/>
      <c r="GH29" s="892"/>
      <c r="GI29" s="892"/>
      <c r="GJ29" s="892"/>
      <c r="GK29" s="892"/>
      <c r="GL29" s="892"/>
      <c r="GM29" s="892"/>
      <c r="GN29" s="892"/>
      <c r="GO29" s="892"/>
      <c r="GP29" s="892"/>
      <c r="GQ29" s="892"/>
      <c r="GR29" s="892"/>
      <c r="GS29" s="892"/>
      <c r="GT29" s="892"/>
      <c r="GU29" s="892"/>
      <c r="GV29" s="892"/>
      <c r="GW29" s="892"/>
      <c r="GX29" s="892"/>
      <c r="GY29" s="892"/>
      <c r="GZ29" s="892"/>
      <c r="HA29" s="892"/>
      <c r="HB29" s="892"/>
      <c r="HC29" s="892"/>
      <c r="HD29" s="892"/>
      <c r="HE29" s="892"/>
      <c r="HF29" s="892"/>
      <c r="HG29" s="892"/>
      <c r="HH29" s="892"/>
      <c r="HI29" s="892"/>
      <c r="HJ29" s="892"/>
      <c r="HK29" s="892"/>
      <c r="HL29" s="892"/>
      <c r="HM29" s="892"/>
      <c r="HN29" s="892"/>
      <c r="HO29" s="892"/>
      <c r="HP29" s="892"/>
      <c r="HQ29" s="892"/>
      <c r="HR29" s="892"/>
      <c r="HS29" s="892"/>
      <c r="HT29" s="892"/>
      <c r="HU29" s="892"/>
      <c r="HV29" s="892"/>
      <c r="HW29" s="892"/>
      <c r="HX29" s="892"/>
      <c r="HY29" s="892"/>
      <c r="HZ29" s="892"/>
      <c r="IA29" s="892"/>
      <c r="IB29" s="892"/>
      <c r="IC29" s="892"/>
      <c r="ID29" s="892"/>
      <c r="IE29" s="892"/>
      <c r="IF29" s="892"/>
      <c r="IG29" s="892"/>
      <c r="IH29" s="892"/>
      <c r="II29" s="892"/>
      <c r="IJ29" s="892"/>
      <c r="IK29" s="892"/>
      <c r="IL29" s="892"/>
      <c r="IM29" s="892"/>
      <c r="IN29" s="892"/>
      <c r="IO29" s="892"/>
      <c r="IP29" s="892"/>
      <c r="IQ29" s="892"/>
      <c r="IR29" s="892"/>
      <c r="IS29" s="892"/>
      <c r="IT29" s="892"/>
      <c r="IU29" s="892"/>
      <c r="IV29" s="892"/>
      <c r="IW29" s="892"/>
      <c r="IX29" s="892"/>
      <c r="IY29" s="892"/>
      <c r="IZ29" s="892"/>
      <c r="JA29" s="892"/>
      <c r="JB29" s="892"/>
      <c r="JC29" s="892"/>
    </row>
    <row r="30" spans="1:263" s="893" customFormat="1">
      <c r="A30" s="1349" t="s">
        <v>170</v>
      </c>
      <c r="B30" s="1350">
        <v>85555077</v>
      </c>
      <c r="C30" s="1351">
        <v>1.24</v>
      </c>
      <c r="D30" s="1351">
        <v>11.59808</v>
      </c>
      <c r="E30" s="1352">
        <v>35243.21</v>
      </c>
      <c r="F30" s="1353">
        <v>1938.55</v>
      </c>
      <c r="G30" s="1353">
        <f t="shared" si="16"/>
        <v>37181.760000000002</v>
      </c>
      <c r="H30" s="1353">
        <f t="shared" si="17"/>
        <v>44337.022250000002</v>
      </c>
      <c r="I30" s="1353">
        <f t="shared" si="11"/>
        <v>43907.706515000005</v>
      </c>
      <c r="J30" s="1354">
        <v>327959</v>
      </c>
      <c r="K30" s="1350">
        <v>28277</v>
      </c>
      <c r="L30" s="1372">
        <f t="shared" si="12"/>
        <v>0.13519074716656657</v>
      </c>
      <c r="M30" s="1336">
        <f t="shared" si="13"/>
        <v>-9.0159412300186911E-2</v>
      </c>
      <c r="N30" s="1337">
        <f t="shared" si="14"/>
        <v>0.22089858946247687</v>
      </c>
      <c r="O30" s="1338">
        <f>IF(K30="","0",'2022 SAVE H '!H29)</f>
        <v>39913.666399999995</v>
      </c>
      <c r="P30" s="1373">
        <f t="shared" si="15"/>
        <v>0.14858728989915157</v>
      </c>
      <c r="Q30" s="1254">
        <f>IF(J30="","0",'2022 SAVE H '!J29)</f>
        <v>268621</v>
      </c>
      <c r="R30" s="1265"/>
      <c r="S30" s="1264"/>
      <c r="T30" s="1123"/>
      <c r="U30" s="1123"/>
      <c r="V30" s="1123"/>
      <c r="W30" s="1123"/>
      <c r="X30" s="1123"/>
      <c r="Y30" s="892"/>
      <c r="Z30" s="892"/>
      <c r="AH30" s="907"/>
      <c r="BB30" s="892"/>
      <c r="BC30" s="892"/>
      <c r="BD30" s="892"/>
      <c r="BE30" s="892"/>
      <c r="BF30" s="892"/>
      <c r="BG30" s="892"/>
      <c r="BH30" s="892"/>
      <c r="BI30" s="892"/>
      <c r="BJ30" s="892"/>
      <c r="BK30" s="892"/>
      <c r="BL30" s="892"/>
      <c r="BM30" s="892"/>
      <c r="BN30" s="892"/>
      <c r="BO30" s="892"/>
      <c r="BP30" s="892"/>
      <c r="BQ30" s="892"/>
      <c r="BR30" s="892"/>
      <c r="BS30" s="892"/>
      <c r="BT30" s="892"/>
      <c r="BU30" s="892"/>
      <c r="BV30" s="892"/>
      <c r="BW30" s="892"/>
      <c r="BX30" s="892"/>
      <c r="BY30" s="892"/>
      <c r="BZ30" s="892"/>
      <c r="CA30" s="892"/>
      <c r="CB30" s="892"/>
      <c r="CC30" s="892"/>
      <c r="CD30" s="892"/>
      <c r="CE30" s="892"/>
      <c r="CF30" s="892"/>
      <c r="CG30" s="892"/>
      <c r="CH30" s="892"/>
      <c r="CI30" s="892"/>
      <c r="CJ30" s="892"/>
      <c r="CK30" s="892"/>
      <c r="CL30" s="892"/>
      <c r="CM30" s="892"/>
      <c r="CN30" s="892"/>
      <c r="CO30" s="892"/>
      <c r="CP30" s="892"/>
      <c r="CQ30" s="892"/>
      <c r="CR30" s="892"/>
      <c r="CS30" s="892"/>
      <c r="CT30" s="892"/>
      <c r="CU30" s="892"/>
      <c r="CV30" s="892"/>
      <c r="CW30" s="892"/>
      <c r="CX30" s="892"/>
      <c r="CY30" s="892"/>
      <c r="CZ30" s="892"/>
      <c r="DA30" s="892"/>
      <c r="DB30" s="892"/>
      <c r="DC30" s="892"/>
      <c r="DD30" s="892"/>
      <c r="DE30" s="892"/>
      <c r="DF30" s="892"/>
      <c r="DG30" s="892"/>
      <c r="DH30" s="892"/>
      <c r="DI30" s="892"/>
      <c r="DJ30" s="892"/>
      <c r="DK30" s="892"/>
      <c r="DL30" s="892"/>
      <c r="DM30" s="892"/>
      <c r="DN30" s="892"/>
      <c r="DO30" s="892"/>
      <c r="DP30" s="892"/>
      <c r="DQ30" s="892"/>
      <c r="DR30" s="892"/>
      <c r="DS30" s="892"/>
      <c r="DT30" s="892"/>
      <c r="DU30" s="892"/>
      <c r="DV30" s="892"/>
      <c r="DW30" s="892"/>
      <c r="DX30" s="892"/>
      <c r="DY30" s="892"/>
      <c r="DZ30" s="892"/>
      <c r="EA30" s="892"/>
      <c r="EB30" s="892"/>
      <c r="EC30" s="892"/>
      <c r="ED30" s="892"/>
      <c r="EE30" s="892"/>
      <c r="EF30" s="892"/>
      <c r="EG30" s="892"/>
      <c r="EH30" s="892"/>
      <c r="EI30" s="892"/>
      <c r="EJ30" s="892"/>
      <c r="EK30" s="892"/>
      <c r="EL30" s="892"/>
      <c r="EM30" s="892"/>
      <c r="EN30" s="892"/>
      <c r="EO30" s="892"/>
      <c r="EP30" s="892"/>
      <c r="EQ30" s="892"/>
      <c r="ER30" s="892"/>
      <c r="ES30" s="892"/>
      <c r="ET30" s="892"/>
      <c r="EU30" s="892"/>
      <c r="EV30" s="892"/>
      <c r="EW30" s="892"/>
      <c r="EX30" s="892"/>
      <c r="EY30" s="892"/>
      <c r="EZ30" s="892"/>
      <c r="FA30" s="892"/>
      <c r="FB30" s="892"/>
      <c r="FC30" s="892"/>
      <c r="FD30" s="892"/>
      <c r="FE30" s="892"/>
      <c r="FF30" s="892"/>
      <c r="FG30" s="892"/>
      <c r="FH30" s="892"/>
      <c r="FI30" s="892"/>
      <c r="FJ30" s="892"/>
      <c r="FK30" s="892"/>
      <c r="FL30" s="892"/>
      <c r="FM30" s="892"/>
      <c r="FN30" s="892"/>
      <c r="FO30" s="892"/>
      <c r="FP30" s="892"/>
      <c r="FQ30" s="892"/>
      <c r="FR30" s="892"/>
      <c r="FS30" s="892"/>
      <c r="FT30" s="892"/>
      <c r="FU30" s="892"/>
      <c r="FV30" s="892"/>
      <c r="FW30" s="892"/>
      <c r="FX30" s="892"/>
      <c r="FY30" s="892"/>
      <c r="FZ30" s="892"/>
      <c r="GA30" s="892"/>
      <c r="GB30" s="892"/>
      <c r="GC30" s="892"/>
      <c r="GD30" s="892"/>
      <c r="GE30" s="892"/>
      <c r="GF30" s="892"/>
      <c r="GG30" s="892"/>
      <c r="GH30" s="892"/>
      <c r="GI30" s="892"/>
      <c r="GJ30" s="892"/>
      <c r="GK30" s="892"/>
      <c r="GL30" s="892"/>
      <c r="GM30" s="892"/>
      <c r="GN30" s="892"/>
      <c r="GO30" s="892"/>
      <c r="GP30" s="892"/>
      <c r="GQ30" s="892"/>
      <c r="GR30" s="892"/>
      <c r="GS30" s="892"/>
      <c r="GT30" s="892"/>
      <c r="GU30" s="892"/>
      <c r="GV30" s="892"/>
      <c r="GW30" s="892"/>
      <c r="GX30" s="892"/>
      <c r="GY30" s="892"/>
      <c r="GZ30" s="892"/>
      <c r="HA30" s="892"/>
      <c r="HB30" s="892"/>
      <c r="HC30" s="892"/>
      <c r="HD30" s="892"/>
      <c r="HE30" s="892"/>
      <c r="HF30" s="892"/>
      <c r="HG30" s="892"/>
      <c r="HH30" s="892"/>
      <c r="HI30" s="892"/>
      <c r="HJ30" s="892"/>
      <c r="HK30" s="892"/>
      <c r="HL30" s="892"/>
      <c r="HM30" s="892"/>
      <c r="HN30" s="892"/>
      <c r="HO30" s="892"/>
      <c r="HP30" s="892"/>
      <c r="HQ30" s="892"/>
      <c r="HR30" s="892"/>
      <c r="HS30" s="892"/>
      <c r="HT30" s="892"/>
      <c r="HU30" s="892"/>
      <c r="HV30" s="892"/>
      <c r="HW30" s="892"/>
      <c r="HX30" s="892"/>
      <c r="HY30" s="892"/>
      <c r="HZ30" s="892"/>
      <c r="IA30" s="892"/>
      <c r="IB30" s="892"/>
      <c r="IC30" s="892"/>
      <c r="ID30" s="892"/>
      <c r="IE30" s="892"/>
      <c r="IF30" s="892"/>
      <c r="IG30" s="892"/>
      <c r="IH30" s="892"/>
      <c r="II30" s="892"/>
      <c r="IJ30" s="892"/>
      <c r="IK30" s="892"/>
      <c r="IL30" s="892"/>
      <c r="IM30" s="892"/>
      <c r="IN30" s="892"/>
      <c r="IO30" s="892"/>
      <c r="IP30" s="892"/>
      <c r="IQ30" s="892"/>
      <c r="IR30" s="892"/>
      <c r="IS30" s="892"/>
      <c r="IT30" s="892"/>
      <c r="IU30" s="892"/>
      <c r="IV30" s="892"/>
      <c r="IW30" s="892"/>
      <c r="IX30" s="892"/>
      <c r="IY30" s="892"/>
      <c r="IZ30" s="892"/>
      <c r="JA30" s="892"/>
      <c r="JB30" s="892"/>
      <c r="JC30" s="892"/>
    </row>
    <row r="31" spans="1:263" s="893" customFormat="1">
      <c r="A31" s="1356" t="s">
        <v>171</v>
      </c>
      <c r="B31" s="1350">
        <v>85622504</v>
      </c>
      <c r="C31" s="1351">
        <v>1.2549999999999999</v>
      </c>
      <c r="D31" s="1351">
        <v>11.56293</v>
      </c>
      <c r="E31" s="1352">
        <v>41775.49</v>
      </c>
      <c r="F31" s="1353">
        <v>1938.55</v>
      </c>
      <c r="G31" s="1353">
        <f t="shared" si="16"/>
        <v>43714.04</v>
      </c>
      <c r="H31" s="1353">
        <f t="shared" si="17"/>
        <v>52175.758249999999</v>
      </c>
      <c r="I31" s="1353">
        <f t="shared" si="11"/>
        <v>51668.055155000002</v>
      </c>
      <c r="J31" s="1354">
        <v>388792</v>
      </c>
      <c r="K31" s="1350">
        <v>33624</v>
      </c>
      <c r="L31" s="1372">
        <f t="shared" si="12"/>
        <v>0.13419967038930841</v>
      </c>
      <c r="M31" s="1336">
        <f t="shared" si="13"/>
        <v>-7.8794796858424249E-2</v>
      </c>
      <c r="N31" s="1337">
        <f t="shared" si="14"/>
        <v>-0.2077999083082879</v>
      </c>
      <c r="O31" s="1338">
        <f>IF(K31="","0",'2022 SAVE H '!H30)</f>
        <v>71495.30094999999</v>
      </c>
      <c r="P31" s="1373">
        <f t="shared" si="15"/>
        <v>0.14567836778564514</v>
      </c>
      <c r="Q31" s="1254">
        <f>IF(J31="","0",'2022 SAVE H '!J30)</f>
        <v>490775</v>
      </c>
      <c r="R31" s="1265"/>
      <c r="S31" s="1264"/>
      <c r="T31" s="1123"/>
      <c r="U31" s="1123"/>
      <c r="V31" s="1123"/>
      <c r="W31" s="1123"/>
      <c r="X31" s="1123"/>
      <c r="Y31" s="892"/>
      <c r="Z31" s="892"/>
      <c r="AH31" s="907"/>
      <c r="BB31" s="892"/>
      <c r="BC31" s="892"/>
      <c r="BD31" s="892"/>
      <c r="BE31" s="892"/>
      <c r="BF31" s="892"/>
      <c r="BG31" s="892"/>
      <c r="BH31" s="892"/>
      <c r="BI31" s="892"/>
      <c r="BJ31" s="892"/>
      <c r="BK31" s="892"/>
      <c r="BL31" s="892"/>
      <c r="BM31" s="892"/>
      <c r="BN31" s="892"/>
      <c r="BO31" s="892"/>
      <c r="BP31" s="892"/>
      <c r="BQ31" s="892"/>
      <c r="BR31" s="892"/>
      <c r="BS31" s="892"/>
      <c r="BT31" s="892"/>
      <c r="BU31" s="892"/>
      <c r="BV31" s="892"/>
      <c r="BW31" s="892"/>
      <c r="BX31" s="892"/>
      <c r="BY31" s="892"/>
      <c r="BZ31" s="892"/>
      <c r="CA31" s="892"/>
      <c r="CB31" s="892"/>
      <c r="CC31" s="892"/>
      <c r="CD31" s="892"/>
      <c r="CE31" s="892"/>
      <c r="CF31" s="892"/>
      <c r="CG31" s="892"/>
      <c r="CH31" s="892"/>
      <c r="CI31" s="892"/>
      <c r="CJ31" s="892"/>
      <c r="CK31" s="892"/>
      <c r="CL31" s="892"/>
      <c r="CM31" s="892"/>
      <c r="CN31" s="892"/>
      <c r="CO31" s="892"/>
      <c r="CP31" s="892"/>
      <c r="CQ31" s="892"/>
      <c r="CR31" s="892"/>
      <c r="CS31" s="892"/>
      <c r="CT31" s="892"/>
      <c r="CU31" s="892"/>
      <c r="CV31" s="892"/>
      <c r="CW31" s="892"/>
      <c r="CX31" s="892"/>
      <c r="CY31" s="892"/>
      <c r="CZ31" s="892"/>
      <c r="DA31" s="892"/>
      <c r="DB31" s="892"/>
      <c r="DC31" s="892"/>
      <c r="DD31" s="892"/>
      <c r="DE31" s="892"/>
      <c r="DF31" s="892"/>
      <c r="DG31" s="892"/>
      <c r="DH31" s="892"/>
      <c r="DI31" s="892"/>
      <c r="DJ31" s="892"/>
      <c r="DK31" s="892"/>
      <c r="DL31" s="892"/>
      <c r="DM31" s="892"/>
      <c r="DN31" s="892"/>
      <c r="DO31" s="892"/>
      <c r="DP31" s="892"/>
      <c r="DQ31" s="892"/>
      <c r="DR31" s="892"/>
      <c r="DS31" s="892"/>
      <c r="DT31" s="892"/>
      <c r="DU31" s="892"/>
      <c r="DV31" s="892"/>
      <c r="DW31" s="892"/>
      <c r="DX31" s="892"/>
      <c r="DY31" s="892"/>
      <c r="DZ31" s="892"/>
      <c r="EA31" s="892"/>
      <c r="EB31" s="892"/>
      <c r="EC31" s="892"/>
      <c r="ED31" s="892"/>
      <c r="EE31" s="892"/>
      <c r="EF31" s="892"/>
      <c r="EG31" s="892"/>
      <c r="EH31" s="892"/>
      <c r="EI31" s="892"/>
      <c r="EJ31" s="892"/>
      <c r="EK31" s="892"/>
      <c r="EL31" s="892"/>
      <c r="EM31" s="892"/>
      <c r="EN31" s="892"/>
      <c r="EO31" s="892"/>
      <c r="EP31" s="892"/>
      <c r="EQ31" s="892"/>
      <c r="ER31" s="892"/>
      <c r="ES31" s="892"/>
      <c r="ET31" s="892"/>
      <c r="EU31" s="892"/>
      <c r="EV31" s="892"/>
      <c r="EW31" s="892"/>
      <c r="EX31" s="892"/>
      <c r="EY31" s="892"/>
      <c r="EZ31" s="892"/>
      <c r="FA31" s="892"/>
      <c r="FB31" s="892"/>
      <c r="FC31" s="892"/>
      <c r="FD31" s="892"/>
      <c r="FE31" s="892"/>
      <c r="FF31" s="892"/>
      <c r="FG31" s="892"/>
      <c r="FH31" s="892"/>
      <c r="FI31" s="892"/>
      <c r="FJ31" s="892"/>
      <c r="FK31" s="892"/>
      <c r="FL31" s="892"/>
      <c r="FM31" s="892"/>
      <c r="FN31" s="892"/>
      <c r="FO31" s="892"/>
      <c r="FP31" s="892"/>
      <c r="FQ31" s="892"/>
      <c r="FR31" s="892"/>
      <c r="FS31" s="892"/>
      <c r="FT31" s="892"/>
      <c r="FU31" s="892"/>
      <c r="FV31" s="892"/>
      <c r="FW31" s="892"/>
      <c r="FX31" s="892"/>
      <c r="FY31" s="892"/>
      <c r="FZ31" s="892"/>
      <c r="GA31" s="892"/>
      <c r="GB31" s="892"/>
      <c r="GC31" s="892"/>
      <c r="GD31" s="892"/>
      <c r="GE31" s="892"/>
      <c r="GF31" s="892"/>
      <c r="GG31" s="892"/>
      <c r="GH31" s="892"/>
      <c r="GI31" s="892"/>
      <c r="GJ31" s="892"/>
      <c r="GK31" s="892"/>
      <c r="GL31" s="892"/>
      <c r="GM31" s="892"/>
      <c r="GN31" s="892"/>
      <c r="GO31" s="892"/>
      <c r="GP31" s="892"/>
      <c r="GQ31" s="892"/>
      <c r="GR31" s="892"/>
      <c r="GS31" s="892"/>
      <c r="GT31" s="892"/>
      <c r="GU31" s="892"/>
      <c r="GV31" s="892"/>
      <c r="GW31" s="892"/>
      <c r="GX31" s="892"/>
      <c r="GY31" s="892"/>
      <c r="GZ31" s="892"/>
      <c r="HA31" s="892"/>
      <c r="HB31" s="892"/>
      <c r="HC31" s="892"/>
      <c r="HD31" s="892"/>
      <c r="HE31" s="892"/>
      <c r="HF31" s="892"/>
      <c r="HG31" s="892"/>
      <c r="HH31" s="892"/>
      <c r="HI31" s="892"/>
      <c r="HJ31" s="892"/>
      <c r="HK31" s="892"/>
      <c r="HL31" s="892"/>
      <c r="HM31" s="892"/>
      <c r="HN31" s="892"/>
      <c r="HO31" s="892"/>
      <c r="HP31" s="892"/>
      <c r="HQ31" s="892"/>
      <c r="HR31" s="892"/>
      <c r="HS31" s="892"/>
      <c r="HT31" s="892"/>
      <c r="HU31" s="892"/>
      <c r="HV31" s="892"/>
      <c r="HW31" s="892"/>
      <c r="HX31" s="892"/>
      <c r="HY31" s="892"/>
      <c r="HZ31" s="892"/>
      <c r="IA31" s="892"/>
      <c r="IB31" s="892"/>
      <c r="IC31" s="892"/>
      <c r="ID31" s="892"/>
      <c r="IE31" s="892"/>
      <c r="IF31" s="892"/>
      <c r="IG31" s="892"/>
      <c r="IH31" s="892"/>
      <c r="II31" s="892"/>
      <c r="IJ31" s="892"/>
      <c r="IK31" s="892"/>
      <c r="IL31" s="892"/>
      <c r="IM31" s="892"/>
      <c r="IN31" s="892"/>
      <c r="IO31" s="892"/>
      <c r="IP31" s="892"/>
      <c r="IQ31" s="892"/>
      <c r="IR31" s="892"/>
      <c r="IS31" s="892"/>
      <c r="IT31" s="892"/>
      <c r="IU31" s="892"/>
      <c r="IV31" s="892"/>
      <c r="IW31" s="892"/>
      <c r="IX31" s="892"/>
      <c r="IY31" s="892"/>
      <c r="IZ31" s="892"/>
      <c r="JA31" s="892"/>
      <c r="JB31" s="892"/>
      <c r="JC31" s="892"/>
    </row>
    <row r="32" spans="1:263" s="893" customFormat="1" ht="16.5" thickBot="1">
      <c r="A32" s="1479" t="s">
        <v>181</v>
      </c>
      <c r="B32" s="1479"/>
      <c r="C32" s="1374"/>
      <c r="D32" s="1374"/>
      <c r="E32" s="1375">
        <f>SUM(E20:E31)</f>
        <v>342205.09</v>
      </c>
      <c r="F32" s="1376">
        <f>SUM(F20:F31)</f>
        <v>20307.389999999996</v>
      </c>
      <c r="G32" s="1376">
        <f t="shared" ref="G32:J32" si="18">SUM(G20:G31)</f>
        <v>362512.48</v>
      </c>
      <c r="H32" s="1376">
        <f t="shared" si="18"/>
        <v>432070.40445000003</v>
      </c>
      <c r="I32" s="1376">
        <f t="shared" si="18"/>
        <v>427896.92898300005</v>
      </c>
      <c r="J32" s="1377">
        <f t="shared" si="18"/>
        <v>3179834</v>
      </c>
      <c r="K32" s="1377">
        <f>SUM(E32:J32)</f>
        <v>4764826.2934330003</v>
      </c>
      <c r="L32" s="1378">
        <f>H32/J32</f>
        <v>0.13587828938554655</v>
      </c>
      <c r="M32" s="1363">
        <f>(L32-P32)/P32</f>
        <v>0.51445245610480062</v>
      </c>
      <c r="N32" s="1364">
        <f t="shared" si="14"/>
        <v>-3.8456200149440171E-2</v>
      </c>
      <c r="O32" s="1365">
        <f>SUM(O20:O31)</f>
        <v>296708.37409999996</v>
      </c>
      <c r="P32" s="1379">
        <f t="shared" si="15"/>
        <v>8.9721066407741842E-2</v>
      </c>
      <c r="Q32" s="1269">
        <f>SUM(Q20:Q31)</f>
        <v>3307009</v>
      </c>
      <c r="R32" s="1267"/>
      <c r="S32" s="1144"/>
      <c r="T32" s="1123"/>
      <c r="U32" s="1123"/>
      <c r="V32" s="1123"/>
      <c r="W32" s="1123"/>
      <c r="X32" s="1123"/>
      <c r="Y32" s="892"/>
      <c r="Z32" s="892"/>
      <c r="AH32" s="907"/>
      <c r="BB32" s="892"/>
      <c r="BC32" s="892"/>
      <c r="BD32" s="892"/>
      <c r="BE32" s="892"/>
      <c r="BF32" s="892"/>
      <c r="BG32" s="892"/>
      <c r="BH32" s="892"/>
      <c r="BI32" s="892"/>
      <c r="BJ32" s="892"/>
      <c r="BK32" s="892"/>
      <c r="BL32" s="892"/>
      <c r="BM32" s="892"/>
      <c r="BN32" s="892"/>
      <c r="BO32" s="892"/>
      <c r="BP32" s="892"/>
      <c r="BQ32" s="892"/>
      <c r="BR32" s="892"/>
      <c r="BS32" s="892"/>
      <c r="BT32" s="892"/>
      <c r="BU32" s="892"/>
      <c r="BV32" s="892"/>
      <c r="BW32" s="892"/>
      <c r="BX32" s="892"/>
      <c r="BY32" s="892"/>
      <c r="BZ32" s="892"/>
      <c r="CA32" s="892"/>
      <c r="CB32" s="892"/>
      <c r="CC32" s="892"/>
      <c r="CD32" s="892"/>
      <c r="CE32" s="892"/>
      <c r="CF32" s="892"/>
      <c r="CG32" s="892"/>
      <c r="CH32" s="892"/>
      <c r="CI32" s="892"/>
      <c r="CJ32" s="892"/>
      <c r="CK32" s="892"/>
      <c r="CL32" s="892"/>
      <c r="CM32" s="892"/>
      <c r="CN32" s="892"/>
      <c r="CO32" s="892"/>
      <c r="CP32" s="892"/>
      <c r="CQ32" s="892"/>
      <c r="CR32" s="892"/>
      <c r="CS32" s="892"/>
      <c r="CT32" s="892"/>
      <c r="CU32" s="892"/>
      <c r="CV32" s="892"/>
      <c r="CW32" s="892"/>
      <c r="CX32" s="892"/>
      <c r="CY32" s="892"/>
      <c r="CZ32" s="892"/>
      <c r="DA32" s="892"/>
      <c r="DB32" s="892"/>
      <c r="DC32" s="892"/>
      <c r="DD32" s="892"/>
      <c r="DE32" s="892"/>
      <c r="DF32" s="892"/>
      <c r="DG32" s="892"/>
      <c r="DH32" s="892"/>
      <c r="DI32" s="892"/>
      <c r="DJ32" s="892"/>
      <c r="DK32" s="892"/>
      <c r="DL32" s="892"/>
      <c r="DM32" s="892"/>
      <c r="DN32" s="892"/>
      <c r="DO32" s="892"/>
      <c r="DP32" s="892"/>
      <c r="DQ32" s="892"/>
      <c r="DR32" s="892"/>
      <c r="DS32" s="892"/>
      <c r="DT32" s="892"/>
      <c r="DU32" s="892"/>
      <c r="DV32" s="892"/>
      <c r="DW32" s="892"/>
      <c r="DX32" s="892"/>
      <c r="DY32" s="892"/>
      <c r="DZ32" s="892"/>
      <c r="EA32" s="892"/>
      <c r="EB32" s="892"/>
      <c r="EC32" s="892"/>
      <c r="ED32" s="892"/>
      <c r="EE32" s="892"/>
      <c r="EF32" s="892"/>
      <c r="EG32" s="892"/>
      <c r="EH32" s="892"/>
      <c r="EI32" s="892"/>
      <c r="EJ32" s="892"/>
      <c r="EK32" s="892"/>
      <c r="EL32" s="892"/>
      <c r="EM32" s="892"/>
      <c r="EN32" s="892"/>
      <c r="EO32" s="892"/>
      <c r="EP32" s="892"/>
      <c r="EQ32" s="892"/>
      <c r="ER32" s="892"/>
      <c r="ES32" s="892"/>
      <c r="ET32" s="892"/>
      <c r="EU32" s="892"/>
      <c r="EV32" s="892"/>
      <c r="EW32" s="892"/>
      <c r="EX32" s="892"/>
      <c r="EY32" s="892"/>
      <c r="EZ32" s="892"/>
      <c r="FA32" s="892"/>
      <c r="FB32" s="892"/>
      <c r="FC32" s="892"/>
      <c r="FD32" s="892"/>
      <c r="FE32" s="892"/>
      <c r="FF32" s="892"/>
      <c r="FG32" s="892"/>
      <c r="FH32" s="892"/>
      <c r="FI32" s="892"/>
      <c r="FJ32" s="892"/>
      <c r="FK32" s="892"/>
      <c r="FL32" s="892"/>
      <c r="FM32" s="892"/>
      <c r="FN32" s="892"/>
      <c r="FO32" s="892"/>
      <c r="FP32" s="892"/>
      <c r="FQ32" s="892"/>
      <c r="FR32" s="892"/>
      <c r="FS32" s="892"/>
      <c r="FT32" s="892"/>
      <c r="FU32" s="892"/>
      <c r="FV32" s="892"/>
      <c r="FW32" s="892"/>
      <c r="FX32" s="892"/>
      <c r="FY32" s="892"/>
      <c r="FZ32" s="892"/>
      <c r="GA32" s="892"/>
      <c r="GB32" s="892"/>
      <c r="GC32" s="892"/>
      <c r="GD32" s="892"/>
      <c r="GE32" s="892"/>
      <c r="GF32" s="892"/>
      <c r="GG32" s="892"/>
      <c r="GH32" s="892"/>
      <c r="GI32" s="892"/>
      <c r="GJ32" s="892"/>
      <c r="GK32" s="892"/>
      <c r="GL32" s="892"/>
      <c r="GM32" s="892"/>
      <c r="GN32" s="892"/>
      <c r="GO32" s="892"/>
      <c r="GP32" s="892"/>
      <c r="GQ32" s="892"/>
      <c r="GR32" s="892"/>
      <c r="GS32" s="892"/>
      <c r="GT32" s="892"/>
      <c r="GU32" s="892"/>
      <c r="GV32" s="892"/>
      <c r="GW32" s="892"/>
      <c r="GX32" s="892"/>
      <c r="GY32" s="892"/>
      <c r="GZ32" s="892"/>
      <c r="HA32" s="892"/>
      <c r="HB32" s="892"/>
      <c r="HC32" s="892"/>
      <c r="HD32" s="892"/>
      <c r="HE32" s="892"/>
      <c r="HF32" s="892"/>
      <c r="HG32" s="892"/>
      <c r="HH32" s="892"/>
      <c r="HI32" s="892"/>
      <c r="HJ32" s="892"/>
      <c r="HK32" s="892"/>
      <c r="HL32" s="892"/>
      <c r="HM32" s="892"/>
      <c r="HN32" s="892"/>
      <c r="HO32" s="892"/>
      <c r="HP32" s="892"/>
      <c r="HQ32" s="892"/>
      <c r="HR32" s="892"/>
      <c r="HS32" s="892"/>
      <c r="HT32" s="892"/>
      <c r="HU32" s="892"/>
      <c r="HV32" s="892"/>
      <c r="HW32" s="892"/>
      <c r="HX32" s="892"/>
      <c r="HY32" s="892"/>
      <c r="HZ32" s="892"/>
      <c r="IA32" s="892"/>
      <c r="IB32" s="892"/>
      <c r="IC32" s="892"/>
      <c r="ID32" s="892"/>
      <c r="IE32" s="892"/>
      <c r="IF32" s="892"/>
      <c r="IG32" s="892"/>
      <c r="IH32" s="892"/>
      <c r="II32" s="892"/>
      <c r="IJ32" s="892"/>
      <c r="IK32" s="892"/>
      <c r="IL32" s="892"/>
      <c r="IM32" s="892"/>
      <c r="IN32" s="892"/>
      <c r="IO32" s="892"/>
      <c r="IP32" s="892"/>
      <c r="IQ32" s="892"/>
      <c r="IR32" s="892"/>
      <c r="IS32" s="892"/>
      <c r="IT32" s="892"/>
      <c r="IU32" s="892"/>
      <c r="IV32" s="892"/>
      <c r="IW32" s="892"/>
      <c r="IX32" s="892"/>
      <c r="IY32" s="892"/>
      <c r="IZ32" s="892"/>
      <c r="JA32" s="892"/>
      <c r="JB32" s="892"/>
      <c r="JC32" s="892"/>
    </row>
    <row r="33" spans="1:263" s="893" customFormat="1">
      <c r="A33" s="1380"/>
      <c r="B33" s="1380"/>
      <c r="C33" s="1380"/>
      <c r="D33" s="1380"/>
      <c r="E33" s="1381"/>
      <c r="F33" s="1381"/>
      <c r="G33" s="1381"/>
      <c r="H33" s="1381"/>
      <c r="I33" s="1381"/>
      <c r="J33" s="1380"/>
      <c r="K33" s="1380"/>
      <c r="L33" s="1380"/>
      <c r="M33" s="1380"/>
      <c r="N33" s="1380"/>
      <c r="O33" s="1380"/>
      <c r="P33" s="1380"/>
      <c r="Q33" s="1167"/>
      <c r="R33" s="1123"/>
      <c r="S33" s="1256"/>
      <c r="T33" s="1123"/>
      <c r="U33" s="1123"/>
      <c r="V33" s="1123"/>
      <c r="W33" s="1123"/>
      <c r="X33" s="1123"/>
      <c r="Y33" s="892"/>
      <c r="Z33" s="892"/>
      <c r="AH33" s="913"/>
      <c r="BB33" s="892"/>
      <c r="BC33" s="892"/>
      <c r="BD33" s="892"/>
      <c r="BE33" s="892"/>
      <c r="BF33" s="892"/>
      <c r="BG33" s="892"/>
      <c r="BH33" s="892"/>
      <c r="BI33" s="892"/>
      <c r="BJ33" s="892"/>
      <c r="BK33" s="892"/>
      <c r="BL33" s="892"/>
      <c r="BM33" s="892"/>
      <c r="BN33" s="892"/>
      <c r="BO33" s="892"/>
      <c r="BP33" s="892"/>
      <c r="BQ33" s="892"/>
      <c r="BR33" s="892"/>
      <c r="BS33" s="892"/>
      <c r="BT33" s="892"/>
      <c r="BU33" s="892"/>
      <c r="BV33" s="892"/>
      <c r="BW33" s="892"/>
      <c r="BX33" s="892"/>
      <c r="BY33" s="892"/>
      <c r="BZ33" s="892"/>
      <c r="CA33" s="892"/>
      <c r="CB33" s="892"/>
      <c r="CC33" s="892"/>
      <c r="CD33" s="892"/>
      <c r="CE33" s="892"/>
      <c r="CF33" s="892"/>
      <c r="CG33" s="892"/>
      <c r="CH33" s="892"/>
      <c r="CI33" s="892"/>
      <c r="CJ33" s="892"/>
      <c r="CK33" s="892"/>
      <c r="CL33" s="892"/>
      <c r="CM33" s="892"/>
      <c r="CN33" s="892"/>
      <c r="CO33" s="892"/>
      <c r="CP33" s="892"/>
      <c r="CQ33" s="892"/>
      <c r="CR33" s="892"/>
      <c r="CS33" s="892"/>
      <c r="CT33" s="892"/>
      <c r="CU33" s="892"/>
      <c r="CV33" s="892"/>
      <c r="CW33" s="892"/>
      <c r="CX33" s="892"/>
      <c r="CY33" s="892"/>
      <c r="CZ33" s="892"/>
      <c r="DA33" s="892"/>
      <c r="DB33" s="892"/>
      <c r="DC33" s="892"/>
      <c r="DD33" s="892"/>
      <c r="DE33" s="892"/>
      <c r="DF33" s="892"/>
      <c r="DG33" s="892"/>
      <c r="DH33" s="892"/>
      <c r="DI33" s="892"/>
      <c r="DJ33" s="892"/>
      <c r="DK33" s="892"/>
      <c r="DL33" s="892"/>
      <c r="DM33" s="892"/>
      <c r="DN33" s="892"/>
      <c r="DO33" s="892"/>
      <c r="DP33" s="892"/>
      <c r="DQ33" s="892"/>
      <c r="DR33" s="892"/>
      <c r="DS33" s="892"/>
      <c r="DT33" s="892"/>
      <c r="DU33" s="892"/>
      <c r="DV33" s="892"/>
      <c r="DW33" s="892"/>
      <c r="DX33" s="892"/>
      <c r="DY33" s="892"/>
      <c r="DZ33" s="892"/>
      <c r="EA33" s="892"/>
      <c r="EB33" s="892"/>
      <c r="EC33" s="892"/>
      <c r="ED33" s="892"/>
      <c r="EE33" s="892"/>
      <c r="EF33" s="892"/>
      <c r="EG33" s="892"/>
      <c r="EH33" s="892"/>
      <c r="EI33" s="892"/>
      <c r="EJ33" s="892"/>
      <c r="EK33" s="892"/>
      <c r="EL33" s="892"/>
      <c r="EM33" s="892"/>
      <c r="EN33" s="892"/>
      <c r="EO33" s="892"/>
      <c r="EP33" s="892"/>
      <c r="EQ33" s="892"/>
      <c r="ER33" s="892"/>
      <c r="ES33" s="892"/>
      <c r="ET33" s="892"/>
      <c r="EU33" s="892"/>
      <c r="EV33" s="892"/>
      <c r="EW33" s="892"/>
      <c r="EX33" s="892"/>
      <c r="EY33" s="892"/>
      <c r="EZ33" s="892"/>
      <c r="FA33" s="892"/>
      <c r="FB33" s="892"/>
      <c r="FC33" s="892"/>
      <c r="FD33" s="892"/>
      <c r="FE33" s="892"/>
      <c r="FF33" s="892"/>
      <c r="FG33" s="892"/>
      <c r="FH33" s="892"/>
      <c r="FI33" s="892"/>
      <c r="FJ33" s="892"/>
      <c r="FK33" s="892"/>
      <c r="FL33" s="892"/>
      <c r="FM33" s="892"/>
      <c r="FN33" s="892"/>
      <c r="FO33" s="892"/>
      <c r="FP33" s="892"/>
      <c r="FQ33" s="892"/>
      <c r="FR33" s="892"/>
      <c r="FS33" s="892"/>
      <c r="FT33" s="892"/>
      <c r="FU33" s="892"/>
      <c r="FV33" s="892"/>
      <c r="FW33" s="892"/>
      <c r="FX33" s="892"/>
      <c r="FY33" s="892"/>
      <c r="FZ33" s="892"/>
      <c r="GA33" s="892"/>
      <c r="GB33" s="892"/>
      <c r="GC33" s="892"/>
      <c r="GD33" s="892"/>
      <c r="GE33" s="892"/>
      <c r="GF33" s="892"/>
      <c r="GG33" s="892"/>
      <c r="GH33" s="892"/>
      <c r="GI33" s="892"/>
      <c r="GJ33" s="892"/>
      <c r="GK33" s="892"/>
      <c r="GL33" s="892"/>
      <c r="GM33" s="892"/>
      <c r="GN33" s="892"/>
      <c r="GO33" s="892"/>
      <c r="GP33" s="892"/>
      <c r="GQ33" s="892"/>
      <c r="GR33" s="892"/>
      <c r="GS33" s="892"/>
      <c r="GT33" s="892"/>
      <c r="GU33" s="892"/>
      <c r="GV33" s="892"/>
      <c r="GW33" s="892"/>
      <c r="GX33" s="892"/>
      <c r="GY33" s="892"/>
      <c r="GZ33" s="892"/>
      <c r="HA33" s="892"/>
      <c r="HB33" s="892"/>
      <c r="HC33" s="892"/>
      <c r="HD33" s="892"/>
      <c r="HE33" s="892"/>
      <c r="HF33" s="892"/>
      <c r="HG33" s="892"/>
      <c r="HH33" s="892"/>
      <c r="HI33" s="892"/>
      <c r="HJ33" s="892"/>
      <c r="HK33" s="892"/>
      <c r="HL33" s="892"/>
      <c r="HM33" s="892"/>
      <c r="HN33" s="892"/>
      <c r="HO33" s="892"/>
      <c r="HP33" s="892"/>
      <c r="HQ33" s="892"/>
      <c r="HR33" s="892"/>
      <c r="HS33" s="892"/>
      <c r="HT33" s="892"/>
      <c r="HU33" s="892"/>
      <c r="HV33" s="892"/>
      <c r="HW33" s="892"/>
      <c r="HX33" s="892"/>
      <c r="HY33" s="892"/>
      <c r="HZ33" s="892"/>
      <c r="IA33" s="892"/>
      <c r="IB33" s="892"/>
      <c r="IC33" s="892"/>
      <c r="ID33" s="892"/>
      <c r="IE33" s="892"/>
      <c r="IF33" s="892"/>
      <c r="IG33" s="892"/>
      <c r="IH33" s="892"/>
      <c r="II33" s="892"/>
      <c r="IJ33" s="892"/>
      <c r="IK33" s="892"/>
      <c r="IL33" s="892"/>
      <c r="IM33" s="892"/>
      <c r="IN33" s="892"/>
      <c r="IO33" s="892"/>
      <c r="IP33" s="892"/>
      <c r="IQ33" s="892"/>
      <c r="IR33" s="892"/>
      <c r="IS33" s="892"/>
      <c r="IT33" s="892"/>
      <c r="IU33" s="892"/>
      <c r="IV33" s="892"/>
      <c r="IW33" s="892"/>
      <c r="IX33" s="892"/>
      <c r="IY33" s="892"/>
      <c r="IZ33" s="892"/>
      <c r="JA33" s="892"/>
      <c r="JB33" s="892"/>
      <c r="JC33" s="892"/>
    </row>
    <row r="34" spans="1:263" s="893" customFormat="1">
      <c r="A34" s="1380"/>
      <c r="B34" s="1380"/>
      <c r="C34" s="1380"/>
      <c r="D34" s="1380"/>
      <c r="E34" s="1381"/>
      <c r="F34" s="1381"/>
      <c r="G34" s="1381"/>
      <c r="H34" s="1381"/>
      <c r="I34" s="1381"/>
      <c r="J34" s="1380"/>
      <c r="K34" s="1380"/>
      <c r="L34" s="1380"/>
      <c r="M34" s="1380"/>
      <c r="N34" s="1380"/>
      <c r="O34" s="1380"/>
      <c r="P34" s="1380"/>
      <c r="Q34" s="1167"/>
      <c r="R34" s="1123"/>
      <c r="S34" s="1256"/>
      <c r="T34" s="1123"/>
      <c r="U34" s="1123"/>
      <c r="V34" s="1123"/>
      <c r="W34" s="1123"/>
      <c r="X34" s="1123"/>
      <c r="Y34" s="892"/>
      <c r="Z34" s="892"/>
      <c r="AH34" s="913"/>
      <c r="BB34" s="892"/>
      <c r="BC34" s="892"/>
      <c r="BD34" s="892"/>
      <c r="BE34" s="892"/>
      <c r="BF34" s="892"/>
      <c r="BG34" s="892"/>
      <c r="BH34" s="892"/>
      <c r="BI34" s="892"/>
      <c r="BJ34" s="892"/>
      <c r="BK34" s="892"/>
      <c r="BL34" s="892"/>
      <c r="BM34" s="892"/>
      <c r="BN34" s="892"/>
      <c r="BO34" s="892"/>
      <c r="BP34" s="892"/>
      <c r="BQ34" s="892"/>
      <c r="BR34" s="892"/>
      <c r="BS34" s="892"/>
      <c r="BT34" s="892"/>
      <c r="BU34" s="892"/>
      <c r="BV34" s="892"/>
      <c r="BW34" s="892"/>
      <c r="BX34" s="892"/>
      <c r="BY34" s="892"/>
      <c r="BZ34" s="892"/>
      <c r="CA34" s="892"/>
      <c r="CB34" s="892"/>
      <c r="CC34" s="892"/>
      <c r="CD34" s="892"/>
      <c r="CE34" s="892"/>
      <c r="CF34" s="892"/>
      <c r="CG34" s="892"/>
      <c r="CH34" s="892"/>
      <c r="CI34" s="892"/>
      <c r="CJ34" s="892"/>
      <c r="CK34" s="892"/>
      <c r="CL34" s="892"/>
      <c r="CM34" s="892"/>
      <c r="CN34" s="892"/>
      <c r="CO34" s="892"/>
      <c r="CP34" s="892"/>
      <c r="CQ34" s="892"/>
      <c r="CR34" s="892"/>
      <c r="CS34" s="892"/>
      <c r="CT34" s="892"/>
      <c r="CU34" s="892"/>
      <c r="CV34" s="892"/>
      <c r="CW34" s="892"/>
      <c r="CX34" s="892"/>
      <c r="CY34" s="892"/>
      <c r="CZ34" s="892"/>
      <c r="DA34" s="892"/>
      <c r="DB34" s="892"/>
      <c r="DC34" s="892"/>
      <c r="DD34" s="892"/>
      <c r="DE34" s="892"/>
      <c r="DF34" s="892"/>
      <c r="DG34" s="892"/>
      <c r="DH34" s="892"/>
      <c r="DI34" s="892"/>
      <c r="DJ34" s="892"/>
      <c r="DK34" s="892"/>
      <c r="DL34" s="892"/>
      <c r="DM34" s="892"/>
      <c r="DN34" s="892"/>
      <c r="DO34" s="892"/>
      <c r="DP34" s="892"/>
      <c r="DQ34" s="892"/>
      <c r="DR34" s="892"/>
      <c r="DS34" s="892"/>
      <c r="DT34" s="892"/>
      <c r="DU34" s="892"/>
      <c r="DV34" s="892"/>
      <c r="DW34" s="892"/>
      <c r="DX34" s="892"/>
      <c r="DY34" s="892"/>
      <c r="DZ34" s="892"/>
      <c r="EA34" s="892"/>
      <c r="EB34" s="892"/>
      <c r="EC34" s="892"/>
      <c r="ED34" s="892"/>
      <c r="EE34" s="892"/>
      <c r="EF34" s="892"/>
      <c r="EG34" s="892"/>
      <c r="EH34" s="892"/>
      <c r="EI34" s="892"/>
      <c r="EJ34" s="892"/>
      <c r="EK34" s="892"/>
      <c r="EL34" s="892"/>
      <c r="EM34" s="892"/>
      <c r="EN34" s="892"/>
      <c r="EO34" s="892"/>
      <c r="EP34" s="892"/>
      <c r="EQ34" s="892"/>
      <c r="ER34" s="892"/>
      <c r="ES34" s="892"/>
      <c r="ET34" s="892"/>
      <c r="EU34" s="892"/>
      <c r="EV34" s="892"/>
      <c r="EW34" s="892"/>
      <c r="EX34" s="892"/>
      <c r="EY34" s="892"/>
      <c r="EZ34" s="892"/>
      <c r="FA34" s="892"/>
      <c r="FB34" s="892"/>
      <c r="FC34" s="892"/>
      <c r="FD34" s="892"/>
      <c r="FE34" s="892"/>
      <c r="FF34" s="892"/>
      <c r="FG34" s="892"/>
      <c r="FH34" s="892"/>
      <c r="FI34" s="892"/>
      <c r="FJ34" s="892"/>
      <c r="FK34" s="892"/>
      <c r="FL34" s="892"/>
      <c r="FM34" s="892"/>
      <c r="FN34" s="892"/>
      <c r="FO34" s="892"/>
      <c r="FP34" s="892"/>
      <c r="FQ34" s="892"/>
      <c r="FR34" s="892"/>
      <c r="FS34" s="892"/>
      <c r="FT34" s="892"/>
      <c r="FU34" s="892"/>
      <c r="FV34" s="892"/>
      <c r="FW34" s="892"/>
      <c r="FX34" s="892"/>
      <c r="FY34" s="892"/>
      <c r="FZ34" s="892"/>
      <c r="GA34" s="892"/>
      <c r="GB34" s="892"/>
      <c r="GC34" s="892"/>
      <c r="GD34" s="892"/>
      <c r="GE34" s="892"/>
      <c r="GF34" s="892"/>
      <c r="GG34" s="892"/>
      <c r="GH34" s="892"/>
      <c r="GI34" s="892"/>
      <c r="GJ34" s="892"/>
      <c r="GK34" s="892"/>
      <c r="GL34" s="892"/>
      <c r="GM34" s="892"/>
      <c r="GN34" s="892"/>
      <c r="GO34" s="892"/>
      <c r="GP34" s="892"/>
      <c r="GQ34" s="892"/>
      <c r="GR34" s="892"/>
      <c r="GS34" s="892"/>
      <c r="GT34" s="892"/>
      <c r="GU34" s="892"/>
      <c r="GV34" s="892"/>
      <c r="GW34" s="892"/>
      <c r="GX34" s="892"/>
      <c r="GY34" s="892"/>
      <c r="GZ34" s="892"/>
      <c r="HA34" s="892"/>
      <c r="HB34" s="892"/>
      <c r="HC34" s="892"/>
      <c r="HD34" s="892"/>
      <c r="HE34" s="892"/>
      <c r="HF34" s="892"/>
      <c r="HG34" s="892"/>
      <c r="HH34" s="892"/>
      <c r="HI34" s="892"/>
      <c r="HJ34" s="892"/>
      <c r="HK34" s="892"/>
      <c r="HL34" s="892"/>
      <c r="HM34" s="892"/>
      <c r="HN34" s="892"/>
      <c r="HO34" s="892"/>
      <c r="HP34" s="892"/>
      <c r="HQ34" s="892"/>
      <c r="HR34" s="892"/>
      <c r="HS34" s="892"/>
      <c r="HT34" s="892"/>
      <c r="HU34" s="892"/>
      <c r="HV34" s="892"/>
      <c r="HW34" s="892"/>
      <c r="HX34" s="892"/>
      <c r="HY34" s="892"/>
      <c r="HZ34" s="892"/>
      <c r="IA34" s="892"/>
      <c r="IB34" s="892"/>
      <c r="IC34" s="892"/>
      <c r="ID34" s="892"/>
      <c r="IE34" s="892"/>
      <c r="IF34" s="892"/>
      <c r="IG34" s="892"/>
      <c r="IH34" s="892"/>
      <c r="II34" s="892"/>
      <c r="IJ34" s="892"/>
      <c r="IK34" s="892"/>
      <c r="IL34" s="892"/>
      <c r="IM34" s="892"/>
      <c r="IN34" s="892"/>
      <c r="IO34" s="892"/>
      <c r="IP34" s="892"/>
      <c r="IQ34" s="892"/>
      <c r="IR34" s="892"/>
      <c r="IS34" s="892"/>
      <c r="IT34" s="892"/>
      <c r="IU34" s="892"/>
      <c r="IV34" s="892"/>
      <c r="IW34" s="892"/>
      <c r="IX34" s="892"/>
      <c r="IY34" s="892"/>
      <c r="IZ34" s="892"/>
      <c r="JA34" s="892"/>
      <c r="JB34" s="892"/>
      <c r="JC34" s="892"/>
    </row>
    <row r="35" spans="1:263" s="893" customFormat="1">
      <c r="A35" s="1380"/>
      <c r="B35" s="1380"/>
      <c r="C35" s="1380"/>
      <c r="D35" s="1380"/>
      <c r="E35" s="1381"/>
      <c r="F35" s="1381"/>
      <c r="G35" s="1381"/>
      <c r="H35" s="1381"/>
      <c r="I35" s="1381"/>
      <c r="J35" s="1380"/>
      <c r="K35" s="1380"/>
      <c r="L35" s="1380"/>
      <c r="M35" s="1380"/>
      <c r="N35" s="1380"/>
      <c r="O35" s="1380"/>
      <c r="P35" s="1380"/>
      <c r="Q35" s="1167"/>
      <c r="R35" s="1123"/>
      <c r="S35" s="1123"/>
      <c r="T35" s="1123"/>
      <c r="U35" s="1123"/>
      <c r="V35" s="1123"/>
      <c r="W35" s="1123"/>
      <c r="X35" s="1123"/>
      <c r="Y35" s="892"/>
      <c r="Z35" s="892"/>
      <c r="AH35" s="913"/>
      <c r="BB35" s="892"/>
      <c r="BC35" s="892"/>
      <c r="BD35" s="892"/>
      <c r="BE35" s="892"/>
      <c r="BF35" s="892"/>
      <c r="BG35" s="892"/>
      <c r="BH35" s="892"/>
      <c r="BI35" s="892"/>
      <c r="BJ35" s="892"/>
      <c r="BK35" s="892"/>
      <c r="BL35" s="892"/>
      <c r="BM35" s="892"/>
      <c r="BN35" s="892"/>
      <c r="BO35" s="892"/>
      <c r="BP35" s="892"/>
      <c r="BQ35" s="892"/>
      <c r="BR35" s="892"/>
      <c r="BS35" s="892"/>
      <c r="BT35" s="892"/>
      <c r="BU35" s="892"/>
      <c r="BV35" s="892"/>
      <c r="BW35" s="892"/>
      <c r="BX35" s="892"/>
      <c r="BY35" s="892"/>
      <c r="BZ35" s="892"/>
      <c r="CA35" s="892"/>
      <c r="CB35" s="892"/>
      <c r="CC35" s="892"/>
      <c r="CD35" s="892"/>
      <c r="CE35" s="892"/>
      <c r="CF35" s="892"/>
      <c r="CG35" s="892"/>
      <c r="CH35" s="892"/>
      <c r="CI35" s="892"/>
      <c r="CJ35" s="892"/>
      <c r="CK35" s="892"/>
      <c r="CL35" s="892"/>
      <c r="CM35" s="892"/>
      <c r="CN35" s="892"/>
      <c r="CO35" s="892"/>
      <c r="CP35" s="892"/>
      <c r="CQ35" s="892"/>
      <c r="CR35" s="892"/>
      <c r="CS35" s="892"/>
      <c r="CT35" s="892"/>
      <c r="CU35" s="892"/>
      <c r="CV35" s="892"/>
      <c r="CW35" s="892"/>
      <c r="CX35" s="892"/>
      <c r="CY35" s="892"/>
      <c r="CZ35" s="892"/>
      <c r="DA35" s="892"/>
      <c r="DB35" s="892"/>
      <c r="DC35" s="892"/>
      <c r="DD35" s="892"/>
      <c r="DE35" s="892"/>
      <c r="DF35" s="892"/>
      <c r="DG35" s="892"/>
      <c r="DH35" s="892"/>
      <c r="DI35" s="892"/>
      <c r="DJ35" s="892"/>
      <c r="DK35" s="892"/>
      <c r="DL35" s="892"/>
      <c r="DM35" s="892"/>
      <c r="DN35" s="892"/>
      <c r="DO35" s="892"/>
      <c r="DP35" s="892"/>
      <c r="DQ35" s="892"/>
      <c r="DR35" s="892"/>
      <c r="DS35" s="892"/>
      <c r="DT35" s="892"/>
      <c r="DU35" s="892"/>
      <c r="DV35" s="892"/>
      <c r="DW35" s="892"/>
      <c r="DX35" s="892"/>
      <c r="DY35" s="892"/>
      <c r="DZ35" s="892"/>
      <c r="EA35" s="892"/>
      <c r="EB35" s="892"/>
      <c r="EC35" s="892"/>
      <c r="ED35" s="892"/>
      <c r="EE35" s="892"/>
      <c r="EF35" s="892"/>
      <c r="EG35" s="892"/>
      <c r="EH35" s="892"/>
      <c r="EI35" s="892"/>
      <c r="EJ35" s="892"/>
      <c r="EK35" s="892"/>
      <c r="EL35" s="892"/>
      <c r="EM35" s="892"/>
      <c r="EN35" s="892"/>
      <c r="EO35" s="892"/>
      <c r="EP35" s="892"/>
      <c r="EQ35" s="892"/>
      <c r="ER35" s="892"/>
      <c r="ES35" s="892"/>
      <c r="ET35" s="892"/>
      <c r="EU35" s="892"/>
      <c r="EV35" s="892"/>
      <c r="EW35" s="892"/>
      <c r="EX35" s="892"/>
      <c r="EY35" s="892"/>
      <c r="EZ35" s="892"/>
      <c r="FA35" s="892"/>
      <c r="FB35" s="892"/>
      <c r="FC35" s="892"/>
      <c r="FD35" s="892"/>
      <c r="FE35" s="892"/>
      <c r="FF35" s="892"/>
      <c r="FG35" s="892"/>
      <c r="FH35" s="892"/>
      <c r="FI35" s="892"/>
      <c r="FJ35" s="892"/>
      <c r="FK35" s="892"/>
      <c r="FL35" s="892"/>
      <c r="FM35" s="892"/>
      <c r="FN35" s="892"/>
      <c r="FO35" s="892"/>
      <c r="FP35" s="892"/>
      <c r="FQ35" s="892"/>
      <c r="FR35" s="892"/>
      <c r="FS35" s="892"/>
      <c r="FT35" s="892"/>
      <c r="FU35" s="892"/>
      <c r="FV35" s="892"/>
      <c r="FW35" s="892"/>
      <c r="FX35" s="892"/>
      <c r="FY35" s="892"/>
      <c r="FZ35" s="892"/>
      <c r="GA35" s="892"/>
      <c r="GB35" s="892"/>
      <c r="GC35" s="892"/>
      <c r="GD35" s="892"/>
      <c r="GE35" s="892"/>
      <c r="GF35" s="892"/>
      <c r="GG35" s="892"/>
      <c r="GH35" s="892"/>
      <c r="GI35" s="892"/>
      <c r="GJ35" s="892"/>
      <c r="GK35" s="892"/>
      <c r="GL35" s="892"/>
      <c r="GM35" s="892"/>
      <c r="GN35" s="892"/>
      <c r="GO35" s="892"/>
      <c r="GP35" s="892"/>
      <c r="GQ35" s="892"/>
      <c r="GR35" s="892"/>
      <c r="GS35" s="892"/>
      <c r="GT35" s="892"/>
      <c r="GU35" s="892"/>
      <c r="GV35" s="892"/>
      <c r="GW35" s="892"/>
      <c r="GX35" s="892"/>
      <c r="GY35" s="892"/>
      <c r="GZ35" s="892"/>
      <c r="HA35" s="892"/>
      <c r="HB35" s="892"/>
      <c r="HC35" s="892"/>
      <c r="HD35" s="892"/>
      <c r="HE35" s="892"/>
      <c r="HF35" s="892"/>
      <c r="HG35" s="892"/>
      <c r="HH35" s="892"/>
      <c r="HI35" s="892"/>
      <c r="HJ35" s="892"/>
      <c r="HK35" s="892"/>
      <c r="HL35" s="892"/>
      <c r="HM35" s="892"/>
      <c r="HN35" s="892"/>
      <c r="HO35" s="892"/>
      <c r="HP35" s="892"/>
      <c r="HQ35" s="892"/>
      <c r="HR35" s="892"/>
      <c r="HS35" s="892"/>
      <c r="HT35" s="892"/>
      <c r="HU35" s="892"/>
      <c r="HV35" s="892"/>
      <c r="HW35" s="892"/>
      <c r="HX35" s="892"/>
      <c r="HY35" s="892"/>
      <c r="HZ35" s="892"/>
      <c r="IA35" s="892"/>
      <c r="IB35" s="892"/>
      <c r="IC35" s="892"/>
      <c r="ID35" s="892"/>
      <c r="IE35" s="892"/>
      <c r="IF35" s="892"/>
      <c r="IG35" s="892"/>
      <c r="IH35" s="892"/>
      <c r="II35" s="892"/>
      <c r="IJ35" s="892"/>
      <c r="IK35" s="892"/>
      <c r="IL35" s="892"/>
      <c r="IM35" s="892"/>
      <c r="IN35" s="892"/>
      <c r="IO35" s="892"/>
      <c r="IP35" s="892"/>
      <c r="IQ35" s="892"/>
      <c r="IR35" s="892"/>
      <c r="IS35" s="892"/>
      <c r="IT35" s="892"/>
      <c r="IU35" s="892"/>
      <c r="IV35" s="892"/>
      <c r="IW35" s="892"/>
      <c r="IX35" s="892"/>
      <c r="IY35" s="892"/>
      <c r="IZ35" s="892"/>
      <c r="JA35" s="892"/>
      <c r="JB35" s="892"/>
      <c r="JC35" s="892"/>
    </row>
    <row r="36" spans="1:263" s="893" customFormat="1" ht="28.5">
      <c r="A36" s="1380"/>
      <c r="B36" s="1380"/>
      <c r="C36" s="1380"/>
      <c r="D36" s="1380"/>
      <c r="E36" s="1480" t="s">
        <v>427</v>
      </c>
      <c r="F36" s="1480"/>
      <c r="G36" s="1480"/>
      <c r="H36" s="1480"/>
      <c r="I36" s="1480"/>
      <c r="J36" s="1480"/>
      <c r="K36" s="1480"/>
      <c r="L36" s="1480"/>
      <c r="M36" s="1380"/>
      <c r="N36" s="1380"/>
      <c r="O36" s="1380"/>
      <c r="P36" s="1380"/>
      <c r="Q36" s="1167"/>
      <c r="R36" s="1123"/>
      <c r="S36" s="1123"/>
      <c r="T36" s="1123"/>
      <c r="U36" s="1123"/>
      <c r="V36" s="1123"/>
      <c r="W36" s="1123"/>
      <c r="X36" s="1123"/>
      <c r="Y36" s="892"/>
      <c r="Z36" s="892"/>
      <c r="AH36" s="913"/>
      <c r="BB36" s="892"/>
      <c r="BC36" s="892"/>
      <c r="BD36" s="892"/>
      <c r="BE36" s="892"/>
      <c r="BF36" s="892"/>
      <c r="BG36" s="892"/>
      <c r="BH36" s="892"/>
      <c r="BI36" s="892"/>
      <c r="BJ36" s="892"/>
      <c r="BK36" s="892"/>
      <c r="BL36" s="892"/>
      <c r="BM36" s="892"/>
      <c r="BN36" s="892"/>
      <c r="BO36" s="892"/>
      <c r="BP36" s="892"/>
      <c r="BQ36" s="892"/>
      <c r="BR36" s="892"/>
      <c r="BS36" s="892"/>
      <c r="BT36" s="892"/>
      <c r="BU36" s="892"/>
      <c r="BV36" s="892"/>
      <c r="BW36" s="892"/>
      <c r="BX36" s="892"/>
      <c r="BY36" s="892"/>
      <c r="BZ36" s="892"/>
      <c r="CA36" s="892"/>
      <c r="CB36" s="892"/>
      <c r="CC36" s="892"/>
      <c r="CD36" s="892"/>
      <c r="CE36" s="892"/>
      <c r="CF36" s="892"/>
      <c r="CG36" s="892"/>
      <c r="CH36" s="892"/>
      <c r="CI36" s="892"/>
      <c r="CJ36" s="892"/>
      <c r="CK36" s="892"/>
      <c r="CL36" s="892"/>
      <c r="CM36" s="892"/>
      <c r="CN36" s="892"/>
      <c r="CO36" s="892"/>
      <c r="CP36" s="892"/>
      <c r="CQ36" s="892"/>
      <c r="CR36" s="892"/>
      <c r="CS36" s="892"/>
      <c r="CT36" s="892"/>
      <c r="CU36" s="892"/>
      <c r="CV36" s="892"/>
      <c r="CW36" s="892"/>
      <c r="CX36" s="892"/>
      <c r="CY36" s="892"/>
      <c r="CZ36" s="892"/>
      <c r="DA36" s="892"/>
      <c r="DB36" s="892"/>
      <c r="DC36" s="892"/>
      <c r="DD36" s="892"/>
      <c r="DE36" s="892"/>
      <c r="DF36" s="892"/>
      <c r="DG36" s="892"/>
      <c r="DH36" s="892"/>
      <c r="DI36" s="892"/>
      <c r="DJ36" s="892"/>
      <c r="DK36" s="892"/>
      <c r="DL36" s="892"/>
      <c r="DM36" s="892"/>
      <c r="DN36" s="892"/>
      <c r="DO36" s="892"/>
      <c r="DP36" s="892"/>
      <c r="DQ36" s="892"/>
      <c r="DR36" s="892"/>
      <c r="DS36" s="892"/>
      <c r="DT36" s="892"/>
      <c r="DU36" s="892"/>
      <c r="DV36" s="892"/>
      <c r="DW36" s="892"/>
      <c r="DX36" s="892"/>
      <c r="DY36" s="892"/>
      <c r="DZ36" s="892"/>
      <c r="EA36" s="892"/>
      <c r="EB36" s="892"/>
      <c r="EC36" s="892"/>
      <c r="ED36" s="892"/>
      <c r="EE36" s="892"/>
      <c r="EF36" s="892"/>
      <c r="EG36" s="892"/>
      <c r="EH36" s="892"/>
      <c r="EI36" s="892"/>
      <c r="EJ36" s="892"/>
      <c r="EK36" s="892"/>
      <c r="EL36" s="892"/>
      <c r="EM36" s="892"/>
      <c r="EN36" s="892"/>
      <c r="EO36" s="892"/>
      <c r="EP36" s="892"/>
      <c r="EQ36" s="892"/>
      <c r="ER36" s="892"/>
      <c r="ES36" s="892"/>
      <c r="ET36" s="892"/>
      <c r="EU36" s="892"/>
      <c r="EV36" s="892"/>
      <c r="EW36" s="892"/>
      <c r="EX36" s="892"/>
      <c r="EY36" s="892"/>
      <c r="EZ36" s="892"/>
      <c r="FA36" s="892"/>
      <c r="FB36" s="892"/>
      <c r="FC36" s="892"/>
      <c r="FD36" s="892"/>
      <c r="FE36" s="892"/>
      <c r="FF36" s="892"/>
      <c r="FG36" s="892"/>
      <c r="FH36" s="892"/>
      <c r="FI36" s="892"/>
      <c r="FJ36" s="892"/>
      <c r="FK36" s="892"/>
      <c r="FL36" s="892"/>
      <c r="FM36" s="892"/>
      <c r="FN36" s="892"/>
      <c r="FO36" s="892"/>
      <c r="FP36" s="892"/>
      <c r="FQ36" s="892"/>
      <c r="FR36" s="892"/>
      <c r="FS36" s="892"/>
      <c r="FT36" s="892"/>
      <c r="FU36" s="892"/>
      <c r="FV36" s="892"/>
      <c r="FW36" s="892"/>
      <c r="FX36" s="892"/>
      <c r="FY36" s="892"/>
      <c r="FZ36" s="892"/>
      <c r="GA36" s="892"/>
      <c r="GB36" s="892"/>
      <c r="GC36" s="892"/>
      <c r="GD36" s="892"/>
      <c r="GE36" s="892"/>
      <c r="GF36" s="892"/>
      <c r="GG36" s="892"/>
      <c r="GH36" s="892"/>
      <c r="GI36" s="892"/>
      <c r="GJ36" s="892"/>
      <c r="GK36" s="892"/>
      <c r="GL36" s="892"/>
      <c r="GM36" s="892"/>
      <c r="GN36" s="892"/>
      <c r="GO36" s="892"/>
      <c r="GP36" s="892"/>
      <c r="GQ36" s="892"/>
      <c r="GR36" s="892"/>
      <c r="GS36" s="892"/>
      <c r="GT36" s="892"/>
      <c r="GU36" s="892"/>
      <c r="GV36" s="892"/>
      <c r="GW36" s="892"/>
      <c r="GX36" s="892"/>
      <c r="GY36" s="892"/>
      <c r="GZ36" s="892"/>
      <c r="HA36" s="892"/>
      <c r="HB36" s="892"/>
      <c r="HC36" s="892"/>
      <c r="HD36" s="892"/>
      <c r="HE36" s="892"/>
      <c r="HF36" s="892"/>
      <c r="HG36" s="892"/>
      <c r="HH36" s="892"/>
      <c r="HI36" s="892"/>
      <c r="HJ36" s="892"/>
      <c r="HK36" s="892"/>
      <c r="HL36" s="892"/>
      <c r="HM36" s="892"/>
      <c r="HN36" s="892"/>
      <c r="HO36" s="892"/>
      <c r="HP36" s="892"/>
      <c r="HQ36" s="892"/>
      <c r="HR36" s="892"/>
      <c r="HS36" s="892"/>
      <c r="HT36" s="892"/>
      <c r="HU36" s="892"/>
      <c r="HV36" s="892"/>
      <c r="HW36" s="892"/>
      <c r="HX36" s="892"/>
      <c r="HY36" s="892"/>
      <c r="HZ36" s="892"/>
      <c r="IA36" s="892"/>
      <c r="IB36" s="892"/>
      <c r="IC36" s="892"/>
      <c r="ID36" s="892"/>
      <c r="IE36" s="892"/>
      <c r="IF36" s="892"/>
      <c r="IG36" s="892"/>
      <c r="IH36" s="892"/>
      <c r="II36" s="892"/>
      <c r="IJ36" s="892"/>
      <c r="IK36" s="892"/>
      <c r="IL36" s="892"/>
      <c r="IM36" s="892"/>
      <c r="IN36" s="892"/>
      <c r="IO36" s="892"/>
      <c r="IP36" s="892"/>
      <c r="IQ36" s="892"/>
      <c r="IR36" s="892"/>
      <c r="IS36" s="892"/>
      <c r="IT36" s="892"/>
      <c r="IU36" s="892"/>
      <c r="IV36" s="892"/>
      <c r="IW36" s="892"/>
      <c r="IX36" s="892"/>
      <c r="IY36" s="892"/>
      <c r="IZ36" s="892"/>
      <c r="JA36" s="892"/>
      <c r="JB36" s="892"/>
      <c r="JC36" s="892"/>
    </row>
    <row r="37" spans="1:263" s="893" customFormat="1" ht="16.5" thickBot="1">
      <c r="A37" s="1380"/>
      <c r="B37" s="1380"/>
      <c r="C37" s="1380"/>
      <c r="D37" s="1380"/>
      <c r="E37" s="1382"/>
      <c r="F37" s="1381"/>
      <c r="G37" s="1383"/>
      <c r="H37" s="1383"/>
      <c r="I37" s="1381"/>
      <c r="J37" s="1381"/>
      <c r="K37" s="1381"/>
      <c r="L37" s="1381"/>
      <c r="M37" s="1380"/>
      <c r="N37" s="1380"/>
      <c r="O37" s="1380"/>
      <c r="P37" s="1380"/>
      <c r="Q37" s="1167"/>
      <c r="R37" s="1123"/>
      <c r="S37" s="1123"/>
      <c r="T37" s="1123"/>
      <c r="U37" s="1123"/>
      <c r="V37" s="1123"/>
      <c r="W37" s="1123"/>
      <c r="X37" s="1123"/>
      <c r="Y37" s="892"/>
      <c r="Z37" s="892"/>
      <c r="BB37" s="892"/>
      <c r="BC37" s="892"/>
      <c r="BD37" s="892"/>
      <c r="BE37" s="892"/>
      <c r="BF37" s="892"/>
      <c r="BG37" s="892"/>
      <c r="BH37" s="892"/>
      <c r="BI37" s="892"/>
      <c r="BJ37" s="892"/>
      <c r="BK37" s="892"/>
      <c r="BL37" s="892"/>
      <c r="BM37" s="892"/>
      <c r="BN37" s="892"/>
      <c r="BO37" s="892"/>
      <c r="BP37" s="892"/>
      <c r="BQ37" s="892"/>
      <c r="BR37" s="892"/>
      <c r="BS37" s="892"/>
      <c r="BT37" s="892"/>
      <c r="BU37" s="892"/>
      <c r="BV37" s="892"/>
      <c r="BW37" s="892"/>
      <c r="BX37" s="892"/>
      <c r="BY37" s="892"/>
      <c r="BZ37" s="892"/>
      <c r="CA37" s="892"/>
      <c r="CB37" s="892"/>
      <c r="CC37" s="892"/>
      <c r="CD37" s="892"/>
      <c r="CE37" s="892"/>
      <c r="CF37" s="892"/>
      <c r="CG37" s="892"/>
      <c r="CH37" s="892"/>
      <c r="CI37" s="892"/>
      <c r="CJ37" s="892"/>
      <c r="CK37" s="892"/>
      <c r="CL37" s="892"/>
      <c r="CM37" s="892"/>
      <c r="CN37" s="892"/>
      <c r="CO37" s="892"/>
      <c r="CP37" s="892"/>
      <c r="CQ37" s="892"/>
      <c r="CR37" s="892"/>
      <c r="CS37" s="892"/>
      <c r="CT37" s="892"/>
      <c r="CU37" s="892"/>
      <c r="CV37" s="892"/>
      <c r="CW37" s="892"/>
      <c r="CX37" s="892"/>
      <c r="CY37" s="892"/>
      <c r="CZ37" s="892"/>
      <c r="DA37" s="892"/>
      <c r="DB37" s="892"/>
      <c r="DC37" s="892"/>
      <c r="DD37" s="892"/>
      <c r="DE37" s="892"/>
      <c r="DF37" s="892"/>
      <c r="DG37" s="892"/>
      <c r="DH37" s="892"/>
      <c r="DI37" s="892"/>
      <c r="DJ37" s="892"/>
      <c r="DK37" s="892"/>
      <c r="DL37" s="892"/>
      <c r="DM37" s="892"/>
      <c r="DN37" s="892"/>
      <c r="DO37" s="892"/>
      <c r="DP37" s="892"/>
      <c r="DQ37" s="892"/>
      <c r="DR37" s="892"/>
      <c r="DS37" s="892"/>
      <c r="DT37" s="892"/>
      <c r="DU37" s="892"/>
      <c r="DV37" s="892"/>
      <c r="DW37" s="892"/>
      <c r="DX37" s="892"/>
      <c r="DY37" s="892"/>
      <c r="DZ37" s="892"/>
      <c r="EA37" s="892"/>
      <c r="EB37" s="892"/>
      <c r="EC37" s="892"/>
      <c r="ED37" s="892"/>
      <c r="EE37" s="892"/>
      <c r="EF37" s="892"/>
      <c r="EG37" s="892"/>
      <c r="EH37" s="892"/>
      <c r="EI37" s="892"/>
      <c r="EJ37" s="892"/>
      <c r="EK37" s="892"/>
      <c r="EL37" s="892"/>
      <c r="EM37" s="892"/>
      <c r="EN37" s="892"/>
      <c r="EO37" s="892"/>
      <c r="EP37" s="892"/>
      <c r="EQ37" s="892"/>
      <c r="ER37" s="892"/>
      <c r="ES37" s="892"/>
      <c r="ET37" s="892"/>
      <c r="EU37" s="892"/>
      <c r="EV37" s="892"/>
      <c r="EW37" s="892"/>
      <c r="EX37" s="892"/>
      <c r="EY37" s="892"/>
      <c r="EZ37" s="892"/>
      <c r="FA37" s="892"/>
      <c r="FB37" s="892"/>
      <c r="FC37" s="892"/>
      <c r="FD37" s="892"/>
      <c r="FE37" s="892"/>
      <c r="FF37" s="892"/>
      <c r="FG37" s="892"/>
      <c r="FH37" s="892"/>
      <c r="FI37" s="892"/>
      <c r="FJ37" s="892"/>
      <c r="FK37" s="892"/>
      <c r="FL37" s="892"/>
      <c r="FM37" s="892"/>
      <c r="FN37" s="892"/>
      <c r="FO37" s="892"/>
      <c r="FP37" s="892"/>
      <c r="FQ37" s="892"/>
      <c r="FR37" s="892"/>
      <c r="FS37" s="892"/>
      <c r="FT37" s="892"/>
      <c r="FU37" s="892"/>
      <c r="FV37" s="892"/>
      <c r="FW37" s="892"/>
      <c r="FX37" s="892"/>
      <c r="FY37" s="892"/>
      <c r="FZ37" s="892"/>
      <c r="GA37" s="892"/>
      <c r="GB37" s="892"/>
      <c r="GC37" s="892"/>
      <c r="GD37" s="892"/>
      <c r="GE37" s="892"/>
      <c r="GF37" s="892"/>
      <c r="GG37" s="892"/>
      <c r="GH37" s="892"/>
      <c r="GI37" s="892"/>
      <c r="GJ37" s="892"/>
      <c r="GK37" s="892"/>
      <c r="GL37" s="892"/>
      <c r="GM37" s="892"/>
      <c r="GN37" s="892"/>
      <c r="GO37" s="892"/>
      <c r="GP37" s="892"/>
      <c r="GQ37" s="892"/>
      <c r="GR37" s="892"/>
      <c r="GS37" s="892"/>
      <c r="GT37" s="892"/>
      <c r="GU37" s="892"/>
      <c r="GV37" s="892"/>
      <c r="GW37" s="892"/>
      <c r="GX37" s="892"/>
      <c r="GY37" s="892"/>
      <c r="GZ37" s="892"/>
      <c r="HA37" s="892"/>
      <c r="HB37" s="892"/>
      <c r="HC37" s="892"/>
      <c r="HD37" s="892"/>
      <c r="HE37" s="892"/>
      <c r="HF37" s="892"/>
      <c r="HG37" s="892"/>
      <c r="HH37" s="892"/>
      <c r="HI37" s="892"/>
      <c r="HJ37" s="892"/>
      <c r="HK37" s="892"/>
      <c r="HL37" s="892"/>
      <c r="HM37" s="892"/>
      <c r="HN37" s="892"/>
      <c r="HO37" s="892"/>
      <c r="HP37" s="892"/>
      <c r="HQ37" s="892"/>
      <c r="HR37" s="892"/>
      <c r="HS37" s="892"/>
      <c r="HT37" s="892"/>
      <c r="HU37" s="892"/>
      <c r="HV37" s="892"/>
      <c r="HW37" s="892"/>
      <c r="HX37" s="892"/>
      <c r="HY37" s="892"/>
      <c r="HZ37" s="892"/>
      <c r="IA37" s="892"/>
      <c r="IB37" s="892"/>
      <c r="IC37" s="892"/>
      <c r="ID37" s="892"/>
      <c r="IE37" s="892"/>
      <c r="IF37" s="892"/>
      <c r="IG37" s="892"/>
      <c r="IH37" s="892"/>
      <c r="II37" s="892"/>
      <c r="IJ37" s="892"/>
      <c r="IK37" s="892"/>
      <c r="IL37" s="892"/>
      <c r="IM37" s="892"/>
      <c r="IN37" s="892"/>
      <c r="IO37" s="892"/>
      <c r="IP37" s="892"/>
      <c r="IQ37" s="892"/>
      <c r="IR37" s="892"/>
      <c r="IS37" s="892"/>
      <c r="IT37" s="892"/>
      <c r="IU37" s="892"/>
      <c r="IV37" s="892"/>
      <c r="IW37" s="892"/>
      <c r="IX37" s="892"/>
      <c r="IY37" s="892"/>
      <c r="IZ37" s="892"/>
      <c r="JA37" s="892"/>
      <c r="JB37" s="892"/>
      <c r="JC37" s="892"/>
    </row>
    <row r="38" spans="1:263" s="893" customFormat="1" ht="45">
      <c r="A38" s="1380"/>
      <c r="B38" s="1380"/>
      <c r="C38" s="1380"/>
      <c r="D38" s="1380"/>
      <c r="E38" s="1384" t="s">
        <v>445</v>
      </c>
      <c r="F38" s="1385" t="s">
        <v>443</v>
      </c>
      <c r="G38" s="1386" t="s">
        <v>448</v>
      </c>
      <c r="H38" s="1387" t="s">
        <v>441</v>
      </c>
      <c r="I38" s="1388" t="s">
        <v>449</v>
      </c>
      <c r="J38" s="1389" t="s">
        <v>440</v>
      </c>
      <c r="K38" s="1390" t="s">
        <v>428</v>
      </c>
      <c r="L38" s="1391" t="s">
        <v>429</v>
      </c>
      <c r="M38" s="1380"/>
      <c r="N38" s="1380"/>
      <c r="O38" s="1380"/>
      <c r="P38" s="1380"/>
      <c r="Q38" s="1167"/>
      <c r="R38" s="1123"/>
      <c r="S38" s="1123"/>
      <c r="T38" s="1123"/>
      <c r="U38" s="1123"/>
      <c r="V38" s="1123"/>
      <c r="W38" s="1123"/>
      <c r="X38" s="1123"/>
      <c r="Y38" s="892"/>
      <c r="Z38" s="892"/>
      <c r="AH38" s="908"/>
      <c r="BB38" s="892"/>
      <c r="BC38" s="892"/>
      <c r="BD38" s="892"/>
      <c r="BE38" s="892"/>
      <c r="BF38" s="892"/>
      <c r="BG38" s="892"/>
      <c r="BH38" s="892"/>
      <c r="BI38" s="892"/>
      <c r="BJ38" s="892"/>
      <c r="BK38" s="892"/>
      <c r="BL38" s="892"/>
      <c r="BM38" s="892"/>
      <c r="BN38" s="892"/>
      <c r="BO38" s="892"/>
      <c r="BP38" s="892"/>
      <c r="BQ38" s="892"/>
      <c r="BR38" s="892"/>
      <c r="BS38" s="892"/>
      <c r="BT38" s="892"/>
      <c r="BU38" s="892"/>
      <c r="BV38" s="892"/>
      <c r="BW38" s="892"/>
      <c r="BX38" s="892"/>
      <c r="BY38" s="892"/>
      <c r="BZ38" s="892"/>
      <c r="CA38" s="892"/>
      <c r="CB38" s="892"/>
      <c r="CC38" s="892"/>
      <c r="CD38" s="892"/>
      <c r="CE38" s="892"/>
      <c r="CF38" s="892"/>
      <c r="CG38" s="892"/>
      <c r="CH38" s="892"/>
      <c r="CI38" s="892"/>
      <c r="CJ38" s="892"/>
      <c r="CK38" s="892"/>
      <c r="CL38" s="892"/>
      <c r="CM38" s="892"/>
      <c r="CN38" s="892"/>
      <c r="CO38" s="892"/>
      <c r="CP38" s="892"/>
      <c r="CQ38" s="892"/>
      <c r="CR38" s="892"/>
      <c r="CS38" s="892"/>
      <c r="CT38" s="892"/>
      <c r="CU38" s="892"/>
      <c r="CV38" s="892"/>
      <c r="CW38" s="892"/>
      <c r="CX38" s="892"/>
      <c r="CY38" s="892"/>
      <c r="CZ38" s="892"/>
      <c r="DA38" s="892"/>
      <c r="DB38" s="892"/>
      <c r="DC38" s="892"/>
      <c r="DD38" s="892"/>
      <c r="DE38" s="892"/>
      <c r="DF38" s="892"/>
      <c r="DG38" s="892"/>
      <c r="DH38" s="892"/>
      <c r="DI38" s="892"/>
      <c r="DJ38" s="892"/>
      <c r="DK38" s="892"/>
      <c r="DL38" s="892"/>
      <c r="DM38" s="892"/>
      <c r="DN38" s="892"/>
      <c r="DO38" s="892"/>
      <c r="DP38" s="892"/>
      <c r="DQ38" s="892"/>
      <c r="DR38" s="892"/>
      <c r="DS38" s="892"/>
      <c r="DT38" s="892"/>
      <c r="DU38" s="892"/>
      <c r="DV38" s="892"/>
      <c r="DW38" s="892"/>
      <c r="DX38" s="892"/>
      <c r="DY38" s="892"/>
      <c r="DZ38" s="892"/>
      <c r="EA38" s="892"/>
      <c r="EB38" s="892"/>
      <c r="EC38" s="892"/>
      <c r="ED38" s="892"/>
      <c r="EE38" s="892"/>
      <c r="EF38" s="892"/>
      <c r="EG38" s="892"/>
      <c r="EH38" s="892"/>
      <c r="EI38" s="892"/>
      <c r="EJ38" s="892"/>
      <c r="EK38" s="892"/>
      <c r="EL38" s="892"/>
      <c r="EM38" s="892"/>
      <c r="EN38" s="892"/>
      <c r="EO38" s="892"/>
      <c r="EP38" s="892"/>
      <c r="EQ38" s="892"/>
      <c r="ER38" s="892"/>
      <c r="ES38" s="892"/>
      <c r="ET38" s="892"/>
      <c r="EU38" s="892"/>
      <c r="EV38" s="892"/>
      <c r="EW38" s="892"/>
      <c r="EX38" s="892"/>
      <c r="EY38" s="892"/>
      <c r="EZ38" s="892"/>
      <c r="FA38" s="892"/>
      <c r="FB38" s="892"/>
      <c r="FC38" s="892"/>
      <c r="FD38" s="892"/>
      <c r="FE38" s="892"/>
      <c r="FF38" s="892"/>
      <c r="FG38" s="892"/>
      <c r="FH38" s="892"/>
      <c r="FI38" s="892"/>
      <c r="FJ38" s="892"/>
      <c r="FK38" s="892"/>
      <c r="FL38" s="892"/>
      <c r="FM38" s="892"/>
      <c r="FN38" s="892"/>
      <c r="FO38" s="892"/>
      <c r="FP38" s="892"/>
      <c r="FQ38" s="892"/>
      <c r="FR38" s="892"/>
      <c r="FS38" s="892"/>
      <c r="FT38" s="892"/>
      <c r="FU38" s="892"/>
      <c r="FV38" s="892"/>
      <c r="FW38" s="892"/>
      <c r="FX38" s="892"/>
      <c r="FY38" s="892"/>
      <c r="FZ38" s="892"/>
      <c r="GA38" s="892"/>
      <c r="GB38" s="892"/>
      <c r="GC38" s="892"/>
      <c r="GD38" s="892"/>
      <c r="GE38" s="892"/>
      <c r="GF38" s="892"/>
      <c r="GG38" s="892"/>
      <c r="GH38" s="892"/>
      <c r="GI38" s="892"/>
      <c r="GJ38" s="892"/>
      <c r="GK38" s="892"/>
      <c r="GL38" s="892"/>
      <c r="GM38" s="892"/>
      <c r="GN38" s="892"/>
      <c r="GO38" s="892"/>
      <c r="GP38" s="892"/>
      <c r="GQ38" s="892"/>
      <c r="GR38" s="892"/>
      <c r="GS38" s="892"/>
      <c r="GT38" s="892"/>
      <c r="GU38" s="892"/>
      <c r="GV38" s="892"/>
      <c r="GW38" s="892"/>
      <c r="GX38" s="892"/>
      <c r="GY38" s="892"/>
      <c r="GZ38" s="892"/>
      <c r="HA38" s="892"/>
      <c r="HB38" s="892"/>
      <c r="HC38" s="892"/>
      <c r="HD38" s="892"/>
      <c r="HE38" s="892"/>
      <c r="HF38" s="892"/>
      <c r="HG38" s="892"/>
      <c r="HH38" s="892"/>
      <c r="HI38" s="892"/>
      <c r="HJ38" s="892"/>
      <c r="HK38" s="892"/>
      <c r="HL38" s="892"/>
      <c r="HM38" s="892"/>
      <c r="HN38" s="892"/>
      <c r="HO38" s="892"/>
      <c r="HP38" s="892"/>
      <c r="HQ38" s="892"/>
      <c r="HR38" s="892"/>
      <c r="HS38" s="892"/>
      <c r="HT38" s="892"/>
      <c r="HU38" s="892"/>
      <c r="HV38" s="892"/>
      <c r="HW38" s="892"/>
      <c r="HX38" s="892"/>
      <c r="HY38" s="892"/>
      <c r="HZ38" s="892"/>
      <c r="IA38" s="892"/>
      <c r="IB38" s="892"/>
      <c r="IC38" s="892"/>
      <c r="ID38" s="892"/>
      <c r="IE38" s="892"/>
      <c r="IF38" s="892"/>
      <c r="IG38" s="892"/>
      <c r="IH38" s="892"/>
      <c r="II38" s="892"/>
      <c r="IJ38" s="892"/>
      <c r="IK38" s="892"/>
      <c r="IL38" s="892"/>
      <c r="IM38" s="892"/>
      <c r="IN38" s="892"/>
      <c r="IO38" s="892"/>
      <c r="IP38" s="892"/>
      <c r="IQ38" s="892"/>
      <c r="IR38" s="892"/>
      <c r="IS38" s="892"/>
      <c r="IT38" s="892"/>
      <c r="IU38" s="892"/>
      <c r="IV38" s="892"/>
      <c r="IW38" s="892"/>
      <c r="IX38" s="892"/>
      <c r="IY38" s="892"/>
      <c r="IZ38" s="892"/>
      <c r="JA38" s="892"/>
      <c r="JB38" s="892"/>
      <c r="JC38" s="892"/>
    </row>
    <row r="39" spans="1:263" s="893" customFormat="1" ht="16.5" thickBot="1">
      <c r="A39" s="1380"/>
      <c r="B39" s="1380"/>
      <c r="C39" s="1380"/>
      <c r="D39" s="1380"/>
      <c r="E39" s="1392">
        <f>H32+H16</f>
        <v>1913154.3529500002</v>
      </c>
      <c r="F39" s="1393">
        <f>E39/G39</f>
        <v>0.13471641018745689</v>
      </c>
      <c r="G39" s="1394">
        <f>J16+J32</f>
        <v>14201346</v>
      </c>
      <c r="H39" s="1395">
        <f>(F39-K39)/K39</f>
        <v>0.56934640665314518</v>
      </c>
      <c r="I39" s="1396">
        <f>(G39-L39)/L39</f>
        <v>-8.1434557154031348E-2</v>
      </c>
      <c r="J39" s="1397">
        <f>O16+O32</f>
        <v>1327153.2961499998</v>
      </c>
      <c r="K39" s="1398">
        <f>J39/L39</f>
        <v>8.5842366998347311E-2</v>
      </c>
      <c r="L39" s="1399">
        <f>Q16+Q32</f>
        <v>15460353</v>
      </c>
      <c r="M39" s="1380"/>
      <c r="N39" s="1380"/>
      <c r="O39" s="1380"/>
      <c r="P39" s="1380"/>
      <c r="Q39" s="1167"/>
      <c r="R39" s="1123"/>
      <c r="S39" s="1123"/>
      <c r="T39" s="1123"/>
      <c r="U39" s="1123"/>
      <c r="V39" s="1123"/>
      <c r="W39" s="1123"/>
      <c r="X39" s="1123"/>
      <c r="Y39" s="892"/>
      <c r="Z39" s="892"/>
      <c r="AH39" s="908"/>
      <c r="BB39" s="892"/>
      <c r="BC39" s="892"/>
      <c r="BD39" s="892"/>
      <c r="BE39" s="892"/>
      <c r="BF39" s="892"/>
      <c r="BG39" s="892"/>
      <c r="BH39" s="892"/>
      <c r="BI39" s="892"/>
      <c r="BJ39" s="892"/>
      <c r="BK39" s="892"/>
      <c r="BL39" s="892"/>
      <c r="BM39" s="892"/>
      <c r="BN39" s="892"/>
      <c r="BO39" s="892"/>
      <c r="BP39" s="892"/>
      <c r="BQ39" s="892"/>
      <c r="BR39" s="892"/>
      <c r="BS39" s="892"/>
      <c r="BT39" s="892"/>
      <c r="BU39" s="892"/>
      <c r="BV39" s="892"/>
      <c r="BW39" s="892"/>
      <c r="BX39" s="892"/>
      <c r="BY39" s="892"/>
      <c r="BZ39" s="892"/>
      <c r="CA39" s="892"/>
      <c r="CB39" s="892"/>
      <c r="CC39" s="892"/>
      <c r="CD39" s="892"/>
      <c r="CE39" s="892"/>
      <c r="CF39" s="892"/>
      <c r="CG39" s="892"/>
      <c r="CH39" s="892"/>
      <c r="CI39" s="892"/>
      <c r="CJ39" s="892"/>
      <c r="CK39" s="892"/>
      <c r="CL39" s="892"/>
      <c r="CM39" s="892"/>
      <c r="CN39" s="892"/>
      <c r="CO39" s="892"/>
      <c r="CP39" s="892"/>
      <c r="CQ39" s="892"/>
      <c r="CR39" s="892"/>
      <c r="CS39" s="892"/>
      <c r="CT39" s="892"/>
      <c r="CU39" s="892"/>
      <c r="CV39" s="892"/>
      <c r="CW39" s="892"/>
      <c r="CX39" s="892"/>
      <c r="CY39" s="892"/>
      <c r="CZ39" s="892"/>
      <c r="DA39" s="892"/>
      <c r="DB39" s="892"/>
      <c r="DC39" s="892"/>
      <c r="DD39" s="892"/>
      <c r="DE39" s="892"/>
      <c r="DF39" s="892"/>
      <c r="DG39" s="892"/>
      <c r="DH39" s="892"/>
      <c r="DI39" s="892"/>
      <c r="DJ39" s="892"/>
      <c r="DK39" s="892"/>
      <c r="DL39" s="892"/>
      <c r="DM39" s="892"/>
      <c r="DN39" s="892"/>
      <c r="DO39" s="892"/>
      <c r="DP39" s="892"/>
      <c r="DQ39" s="892"/>
      <c r="DR39" s="892"/>
      <c r="DS39" s="892"/>
      <c r="DT39" s="892"/>
      <c r="DU39" s="892"/>
      <c r="DV39" s="892"/>
      <c r="DW39" s="892"/>
      <c r="DX39" s="892"/>
      <c r="DY39" s="892"/>
      <c r="DZ39" s="892"/>
      <c r="EA39" s="892"/>
      <c r="EB39" s="892"/>
      <c r="EC39" s="892"/>
      <c r="ED39" s="892"/>
      <c r="EE39" s="892"/>
      <c r="EF39" s="892"/>
      <c r="EG39" s="892"/>
      <c r="EH39" s="892"/>
      <c r="EI39" s="892"/>
      <c r="EJ39" s="892"/>
      <c r="EK39" s="892"/>
      <c r="EL39" s="892"/>
      <c r="EM39" s="892"/>
      <c r="EN39" s="892"/>
      <c r="EO39" s="892"/>
      <c r="EP39" s="892"/>
      <c r="EQ39" s="892"/>
      <c r="ER39" s="892"/>
      <c r="ES39" s="892"/>
      <c r="ET39" s="892"/>
      <c r="EU39" s="892"/>
      <c r="EV39" s="892"/>
      <c r="EW39" s="892"/>
      <c r="EX39" s="892"/>
      <c r="EY39" s="892"/>
      <c r="EZ39" s="892"/>
      <c r="FA39" s="892"/>
      <c r="FB39" s="892"/>
      <c r="FC39" s="892"/>
      <c r="FD39" s="892"/>
      <c r="FE39" s="892"/>
      <c r="FF39" s="892"/>
      <c r="FG39" s="892"/>
      <c r="FH39" s="892"/>
      <c r="FI39" s="892"/>
      <c r="FJ39" s="892"/>
      <c r="FK39" s="892"/>
      <c r="FL39" s="892"/>
      <c r="FM39" s="892"/>
      <c r="FN39" s="892"/>
      <c r="FO39" s="892"/>
      <c r="FP39" s="892"/>
      <c r="FQ39" s="892"/>
      <c r="FR39" s="892"/>
      <c r="FS39" s="892"/>
      <c r="FT39" s="892"/>
      <c r="FU39" s="892"/>
      <c r="FV39" s="892"/>
      <c r="FW39" s="892"/>
      <c r="FX39" s="892"/>
      <c r="FY39" s="892"/>
      <c r="FZ39" s="892"/>
      <c r="GA39" s="892"/>
      <c r="GB39" s="892"/>
      <c r="GC39" s="892"/>
      <c r="GD39" s="892"/>
      <c r="GE39" s="892"/>
      <c r="GF39" s="892"/>
      <c r="GG39" s="892"/>
      <c r="GH39" s="892"/>
      <c r="GI39" s="892"/>
      <c r="GJ39" s="892"/>
      <c r="GK39" s="892"/>
      <c r="GL39" s="892"/>
      <c r="GM39" s="892"/>
      <c r="GN39" s="892"/>
      <c r="GO39" s="892"/>
      <c r="GP39" s="892"/>
      <c r="GQ39" s="892"/>
      <c r="GR39" s="892"/>
      <c r="GS39" s="892"/>
      <c r="GT39" s="892"/>
      <c r="GU39" s="892"/>
      <c r="GV39" s="892"/>
      <c r="GW39" s="892"/>
      <c r="GX39" s="892"/>
      <c r="GY39" s="892"/>
      <c r="GZ39" s="892"/>
      <c r="HA39" s="892"/>
      <c r="HB39" s="892"/>
      <c r="HC39" s="892"/>
      <c r="HD39" s="892"/>
      <c r="HE39" s="892"/>
      <c r="HF39" s="892"/>
      <c r="HG39" s="892"/>
      <c r="HH39" s="892"/>
      <c r="HI39" s="892"/>
      <c r="HJ39" s="892"/>
      <c r="HK39" s="892"/>
      <c r="HL39" s="892"/>
      <c r="HM39" s="892"/>
      <c r="HN39" s="892"/>
      <c r="HO39" s="892"/>
      <c r="HP39" s="892"/>
      <c r="HQ39" s="892"/>
      <c r="HR39" s="892"/>
      <c r="HS39" s="892"/>
      <c r="HT39" s="892"/>
      <c r="HU39" s="892"/>
      <c r="HV39" s="892"/>
      <c r="HW39" s="892"/>
      <c r="HX39" s="892"/>
      <c r="HY39" s="892"/>
      <c r="HZ39" s="892"/>
      <c r="IA39" s="892"/>
      <c r="IB39" s="892"/>
      <c r="IC39" s="892"/>
      <c r="ID39" s="892"/>
      <c r="IE39" s="892"/>
      <c r="IF39" s="892"/>
      <c r="IG39" s="892"/>
      <c r="IH39" s="892"/>
      <c r="II39" s="892"/>
      <c r="IJ39" s="892"/>
      <c r="IK39" s="892"/>
      <c r="IL39" s="892"/>
      <c r="IM39" s="892"/>
      <c r="IN39" s="892"/>
      <c r="IO39" s="892"/>
      <c r="IP39" s="892"/>
      <c r="IQ39" s="892"/>
      <c r="IR39" s="892"/>
      <c r="IS39" s="892"/>
      <c r="IT39" s="892"/>
      <c r="IU39" s="892"/>
      <c r="IV39" s="892"/>
      <c r="IW39" s="892"/>
      <c r="IX39" s="892"/>
      <c r="IY39" s="892"/>
      <c r="IZ39" s="892"/>
      <c r="JA39" s="892"/>
      <c r="JB39" s="892"/>
      <c r="JC39" s="892"/>
    </row>
    <row r="40" spans="1:263" s="893" customFormat="1">
      <c r="A40" s="1380"/>
      <c r="B40" s="1380"/>
      <c r="C40" s="1380"/>
      <c r="D40" s="1380"/>
      <c r="E40" s="1381"/>
      <c r="F40" s="1381"/>
      <c r="G40" s="1381"/>
      <c r="H40" s="1381"/>
      <c r="I40" s="1381"/>
      <c r="J40" s="1380"/>
      <c r="K40" s="1380"/>
      <c r="L40" s="1380"/>
      <c r="M40" s="1380"/>
      <c r="N40" s="1380"/>
      <c r="O40" s="1380"/>
      <c r="P40" s="1380"/>
      <c r="Q40" s="1167"/>
      <c r="R40" s="1123"/>
      <c r="S40" s="1123"/>
      <c r="T40" s="1123"/>
      <c r="U40" s="1123"/>
      <c r="V40" s="1123"/>
      <c r="W40" s="1123"/>
      <c r="X40" s="1123"/>
      <c r="Y40" s="892"/>
      <c r="Z40" s="892"/>
      <c r="AH40" s="908"/>
      <c r="BB40" s="892"/>
      <c r="BC40" s="892"/>
      <c r="BD40" s="892"/>
      <c r="BE40" s="892"/>
      <c r="BF40" s="892"/>
      <c r="BG40" s="892"/>
      <c r="BH40" s="892"/>
      <c r="BI40" s="892"/>
      <c r="BJ40" s="892"/>
      <c r="BK40" s="892"/>
      <c r="BL40" s="892"/>
      <c r="BM40" s="892"/>
      <c r="BN40" s="892"/>
      <c r="BO40" s="892"/>
      <c r="BP40" s="892"/>
      <c r="BQ40" s="892"/>
      <c r="BR40" s="892"/>
      <c r="BS40" s="892"/>
      <c r="BT40" s="892"/>
      <c r="BU40" s="892"/>
      <c r="BV40" s="892"/>
      <c r="BW40" s="892"/>
      <c r="BX40" s="892"/>
      <c r="BY40" s="892"/>
      <c r="BZ40" s="892"/>
      <c r="CA40" s="892"/>
      <c r="CB40" s="892"/>
      <c r="CC40" s="892"/>
      <c r="CD40" s="892"/>
      <c r="CE40" s="892"/>
      <c r="CF40" s="892"/>
      <c r="CG40" s="892"/>
      <c r="CH40" s="892"/>
      <c r="CI40" s="892"/>
      <c r="CJ40" s="892"/>
      <c r="CK40" s="892"/>
      <c r="CL40" s="892"/>
      <c r="CM40" s="892"/>
      <c r="CN40" s="892"/>
      <c r="CO40" s="892"/>
      <c r="CP40" s="892"/>
      <c r="CQ40" s="892"/>
      <c r="CR40" s="892"/>
      <c r="CS40" s="892"/>
      <c r="CT40" s="892"/>
      <c r="CU40" s="892"/>
      <c r="CV40" s="892"/>
      <c r="CW40" s="892"/>
      <c r="CX40" s="892"/>
      <c r="CY40" s="892"/>
      <c r="CZ40" s="892"/>
      <c r="DA40" s="892"/>
      <c r="DB40" s="892"/>
      <c r="DC40" s="892"/>
      <c r="DD40" s="892"/>
      <c r="DE40" s="892"/>
      <c r="DF40" s="892"/>
      <c r="DG40" s="892"/>
      <c r="DH40" s="892"/>
      <c r="DI40" s="892"/>
      <c r="DJ40" s="892"/>
      <c r="DK40" s="892"/>
      <c r="DL40" s="892"/>
      <c r="DM40" s="892"/>
      <c r="DN40" s="892"/>
      <c r="DO40" s="892"/>
      <c r="DP40" s="892"/>
      <c r="DQ40" s="892"/>
      <c r="DR40" s="892"/>
      <c r="DS40" s="892"/>
      <c r="DT40" s="892"/>
      <c r="DU40" s="892"/>
      <c r="DV40" s="892"/>
      <c r="DW40" s="892"/>
      <c r="DX40" s="892"/>
      <c r="DY40" s="892"/>
      <c r="DZ40" s="892"/>
      <c r="EA40" s="892"/>
      <c r="EB40" s="892"/>
      <c r="EC40" s="892"/>
      <c r="ED40" s="892"/>
      <c r="EE40" s="892"/>
      <c r="EF40" s="892"/>
      <c r="EG40" s="892"/>
      <c r="EH40" s="892"/>
      <c r="EI40" s="892"/>
      <c r="EJ40" s="892"/>
      <c r="EK40" s="892"/>
      <c r="EL40" s="892"/>
      <c r="EM40" s="892"/>
      <c r="EN40" s="892"/>
      <c r="EO40" s="892"/>
      <c r="EP40" s="892"/>
      <c r="EQ40" s="892"/>
      <c r="ER40" s="892"/>
      <c r="ES40" s="892"/>
      <c r="ET40" s="892"/>
      <c r="EU40" s="892"/>
      <c r="EV40" s="892"/>
      <c r="EW40" s="892"/>
      <c r="EX40" s="892"/>
      <c r="EY40" s="892"/>
      <c r="EZ40" s="892"/>
      <c r="FA40" s="892"/>
      <c r="FB40" s="892"/>
      <c r="FC40" s="892"/>
      <c r="FD40" s="892"/>
      <c r="FE40" s="892"/>
      <c r="FF40" s="892"/>
      <c r="FG40" s="892"/>
      <c r="FH40" s="892"/>
      <c r="FI40" s="892"/>
      <c r="FJ40" s="892"/>
      <c r="FK40" s="892"/>
      <c r="FL40" s="892"/>
      <c r="FM40" s="892"/>
      <c r="FN40" s="892"/>
      <c r="FO40" s="892"/>
      <c r="FP40" s="892"/>
      <c r="FQ40" s="892"/>
      <c r="FR40" s="892"/>
      <c r="FS40" s="892"/>
      <c r="FT40" s="892"/>
      <c r="FU40" s="892"/>
      <c r="FV40" s="892"/>
      <c r="FW40" s="892"/>
      <c r="FX40" s="892"/>
      <c r="FY40" s="892"/>
      <c r="FZ40" s="892"/>
      <c r="GA40" s="892"/>
      <c r="GB40" s="892"/>
      <c r="GC40" s="892"/>
      <c r="GD40" s="892"/>
      <c r="GE40" s="892"/>
      <c r="GF40" s="892"/>
      <c r="GG40" s="892"/>
      <c r="GH40" s="892"/>
      <c r="GI40" s="892"/>
      <c r="GJ40" s="892"/>
      <c r="GK40" s="892"/>
      <c r="GL40" s="892"/>
      <c r="GM40" s="892"/>
      <c r="GN40" s="892"/>
      <c r="GO40" s="892"/>
      <c r="GP40" s="892"/>
      <c r="GQ40" s="892"/>
      <c r="GR40" s="892"/>
      <c r="GS40" s="892"/>
      <c r="GT40" s="892"/>
      <c r="GU40" s="892"/>
      <c r="GV40" s="892"/>
      <c r="GW40" s="892"/>
      <c r="GX40" s="892"/>
      <c r="GY40" s="892"/>
      <c r="GZ40" s="892"/>
      <c r="HA40" s="892"/>
      <c r="HB40" s="892"/>
      <c r="HC40" s="892"/>
      <c r="HD40" s="892"/>
      <c r="HE40" s="892"/>
      <c r="HF40" s="892"/>
      <c r="HG40" s="892"/>
      <c r="HH40" s="892"/>
      <c r="HI40" s="892"/>
      <c r="HJ40" s="892"/>
      <c r="HK40" s="892"/>
      <c r="HL40" s="892"/>
      <c r="HM40" s="892"/>
      <c r="HN40" s="892"/>
      <c r="HO40" s="892"/>
      <c r="HP40" s="892"/>
      <c r="HQ40" s="892"/>
      <c r="HR40" s="892"/>
      <c r="HS40" s="892"/>
      <c r="HT40" s="892"/>
      <c r="HU40" s="892"/>
      <c r="HV40" s="892"/>
      <c r="HW40" s="892"/>
      <c r="HX40" s="892"/>
      <c r="HY40" s="892"/>
      <c r="HZ40" s="892"/>
      <c r="IA40" s="892"/>
      <c r="IB40" s="892"/>
      <c r="IC40" s="892"/>
      <c r="ID40" s="892"/>
      <c r="IE40" s="892"/>
      <c r="IF40" s="892"/>
      <c r="IG40" s="892"/>
      <c r="IH40" s="892"/>
      <c r="II40" s="892"/>
      <c r="IJ40" s="892"/>
      <c r="IK40" s="892"/>
      <c r="IL40" s="892"/>
      <c r="IM40" s="892"/>
      <c r="IN40" s="892"/>
      <c r="IO40" s="892"/>
      <c r="IP40" s="892"/>
      <c r="IQ40" s="892"/>
      <c r="IR40" s="892"/>
      <c r="IS40" s="892"/>
      <c r="IT40" s="892"/>
      <c r="IU40" s="892"/>
      <c r="IV40" s="892"/>
      <c r="IW40" s="892"/>
      <c r="IX40" s="892"/>
      <c r="IY40" s="892"/>
      <c r="IZ40" s="892"/>
      <c r="JA40" s="892"/>
      <c r="JB40" s="892"/>
      <c r="JC40" s="892"/>
    </row>
    <row r="41" spans="1:263">
      <c r="A41" s="1450" t="s">
        <v>461</v>
      </c>
      <c r="B41" s="1400"/>
      <c r="C41" s="1400"/>
      <c r="D41" s="1400"/>
      <c r="E41" s="1401"/>
      <c r="F41" s="1401"/>
      <c r="G41" s="1382"/>
      <c r="H41" s="1382"/>
      <c r="I41" s="1427"/>
      <c r="J41" s="1425"/>
      <c r="K41" s="1426"/>
      <c r="L41" s="1424"/>
      <c r="M41" s="1380"/>
      <c r="N41" s="1380"/>
      <c r="O41" s="1380"/>
      <c r="P41" s="1380"/>
    </row>
    <row r="42" spans="1:263">
      <c r="A42" s="1437">
        <v>2023</v>
      </c>
      <c r="B42" s="1438">
        <v>2022</v>
      </c>
      <c r="C42" s="1400"/>
      <c r="D42" s="1400"/>
      <c r="E42" s="1401">
        <v>2020296</v>
      </c>
      <c r="F42" s="1401"/>
      <c r="G42" s="1382"/>
      <c r="H42" s="1382"/>
      <c r="I42" s="1381"/>
      <c r="J42" s="1380"/>
      <c r="K42" s="1380"/>
      <c r="L42" s="1380"/>
      <c r="M42" s="1380"/>
      <c r="N42" s="1380"/>
      <c r="O42" s="1380"/>
      <c r="P42" s="1380"/>
    </row>
    <row r="43" spans="1:263">
      <c r="A43" s="1429">
        <f>SUM(I3:I6)</f>
        <v>784307.32537999994</v>
      </c>
      <c r="B43" s="1429">
        <f>SUM(O3:O6)</f>
        <v>257150.70825</v>
      </c>
      <c r="E43" s="1191">
        <f>E42-E39</f>
        <v>107141.6470499998</v>
      </c>
      <c r="I43" s="1428"/>
    </row>
    <row r="44" spans="1:263">
      <c r="A44" s="1429">
        <f>SUM(H20:H23)</f>
        <v>220214.21429999999</v>
      </c>
      <c r="B44" s="1429">
        <f>SUM(O20:O23)</f>
        <v>75863.980249999993</v>
      </c>
      <c r="I44" s="1428"/>
    </row>
    <row r="45" spans="1:263">
      <c r="A45" s="1436">
        <f>SUM(A43:A44)</f>
        <v>1004521.5396799999</v>
      </c>
      <c r="B45" s="1436">
        <f>SUM(B43:B44)</f>
        <v>333014.68849999999</v>
      </c>
      <c r="C45" s="1439">
        <f>SUM(A45-B45)/B45</f>
        <v>2.0164481458901173</v>
      </c>
      <c r="F45" s="1432"/>
      <c r="G45" s="1433"/>
      <c r="I45" s="1429"/>
      <c r="J45" s="1430"/>
    </row>
    <row r="46" spans="1:263">
      <c r="C46" s="1440"/>
      <c r="F46" s="1432"/>
      <c r="G46" s="1433"/>
      <c r="J46" s="1431"/>
    </row>
    <row r="47" spans="1:263">
      <c r="A47" s="1167" t="s">
        <v>460</v>
      </c>
      <c r="C47" s="1440"/>
    </row>
    <row r="48" spans="1:263">
      <c r="A48" s="1434">
        <f>SUM(J3:J6)</f>
        <v>6094967</v>
      </c>
      <c r="B48" s="1434">
        <f>SUM(Q3:Q6)</f>
        <v>6252718</v>
      </c>
      <c r="C48" s="1440"/>
    </row>
    <row r="49" spans="1:53">
      <c r="A49" s="1434">
        <f>SUM(J20:J23)</f>
        <v>1648886</v>
      </c>
      <c r="B49" s="1434">
        <f>SUM(Q20:Q23)</f>
        <v>1656124</v>
      </c>
      <c r="C49" s="1440"/>
    </row>
    <row r="50" spans="1:53">
      <c r="A50" s="1435">
        <f>SUM(A48:A49)</f>
        <v>7743853</v>
      </c>
      <c r="B50" s="1435">
        <f>SUM(B48:B49)</f>
        <v>7908842</v>
      </c>
      <c r="C50" s="1439">
        <f>SUM(A50-B50)/B50</f>
        <v>-2.0861334693498743E-2</v>
      </c>
    </row>
    <row r="51" spans="1:53">
      <c r="C51" s="1440"/>
    </row>
    <row r="53" spans="1:53" s="1178" customFormat="1" ht="15">
      <c r="A53" s="1441" t="s">
        <v>467</v>
      </c>
      <c r="B53" s="1442"/>
      <c r="C53" s="1442"/>
      <c r="D53" s="1442"/>
      <c r="E53" s="1443"/>
      <c r="F53" s="1443"/>
      <c r="G53" s="1444"/>
      <c r="H53" s="1444"/>
      <c r="I53" s="1445"/>
      <c r="J53" s="1441"/>
      <c r="K53" s="1441"/>
      <c r="L53" s="1441"/>
      <c r="M53" s="1441"/>
      <c r="N53" s="1441"/>
      <c r="O53" s="1441"/>
      <c r="P53" s="1441"/>
      <c r="Q53" s="1441"/>
      <c r="W53" s="1446"/>
      <c r="AA53" s="1174"/>
      <c r="AB53" s="1174"/>
      <c r="AC53" s="1174"/>
      <c r="AD53" s="1174"/>
      <c r="AE53" s="1174"/>
      <c r="AF53" s="1174"/>
      <c r="AG53" s="1174"/>
      <c r="AH53" s="1174"/>
      <c r="AI53" s="1176"/>
      <c r="AJ53" s="1175"/>
      <c r="AK53" s="1177"/>
      <c r="AL53" s="1174"/>
      <c r="AM53" s="1174"/>
      <c r="AN53" s="1174"/>
      <c r="AO53" s="1174"/>
      <c r="AP53" s="1174"/>
      <c r="AQ53" s="1174"/>
      <c r="AR53" s="1174"/>
      <c r="AS53" s="1174"/>
      <c r="AT53" s="1174"/>
      <c r="AU53" s="1174"/>
      <c r="AV53" s="1174"/>
      <c r="AW53" s="1174"/>
      <c r="AX53" s="1174"/>
      <c r="AY53" s="1174"/>
      <c r="AZ53" s="1174"/>
      <c r="BA53" s="1174"/>
    </row>
    <row r="54" spans="1:53" s="1178" customFormat="1" ht="15">
      <c r="A54" s="1441"/>
      <c r="B54" s="1442"/>
      <c r="C54" s="1442"/>
      <c r="D54" s="1442"/>
      <c r="E54" s="1443"/>
      <c r="F54" s="1443"/>
      <c r="G54" s="1444"/>
      <c r="H54" s="1444"/>
      <c r="I54" s="1445"/>
      <c r="J54" s="1441"/>
      <c r="K54" s="1441"/>
      <c r="L54" s="1441"/>
      <c r="M54" s="1441"/>
      <c r="N54" s="1441"/>
      <c r="O54" s="1441"/>
      <c r="P54" s="1441"/>
      <c r="Q54" s="1441"/>
      <c r="W54" s="1446"/>
      <c r="AA54" s="1174"/>
      <c r="AB54" s="1174"/>
      <c r="AC54" s="1174"/>
      <c r="AD54" s="1174"/>
      <c r="AE54" s="1174"/>
      <c r="AF54" s="1174"/>
      <c r="AG54" s="1174"/>
      <c r="AH54" s="1174"/>
      <c r="AI54" s="1176"/>
      <c r="AJ54" s="1175"/>
      <c r="AK54" s="1177"/>
      <c r="AL54" s="1174"/>
      <c r="AM54" s="1174"/>
      <c r="AN54" s="1174"/>
      <c r="AO54" s="1174"/>
      <c r="AP54" s="1174"/>
      <c r="AQ54" s="1174"/>
      <c r="AR54" s="1174"/>
      <c r="AS54" s="1174"/>
      <c r="AT54" s="1174"/>
      <c r="AU54" s="1174"/>
      <c r="AV54" s="1174"/>
      <c r="AW54" s="1174"/>
      <c r="AX54" s="1174"/>
      <c r="AY54" s="1174"/>
      <c r="AZ54" s="1174"/>
      <c r="BA54" s="1174"/>
    </row>
    <row r="55" spans="1:53" s="1178" customFormat="1" ht="15">
      <c r="A55" s="1441"/>
      <c r="B55" s="1447">
        <v>4336599</v>
      </c>
      <c r="C55" s="1442"/>
      <c r="D55" s="1442"/>
      <c r="E55" s="1443"/>
      <c r="F55" s="1443"/>
      <c r="G55" s="1444"/>
      <c r="H55" s="1444"/>
      <c r="I55" s="1445"/>
      <c r="J55" s="1441"/>
      <c r="K55" s="1441"/>
      <c r="L55" s="1441"/>
      <c r="M55" s="1441"/>
      <c r="N55" s="1441"/>
      <c r="O55" s="1441"/>
      <c r="P55" s="1441"/>
      <c r="Q55" s="1441"/>
      <c r="W55" s="1446"/>
      <c r="AA55" s="1174"/>
      <c r="AB55" s="1174"/>
      <c r="AC55" s="1174"/>
      <c r="AD55" s="1174"/>
      <c r="AE55" s="1174"/>
      <c r="AF55" s="1174"/>
      <c r="AG55" s="1174"/>
      <c r="AH55" s="1174"/>
      <c r="AI55" s="1176"/>
      <c r="AJ55" s="1175"/>
      <c r="AK55" s="1177"/>
      <c r="AL55" s="1174"/>
      <c r="AM55" s="1174"/>
      <c r="AN55" s="1174"/>
      <c r="AO55" s="1174"/>
      <c r="AP55" s="1174"/>
      <c r="AQ55" s="1174"/>
      <c r="AR55" s="1174"/>
      <c r="AS55" s="1174"/>
      <c r="AT55" s="1174"/>
      <c r="AU55" s="1174"/>
      <c r="AV55" s="1174"/>
      <c r="AW55" s="1174"/>
      <c r="AX55" s="1174"/>
      <c r="AY55" s="1174"/>
      <c r="AZ55" s="1174"/>
      <c r="BA55" s="1174"/>
    </row>
    <row r="56" spans="1:53" s="1178" customFormat="1" ht="15">
      <c r="A56" s="1441"/>
      <c r="B56" s="1447">
        <v>1071875</v>
      </c>
      <c r="C56" s="1442"/>
      <c r="D56" s="1442"/>
      <c r="E56" s="1443"/>
      <c r="F56" s="1443"/>
      <c r="G56" s="1444"/>
      <c r="H56" s="1444"/>
      <c r="I56" s="1445"/>
      <c r="J56" s="1441"/>
      <c r="K56" s="1441"/>
      <c r="L56" s="1441"/>
      <c r="M56" s="1441"/>
      <c r="N56" s="1441"/>
      <c r="O56" s="1441"/>
      <c r="P56" s="1441"/>
      <c r="Q56" s="1441"/>
      <c r="W56" s="1446"/>
      <c r="AA56" s="1174"/>
      <c r="AB56" s="1174"/>
      <c r="AC56" s="1174"/>
      <c r="AD56" s="1174"/>
      <c r="AE56" s="1174"/>
      <c r="AF56" s="1174"/>
      <c r="AG56" s="1174"/>
      <c r="AH56" s="1174"/>
      <c r="AI56" s="1176"/>
      <c r="AJ56" s="1175"/>
      <c r="AK56" s="1177"/>
      <c r="AL56" s="1174"/>
      <c r="AM56" s="1174"/>
      <c r="AN56" s="1174"/>
      <c r="AO56" s="1174"/>
      <c r="AP56" s="1174"/>
      <c r="AQ56" s="1174"/>
      <c r="AR56" s="1174"/>
      <c r="AS56" s="1174"/>
      <c r="AT56" s="1174"/>
      <c r="AU56" s="1174"/>
      <c r="AV56" s="1174"/>
      <c r="AW56" s="1174"/>
      <c r="AX56" s="1174"/>
      <c r="AY56" s="1174"/>
      <c r="AZ56" s="1174"/>
      <c r="BA56" s="1174"/>
    </row>
    <row r="57" spans="1:53" s="1178" customFormat="1" ht="15">
      <c r="A57" s="1441"/>
      <c r="B57" s="1448">
        <f>SUM(B55:B56)</f>
        <v>5408474</v>
      </c>
      <c r="C57" s="1449">
        <v>0.17</v>
      </c>
      <c r="D57" s="1451">
        <f>SUM(C57*B57)</f>
        <v>919440.58000000007</v>
      </c>
      <c r="E57" s="1443"/>
      <c r="F57" s="1443"/>
      <c r="G57" s="1444"/>
      <c r="H57" s="1444"/>
      <c r="I57" s="1445"/>
      <c r="J57" s="1441"/>
      <c r="K57" s="1441"/>
      <c r="L57" s="1441"/>
      <c r="M57" s="1441"/>
      <c r="N57" s="1441"/>
      <c r="O57" s="1441"/>
      <c r="P57" s="1441"/>
      <c r="Q57" s="1441"/>
      <c r="W57" s="1446"/>
      <c r="AA57" s="1174"/>
      <c r="AB57" s="1174"/>
      <c r="AC57" s="1174"/>
      <c r="AD57" s="1174"/>
      <c r="AE57" s="1174"/>
      <c r="AF57" s="1174"/>
      <c r="AG57" s="1174"/>
      <c r="AH57" s="1174"/>
      <c r="AI57" s="1176"/>
      <c r="AJ57" s="1175"/>
      <c r="AK57" s="1177"/>
      <c r="AL57" s="1174"/>
      <c r="AM57" s="1174"/>
      <c r="AN57" s="1174"/>
      <c r="AO57" s="1174"/>
      <c r="AP57" s="1174"/>
      <c r="AQ57" s="1174"/>
      <c r="AR57" s="1174"/>
      <c r="AS57" s="1174"/>
      <c r="AT57" s="1174"/>
      <c r="AU57" s="1174"/>
      <c r="AV57" s="1174"/>
      <c r="AW57" s="1174"/>
      <c r="AX57" s="1174"/>
      <c r="AY57" s="1174"/>
      <c r="AZ57" s="1174"/>
      <c r="BA57" s="1174"/>
    </row>
    <row r="58" spans="1:53" s="1178" customFormat="1" ht="15">
      <c r="A58" s="1441"/>
      <c r="B58" s="1442"/>
      <c r="C58" s="1442"/>
      <c r="D58" s="1442"/>
      <c r="E58" s="1443"/>
      <c r="F58" s="1443"/>
      <c r="G58" s="1444"/>
      <c r="H58" s="1444"/>
      <c r="I58" s="1445"/>
      <c r="J58" s="1441"/>
      <c r="K58" s="1441"/>
      <c r="L58" s="1441"/>
      <c r="M58" s="1441"/>
      <c r="N58" s="1441"/>
      <c r="O58" s="1441"/>
      <c r="P58" s="1441"/>
      <c r="Q58" s="1441"/>
      <c r="W58" s="1446"/>
      <c r="AA58" s="1174"/>
      <c r="AB58" s="1174"/>
      <c r="AC58" s="1174"/>
      <c r="AD58" s="1174"/>
      <c r="AE58" s="1174"/>
      <c r="AF58" s="1174"/>
      <c r="AG58" s="1174"/>
      <c r="AH58" s="1174"/>
      <c r="AI58" s="1176"/>
      <c r="AJ58" s="1175"/>
      <c r="AK58" s="1177"/>
      <c r="AL58" s="1174"/>
      <c r="AM58" s="1174"/>
      <c r="AN58" s="1174"/>
      <c r="AO58" s="1174"/>
      <c r="AP58" s="1174"/>
      <c r="AQ58" s="1174"/>
      <c r="AR58" s="1174"/>
      <c r="AS58" s="1174"/>
      <c r="AT58" s="1174"/>
      <c r="AU58" s="1174"/>
      <c r="AV58" s="1174"/>
      <c r="AW58" s="1174"/>
      <c r="AX58" s="1174"/>
      <c r="AY58" s="1174"/>
      <c r="AZ58" s="1174"/>
      <c r="BA58" s="1174"/>
    </row>
    <row r="60" spans="1:53">
      <c r="D60" s="1452">
        <f>E39+D57</f>
        <v>2832594.9329500003</v>
      </c>
    </row>
    <row r="61" spans="1:53">
      <c r="A61" s="1441" t="s">
        <v>478</v>
      </c>
      <c r="B61" s="1442"/>
      <c r="C61" s="1442"/>
      <c r="D61" s="1442"/>
    </row>
    <row r="62" spans="1:53">
      <c r="A62" s="1441"/>
      <c r="B62" s="1442"/>
      <c r="C62" s="1442"/>
      <c r="D62" s="1442"/>
    </row>
    <row r="63" spans="1:53">
      <c r="A63" s="1441" t="s">
        <v>479</v>
      </c>
      <c r="B63" s="1447">
        <v>3156718</v>
      </c>
      <c r="C63" s="1442"/>
      <c r="D63" s="1442"/>
    </row>
    <row r="64" spans="1:53">
      <c r="A64" s="1441" t="s">
        <v>480</v>
      </c>
      <c r="B64" s="1447">
        <v>759396</v>
      </c>
      <c r="C64" s="1442"/>
      <c r="D64" s="1442"/>
    </row>
    <row r="65" spans="1:4">
      <c r="A65" s="1441"/>
      <c r="B65" s="1448">
        <f>SUM(B63:B64)</f>
        <v>3916114</v>
      </c>
      <c r="C65" s="1449">
        <v>0.17</v>
      </c>
      <c r="D65" s="1451">
        <f>SUM(C65*B65)</f>
        <v>665739.38</v>
      </c>
    </row>
    <row r="67" spans="1:4">
      <c r="D67" s="1452">
        <f>E39+D65</f>
        <v>2578893.7329500001</v>
      </c>
    </row>
  </sheetData>
  <mergeCells count="10">
    <mergeCell ref="E36:L36"/>
    <mergeCell ref="N12:N13"/>
    <mergeCell ref="M12:M13"/>
    <mergeCell ref="O12:O13"/>
    <mergeCell ref="P12:P13"/>
    <mergeCell ref="Q12:Q13"/>
    <mergeCell ref="A1:P1"/>
    <mergeCell ref="A16:B16"/>
    <mergeCell ref="A18:P18"/>
    <mergeCell ref="A32:B32"/>
  </mergeCells>
  <pageMargins left="0.7" right="0.7" top="0.75" bottom="0.75" header="0.3" footer="0.3"/>
  <pageSetup paperSize="9" scale="67" orientation="landscape" r:id="rId1"/>
  <colBreaks count="1" manualBreakCount="1">
    <brk id="23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8"/>
  <sheetViews>
    <sheetView tabSelected="1" topLeftCell="A31" zoomScale="115" zoomScaleNormal="115" zoomScaleSheetLayoutView="71" workbookViewId="0">
      <selection activeCell="L13" sqref="L13"/>
    </sheetView>
  </sheetViews>
  <sheetFormatPr baseColWidth="10" defaultColWidth="13" defaultRowHeight="15.75"/>
  <cols>
    <col min="1" max="1" width="18.28515625" style="984" customWidth="1"/>
    <col min="2" max="2" width="16.85546875" style="984" customWidth="1"/>
    <col min="3" max="5" width="18.42578125" style="984" customWidth="1"/>
    <col min="6" max="8" width="15.7109375" style="1227" customWidth="1"/>
    <col min="9" max="9" width="20.7109375" style="1227" bestFit="1" customWidth="1"/>
    <col min="10" max="10" width="15.7109375" style="1227" customWidth="1"/>
    <col min="11" max="11" width="16.28515625" style="1227" customWidth="1"/>
    <col min="12" max="12" width="10.7109375" style="984" customWidth="1"/>
    <col min="13" max="13" width="14.42578125" style="984" bestFit="1" customWidth="1"/>
    <col min="14" max="14" width="15.42578125" style="984" bestFit="1" customWidth="1"/>
    <col min="15" max="15" width="15.7109375" style="984" customWidth="1"/>
    <col min="16" max="16" width="14.140625" style="984" customWidth="1"/>
    <col min="17" max="17" width="14.7109375" style="984" customWidth="1"/>
    <col min="18" max="18" width="17.140625" style="984" customWidth="1"/>
    <col min="19" max="231" width="11.42578125" style="984" customWidth="1"/>
    <col min="232" max="232" width="19.140625" style="984" customWidth="1"/>
    <col min="233" max="233" width="20" style="984" customWidth="1"/>
    <col min="234" max="235" width="18.42578125" style="984" customWidth="1"/>
    <col min="236" max="236" width="18" style="984" customWidth="1"/>
    <col min="237" max="237" width="15.7109375" style="984" customWidth="1"/>
    <col min="238" max="238" width="21.5703125" style="984" customWidth="1"/>
    <col min="239" max="239" width="17" style="984" customWidth="1"/>
    <col min="240" max="240" width="28.140625" style="984" customWidth="1"/>
    <col min="241" max="241" width="20" style="984" customWidth="1"/>
    <col min="242" max="242" width="20.42578125" style="984" customWidth="1"/>
    <col min="243" max="243" width="16.7109375" style="984" customWidth="1"/>
    <col min="244" max="244" width="14.140625" style="984" customWidth="1"/>
    <col min="245" max="245" width="14.7109375" style="984" customWidth="1"/>
    <col min="246" max="246" width="15.42578125" style="984" customWidth="1"/>
    <col min="247" max="247" width="20.5703125" style="984" customWidth="1"/>
    <col min="248" max="248" width="14.85546875" style="984" customWidth="1"/>
    <col min="249" max="249" width="15.140625" style="984" customWidth="1"/>
    <col min="250" max="250" width="21.140625" style="984" customWidth="1"/>
    <col min="251" max="251" width="19.42578125" style="984" customWidth="1"/>
    <col min="252" max="252" width="20.42578125" style="984" customWidth="1"/>
    <col min="253" max="253" width="14.85546875" style="984" customWidth="1"/>
    <col min="254" max="16384" width="13" style="984"/>
  </cols>
  <sheetData>
    <row r="1" spans="1:25" ht="16.5" thickBot="1">
      <c r="A1" s="1481" t="s">
        <v>348</v>
      </c>
      <c r="B1" s="1481"/>
      <c r="C1" s="1481"/>
      <c r="D1" s="1481"/>
      <c r="E1" s="1481"/>
      <c r="F1" s="1481"/>
      <c r="G1" s="1481"/>
      <c r="H1" s="1481"/>
      <c r="I1" s="1481"/>
      <c r="J1" s="1481"/>
      <c r="K1" s="1481"/>
      <c r="L1" s="1481"/>
      <c r="M1" s="1481"/>
      <c r="N1" s="1482"/>
      <c r="O1" s="1482"/>
      <c r="P1" s="1482"/>
      <c r="Q1" s="1482"/>
      <c r="R1" s="1482"/>
    </row>
    <row r="2" spans="1:25" ht="47.25">
      <c r="A2" s="1195" t="s">
        <v>197</v>
      </c>
      <c r="B2" s="1196" t="s">
        <v>96</v>
      </c>
      <c r="C2" s="1197" t="s">
        <v>173</v>
      </c>
      <c r="D2" s="1200" t="s">
        <v>190</v>
      </c>
      <c r="E2" s="1200" t="s">
        <v>191</v>
      </c>
      <c r="F2" s="1198" t="s">
        <v>174</v>
      </c>
      <c r="G2" s="1198" t="s">
        <v>182</v>
      </c>
      <c r="H2" s="1198" t="s">
        <v>175</v>
      </c>
      <c r="I2" s="1198" t="s">
        <v>176</v>
      </c>
      <c r="J2" s="1198" t="s">
        <v>219</v>
      </c>
      <c r="K2" s="1198" t="s">
        <v>443</v>
      </c>
      <c r="L2" s="1199" t="s">
        <v>444</v>
      </c>
      <c r="M2" s="1298" t="s">
        <v>189</v>
      </c>
      <c r="N2" s="1252" t="s">
        <v>441</v>
      </c>
      <c r="O2" s="1253" t="s">
        <v>442</v>
      </c>
      <c r="P2" s="1249" t="s">
        <v>440</v>
      </c>
      <c r="Q2" s="1250" t="s">
        <v>428</v>
      </c>
      <c r="R2" s="1268" t="s">
        <v>433</v>
      </c>
      <c r="X2" s="928"/>
      <c r="Y2" s="928"/>
    </row>
    <row r="3" spans="1:25">
      <c r="A3" s="1238" t="s">
        <v>193</v>
      </c>
      <c r="B3" s="1238" t="s">
        <v>210</v>
      </c>
      <c r="C3" s="1118">
        <v>84872332</v>
      </c>
      <c r="D3" s="1121">
        <v>1.2589999999999999</v>
      </c>
      <c r="E3" s="1121">
        <v>11.473610000000001</v>
      </c>
      <c r="F3" s="1239">
        <v>9464.64</v>
      </c>
      <c r="G3" s="1239">
        <v>390.07</v>
      </c>
      <c r="H3" s="1239">
        <f>F3+G3</f>
        <v>9854.7099999999991</v>
      </c>
      <c r="I3" s="1239">
        <f>F3*1.2+G3*1.055</f>
        <v>11769.091849999999</v>
      </c>
      <c r="J3" s="1239">
        <f>I3-(I3-H3)*0.06</f>
        <v>11654.228938999999</v>
      </c>
      <c r="K3" s="1286">
        <f>I3/L3</f>
        <v>0.13604156523447883</v>
      </c>
      <c r="L3" s="1120">
        <v>86511</v>
      </c>
      <c r="M3" s="1296">
        <v>5989</v>
      </c>
      <c r="N3" s="1312">
        <f>(K3-Q3)/Q3</f>
        <v>1.8615601617120687</v>
      </c>
      <c r="O3" s="1313">
        <f>(L3-R3)/R3</f>
        <v>9.9837270207734752E-2</v>
      </c>
      <c r="P3" s="1301">
        <f>IF(I3="","0",'2022 SAVE E1  '!I3)</f>
        <v>3739.4836499999997</v>
      </c>
      <c r="Q3" s="1305">
        <f>P3/R3</f>
        <v>4.7541046683109149E-2</v>
      </c>
      <c r="R3" s="1303">
        <f>IF(L3="","0",'2022 SAVE E1  '!L3)</f>
        <v>78658</v>
      </c>
      <c r="X3" s="908"/>
      <c r="Y3" s="908"/>
    </row>
    <row r="4" spans="1:25">
      <c r="A4" s="959" t="s">
        <v>162</v>
      </c>
      <c r="B4" s="959" t="s">
        <v>103</v>
      </c>
      <c r="C4" s="955">
        <v>84951788</v>
      </c>
      <c r="D4" s="1044">
        <v>1.282</v>
      </c>
      <c r="E4" s="1044">
        <v>11.477460000000001</v>
      </c>
      <c r="F4" s="1202">
        <v>9308.99</v>
      </c>
      <c r="G4" s="1202">
        <v>423.8</v>
      </c>
      <c r="H4" s="1202">
        <f>F4+G4</f>
        <v>9732.7899999999991</v>
      </c>
      <c r="I4" s="1202">
        <f t="shared" ref="I4:I7" si="0">F4*1.2+G4*1.055</f>
        <v>11617.896999999999</v>
      </c>
      <c r="J4" s="1202">
        <f t="shared" ref="J4:J7" si="1">I4-(I4-H4)*0.06</f>
        <v>11504.790579999999</v>
      </c>
      <c r="K4" s="1287">
        <f>I4/L4</f>
        <v>0.13384057186304776</v>
      </c>
      <c r="L4" s="961">
        <v>86804</v>
      </c>
      <c r="M4" s="1293">
        <v>7563</v>
      </c>
      <c r="N4" s="1312">
        <f t="shared" ref="N4:O15" si="2">(K4-Q4)/Q4</f>
        <v>1.8661119849614363</v>
      </c>
      <c r="O4" s="1313">
        <f t="shared" si="2"/>
        <v>0.10389907673525448</v>
      </c>
      <c r="P4" s="1301">
        <f>IF(I4="","0",'2022 SAVE E1  '!I4)</f>
        <v>3672.0196499999997</v>
      </c>
      <c r="Q4" s="1305">
        <f t="shared" ref="Q4:Q15" si="3">P4/R4</f>
        <v>4.6697607269120221E-2</v>
      </c>
      <c r="R4" s="1303">
        <f>IF(L4="","0",'2022 SAVE E1  '!L4)</f>
        <v>78634</v>
      </c>
      <c r="X4" s="908"/>
      <c r="Y4" s="908"/>
    </row>
    <row r="5" spans="1:25">
      <c r="A5" s="1240" t="s">
        <v>163</v>
      </c>
      <c r="B5" s="1240" t="s">
        <v>456</v>
      </c>
      <c r="C5" s="1242">
        <v>85026295</v>
      </c>
      <c r="D5" s="1247">
        <v>1.2609999999999999</v>
      </c>
      <c r="E5" s="1247">
        <v>11.498010000000001</v>
      </c>
      <c r="F5" s="1241">
        <v>9308.4</v>
      </c>
      <c r="G5" s="1241">
        <v>431.89</v>
      </c>
      <c r="H5" s="1241">
        <f t="shared" ref="H5:H7" si="4">F5+G5</f>
        <v>9740.2899999999991</v>
      </c>
      <c r="I5" s="1241">
        <f t="shared" si="0"/>
        <v>11625.72395</v>
      </c>
      <c r="J5" s="1241">
        <f t="shared" si="1"/>
        <v>11512.597913</v>
      </c>
      <c r="K5" s="1288">
        <f>I5/L5</f>
        <v>0.13395697454687913</v>
      </c>
      <c r="L5" s="964">
        <v>86787</v>
      </c>
      <c r="M5" s="1292">
        <v>7548</v>
      </c>
      <c r="N5" s="1312">
        <f t="shared" si="2"/>
        <v>1.8378670120108993</v>
      </c>
      <c r="O5" s="1313">
        <f t="shared" si="2"/>
        <v>0.34073318811697639</v>
      </c>
      <c r="P5" s="1301">
        <f>IF(I5="","0",'2022 SAVE E1  '!I5)</f>
        <v>3055.5233500000004</v>
      </c>
      <c r="Q5" s="1305">
        <f t="shared" si="3"/>
        <v>4.7203400997976243E-2</v>
      </c>
      <c r="R5" s="1303">
        <f>IF(L5="","0",'2022 SAVE E1  '!L5)</f>
        <v>64731</v>
      </c>
      <c r="X5" s="908"/>
      <c r="Y5" s="908"/>
    </row>
    <row r="6" spans="1:25">
      <c r="A6" s="1082" t="s">
        <v>164</v>
      </c>
      <c r="B6" s="1082" t="s">
        <v>457</v>
      </c>
      <c r="C6" s="1083">
        <v>85091483</v>
      </c>
      <c r="D6" s="1086">
        <v>1.258</v>
      </c>
      <c r="E6" s="1086">
        <v>11.52089</v>
      </c>
      <c r="F6" s="1201">
        <v>5592.79</v>
      </c>
      <c r="G6" s="1201">
        <v>377.15</v>
      </c>
      <c r="H6" s="1201">
        <f t="shared" si="4"/>
        <v>5969.94</v>
      </c>
      <c r="I6" s="1201">
        <f t="shared" si="0"/>
        <v>7109.24125</v>
      </c>
      <c r="J6" s="1201">
        <f t="shared" si="1"/>
        <v>7040.8831749999999</v>
      </c>
      <c r="K6" s="1289">
        <f t="shared" ref="K6:K7" si="5">I6/L6</f>
        <v>0.13643019919783531</v>
      </c>
      <c r="L6" s="1085">
        <v>52109</v>
      </c>
      <c r="M6" s="1294">
        <v>4523</v>
      </c>
      <c r="N6" s="1312">
        <f t="shared" si="2"/>
        <v>1.8107937992813485</v>
      </c>
      <c r="O6" s="1313">
        <f t="shared" si="2"/>
        <v>5.7750081195193245E-2</v>
      </c>
      <c r="P6" s="1301">
        <f>IF(I6="","0",'2022 SAVE E1  '!I6)</f>
        <v>2391.1740999999997</v>
      </c>
      <c r="Q6" s="1305">
        <f t="shared" si="3"/>
        <v>4.8537960782721656E-2</v>
      </c>
      <c r="R6" s="1303">
        <f>IF(L6="","0",'2022 SAVE E1  '!L6)</f>
        <v>49264</v>
      </c>
      <c r="X6" s="908"/>
      <c r="Y6" s="908"/>
    </row>
    <row r="7" spans="1:25">
      <c r="A7" s="1082" t="s">
        <v>165</v>
      </c>
      <c r="B7" s="1082" t="s">
        <v>459</v>
      </c>
      <c r="C7" s="1083">
        <v>85156272</v>
      </c>
      <c r="D7" s="1086">
        <v>1.252</v>
      </c>
      <c r="E7" s="1086">
        <v>11.445539999999999</v>
      </c>
      <c r="F7" s="1201">
        <v>3128.92</v>
      </c>
      <c r="G7" s="1201">
        <v>377.15</v>
      </c>
      <c r="H7" s="1201">
        <f t="shared" si="4"/>
        <v>3506.07</v>
      </c>
      <c r="I7" s="1201">
        <f t="shared" si="0"/>
        <v>4152.5972499999998</v>
      </c>
      <c r="J7" s="1201">
        <f t="shared" si="1"/>
        <v>4113.8056150000002</v>
      </c>
      <c r="K7" s="1289">
        <f t="shared" si="5"/>
        <v>0.14267151961794819</v>
      </c>
      <c r="L7" s="1085">
        <v>29106</v>
      </c>
      <c r="M7" s="1294">
        <v>2031</v>
      </c>
      <c r="N7" s="1312">
        <f t="shared" si="2"/>
        <v>1.6142969346757838</v>
      </c>
      <c r="O7" s="1313">
        <f t="shared" si="2"/>
        <v>5.7592383997674503E-2</v>
      </c>
      <c r="P7" s="1301">
        <f>IF(I7="","0",'2022 SAVE E1  '!I7)</f>
        <v>1501.9192499999999</v>
      </c>
      <c r="Q7" s="1305">
        <f t="shared" si="3"/>
        <v>5.4573571091166742E-2</v>
      </c>
      <c r="R7" s="1303">
        <f>IF(L7="","0",'2022 SAVE E1  '!L7)</f>
        <v>27521</v>
      </c>
      <c r="X7" s="908"/>
      <c r="Y7" s="908"/>
    </row>
    <row r="8" spans="1:25">
      <c r="A8" s="1082" t="s">
        <v>166</v>
      </c>
      <c r="B8" s="1082" t="s">
        <v>463</v>
      </c>
      <c r="C8" s="1083">
        <v>85215279</v>
      </c>
      <c r="D8" s="1086">
        <v>1.226</v>
      </c>
      <c r="E8" s="1086">
        <v>11.42517</v>
      </c>
      <c r="F8" s="1201">
        <v>923.95</v>
      </c>
      <c r="G8" s="1201">
        <v>377.15</v>
      </c>
      <c r="H8" s="1201">
        <f t="shared" ref="H8:H14" si="6">F8+G8</f>
        <v>1301.0999999999999</v>
      </c>
      <c r="I8" s="1201">
        <f t="shared" ref="I8:I14" si="7">F8*1.2+G8*1.055</f>
        <v>1506.6332499999999</v>
      </c>
      <c r="J8" s="1201">
        <f t="shared" ref="J8:J13" si="8">I8-(I8-H8)*0.06</f>
        <v>1494.3012549999999</v>
      </c>
      <c r="K8" s="1289">
        <f t="shared" ref="K8:K14" si="9">I8/L8</f>
        <v>0.17466186529098074</v>
      </c>
      <c r="L8" s="1085">
        <v>8626</v>
      </c>
      <c r="M8" s="1294">
        <v>616</v>
      </c>
      <c r="N8" s="1312">
        <f t="shared" si="2"/>
        <v>1.597374118809709</v>
      </c>
      <c r="O8" s="1313">
        <f t="shared" si="2"/>
        <v>-0.53073659014253072</v>
      </c>
      <c r="P8" s="1301">
        <f>IF(I8="","0",'2022 SAVE E1  '!I8)</f>
        <v>1236.1078</v>
      </c>
      <c r="Q8" s="1305">
        <f t="shared" si="3"/>
        <v>6.7245555434664345E-2</v>
      </c>
      <c r="R8" s="1303">
        <f>IF(L8="","0",'2022 SAVE E1  '!L8)</f>
        <v>18382</v>
      </c>
      <c r="X8" s="908"/>
      <c r="Y8" s="908"/>
    </row>
    <row r="9" spans="1:25">
      <c r="A9" s="1082" t="s">
        <v>167</v>
      </c>
      <c r="B9" s="1082" t="s">
        <v>465</v>
      </c>
      <c r="C9" s="1083">
        <v>85287316</v>
      </c>
      <c r="D9" s="1086">
        <v>1.2310000000000001</v>
      </c>
      <c r="E9" s="1086">
        <v>11.471500000000001</v>
      </c>
      <c r="F9" s="1201">
        <v>974.26</v>
      </c>
      <c r="G9" s="1201">
        <v>381.45</v>
      </c>
      <c r="H9" s="1201">
        <f t="shared" si="6"/>
        <v>1355.71</v>
      </c>
      <c r="I9" s="1201">
        <f t="shared" si="7"/>
        <v>1571.5417499999999</v>
      </c>
      <c r="J9" s="1201">
        <f t="shared" si="8"/>
        <v>1558.5918449999999</v>
      </c>
      <c r="K9" s="1289">
        <f t="shared" si="9"/>
        <v>0.17745503048780487</v>
      </c>
      <c r="L9" s="1085">
        <v>8856</v>
      </c>
      <c r="M9" s="1294">
        <v>772</v>
      </c>
      <c r="N9" s="1312">
        <f t="shared" si="2"/>
        <v>-8.9093493006446478E-2</v>
      </c>
      <c r="O9" s="1313">
        <f t="shared" si="2"/>
        <v>0.49746364558674333</v>
      </c>
      <c r="P9" s="1301">
        <f>IF(I9="","0",'2022 SAVE E1  '!I9)</f>
        <v>1152.115</v>
      </c>
      <c r="Q9" s="1305">
        <f t="shared" si="3"/>
        <v>0.19481146432194793</v>
      </c>
      <c r="R9" s="1303">
        <f>IF(L9="","0",'2022 SAVE E1  '!L9)</f>
        <v>5914</v>
      </c>
      <c r="X9" s="908"/>
      <c r="Y9" s="908"/>
    </row>
    <row r="10" spans="1:25">
      <c r="A10" s="1082" t="s">
        <v>194</v>
      </c>
      <c r="B10" s="1082" t="s">
        <v>466</v>
      </c>
      <c r="C10" s="1083">
        <v>85355968</v>
      </c>
      <c r="D10" s="1086">
        <v>1.2210000000000001</v>
      </c>
      <c r="E10" s="1086">
        <v>11.52778</v>
      </c>
      <c r="F10" s="1201">
        <v>947.77</v>
      </c>
      <c r="G10" s="1201">
        <v>381.45</v>
      </c>
      <c r="H10" s="1201">
        <f t="shared" si="6"/>
        <v>1329.22</v>
      </c>
      <c r="I10" s="1201">
        <f t="shared" si="7"/>
        <v>1539.7537499999999</v>
      </c>
      <c r="J10" s="1201">
        <f t="shared" si="8"/>
        <v>1527.121725</v>
      </c>
      <c r="K10" s="1289">
        <f t="shared" si="9"/>
        <v>0.17667857142857141</v>
      </c>
      <c r="L10" s="1085">
        <v>8715</v>
      </c>
      <c r="M10" s="1294">
        <v>756</v>
      </c>
      <c r="N10" s="1312">
        <f t="shared" si="2"/>
        <v>-9.7567231864391826E-2</v>
      </c>
      <c r="O10" s="1313">
        <f t="shared" si="2"/>
        <v>0.20857023991124671</v>
      </c>
      <c r="P10" s="1301">
        <f>IF(I10="","0",'2022 SAVE E1  '!I10)</f>
        <v>1411.7718499999999</v>
      </c>
      <c r="Q10" s="1305">
        <f t="shared" si="3"/>
        <v>0.19578031479683813</v>
      </c>
      <c r="R10" s="1303">
        <f>IF(L10="","0",'2022 SAVE E1  '!L10)</f>
        <v>7211</v>
      </c>
      <c r="X10" s="908"/>
      <c r="Y10" s="908"/>
    </row>
    <row r="11" spans="1:25">
      <c r="A11" s="1082" t="s">
        <v>168</v>
      </c>
      <c r="B11" s="1082" t="s">
        <v>475</v>
      </c>
      <c r="C11" s="1085">
        <v>85418119</v>
      </c>
      <c r="D11" s="1086">
        <v>1.222</v>
      </c>
      <c r="E11" s="1086">
        <v>11.680120000000001</v>
      </c>
      <c r="F11" s="1201">
        <v>870.42</v>
      </c>
      <c r="G11" s="1201">
        <v>381.45</v>
      </c>
      <c r="H11" s="1201">
        <f t="shared" si="6"/>
        <v>1251.8699999999999</v>
      </c>
      <c r="I11" s="1201">
        <f t="shared" si="7"/>
        <v>1446.9337499999999</v>
      </c>
      <c r="J11" s="1201">
        <f t="shared" si="8"/>
        <v>1435.2299249999999</v>
      </c>
      <c r="K11" s="1289">
        <f t="shared" si="9"/>
        <v>0.17850157290895632</v>
      </c>
      <c r="L11" s="1085">
        <v>8106</v>
      </c>
      <c r="M11" s="1294">
        <v>568</v>
      </c>
      <c r="N11" s="1312">
        <f t="shared" si="2"/>
        <v>-1.5705048875891109E-2</v>
      </c>
      <c r="O11" s="1313">
        <f t="shared" si="2"/>
        <v>-0.17260385832397673</v>
      </c>
      <c r="P11" s="1301">
        <f>IF(I11="","0",'2022 SAVE E1  '!I11)</f>
        <v>1776.6828</v>
      </c>
      <c r="Q11" s="1305">
        <f t="shared" si="3"/>
        <v>0.18134967847300196</v>
      </c>
      <c r="R11" s="1303">
        <f>IF(L11="","0",'2022 SAVE E1  '!L11)</f>
        <v>9797</v>
      </c>
      <c r="X11" s="908"/>
      <c r="Y11" s="908"/>
    </row>
    <row r="12" spans="1:25">
      <c r="A12" s="1082" t="s">
        <v>169</v>
      </c>
      <c r="B12" s="1115" t="s">
        <v>477</v>
      </c>
      <c r="C12" s="1083">
        <v>85489305</v>
      </c>
      <c r="D12" s="1086">
        <v>1.2210000000000001</v>
      </c>
      <c r="E12" s="1086">
        <v>11.45208</v>
      </c>
      <c r="F12" s="1201">
        <v>2975.26</v>
      </c>
      <c r="G12" s="1201">
        <v>381.45</v>
      </c>
      <c r="H12" s="1201">
        <f t="shared" si="6"/>
        <v>3356.71</v>
      </c>
      <c r="I12" s="1201">
        <f t="shared" si="7"/>
        <v>3972.7417500000001</v>
      </c>
      <c r="J12" s="1201">
        <f t="shared" si="8"/>
        <v>3935.779845</v>
      </c>
      <c r="K12" s="1289">
        <f t="shared" si="9"/>
        <v>0.14454217755139168</v>
      </c>
      <c r="L12" s="1085">
        <v>27485</v>
      </c>
      <c r="M12" s="1294">
        <v>2400</v>
      </c>
      <c r="N12" s="1312">
        <f t="shared" si="2"/>
        <v>-8.7984614661868576E-2</v>
      </c>
      <c r="O12" s="1313">
        <f t="shared" si="2"/>
        <v>-9.2125255995243446E-2</v>
      </c>
      <c r="P12" s="1301">
        <f>IF(I12="","0",'2022 SAVE E1  '!I12)</f>
        <v>4798.0219999999999</v>
      </c>
      <c r="Q12" s="1305">
        <f t="shared" si="3"/>
        <v>0.15848655612076368</v>
      </c>
      <c r="R12" s="1303">
        <f>IF(L12="","0",'2022 SAVE E1  '!L12)</f>
        <v>30274</v>
      </c>
      <c r="X12" s="908"/>
      <c r="Y12" s="908"/>
    </row>
    <row r="13" spans="1:25">
      <c r="A13" s="1082" t="s">
        <v>170</v>
      </c>
      <c r="B13" s="1082" t="s">
        <v>493</v>
      </c>
      <c r="C13" s="1085">
        <v>85555076</v>
      </c>
      <c r="D13" s="1096">
        <v>1.242</v>
      </c>
      <c r="E13" s="1111">
        <v>11.57874</v>
      </c>
      <c r="F13" s="1201">
        <v>6469.83</v>
      </c>
      <c r="G13" s="1201">
        <v>381.45</v>
      </c>
      <c r="H13" s="1201">
        <f t="shared" si="6"/>
        <v>6851.28</v>
      </c>
      <c r="I13" s="1201">
        <f t="shared" si="7"/>
        <v>8166.2257499999996</v>
      </c>
      <c r="J13" s="1201">
        <f t="shared" si="8"/>
        <v>8087.3290049999996</v>
      </c>
      <c r="K13" s="1289">
        <f t="shared" si="9"/>
        <v>0.13578692633854339</v>
      </c>
      <c r="L13" s="1085">
        <v>60140</v>
      </c>
      <c r="M13" s="1294">
        <v>5194</v>
      </c>
      <c r="N13" s="1312">
        <f t="shared" si="2"/>
        <v>-0.10413995437267058</v>
      </c>
      <c r="O13" s="1313">
        <f t="shared" si="2"/>
        <v>0.24557297599569206</v>
      </c>
      <c r="P13" s="1301">
        <f>IF(I13="","0",'2022 SAVE E1  '!I13)</f>
        <v>7318.3307999999997</v>
      </c>
      <c r="Q13" s="1305">
        <f t="shared" si="3"/>
        <v>0.15157158420147879</v>
      </c>
      <c r="R13" s="1303">
        <f>IF(L13="","0",'2022 SAVE E1  '!L13)</f>
        <v>48283</v>
      </c>
      <c r="X13" s="908"/>
      <c r="Y13" s="908"/>
    </row>
    <row r="14" spans="1:25">
      <c r="A14" s="1082" t="s">
        <v>195</v>
      </c>
      <c r="B14" s="1082" t="s">
        <v>496</v>
      </c>
      <c r="C14" s="1083">
        <v>85622503</v>
      </c>
      <c r="D14" s="1086">
        <v>1.256</v>
      </c>
      <c r="E14" s="1086">
        <v>11.54031</v>
      </c>
      <c r="F14" s="1201">
        <v>7851.18</v>
      </c>
      <c r="G14" s="1201">
        <v>381.45</v>
      </c>
      <c r="H14" s="1201">
        <f t="shared" si="6"/>
        <v>8232.630000000001</v>
      </c>
      <c r="I14" s="1201">
        <f t="shared" si="7"/>
        <v>9823.8457499999986</v>
      </c>
      <c r="J14" s="1201">
        <f>I14-(I14-H14)*0.07</f>
        <v>9712.4606474999982</v>
      </c>
      <c r="K14" s="1289">
        <f t="shared" si="9"/>
        <v>0.1345658559804942</v>
      </c>
      <c r="L14" s="1085">
        <v>73004</v>
      </c>
      <c r="M14" s="1294">
        <v>5037</v>
      </c>
      <c r="N14" s="1312">
        <f t="shared" si="2"/>
        <v>-8.5054560330559276E-2</v>
      </c>
      <c r="O14" s="1313">
        <f t="shared" si="2"/>
        <v>-0.19992986070774929</v>
      </c>
      <c r="P14" s="1301">
        <f>IF(I14="","0",'2022 SAVE E1  '!I14)</f>
        <v>13420.177999999998</v>
      </c>
      <c r="Q14" s="1305">
        <f t="shared" si="3"/>
        <v>0.14707527918726093</v>
      </c>
      <c r="R14" s="1303">
        <f>IF(L14="","0",'2022 SAVE E1  '!L14)</f>
        <v>91247</v>
      </c>
      <c r="X14" s="908"/>
      <c r="Y14" s="908"/>
    </row>
    <row r="15" spans="1:25" ht="16.5" thickBot="1">
      <c r="A15" s="1483" t="s">
        <v>181</v>
      </c>
      <c r="B15" s="1484"/>
      <c r="C15" s="1485"/>
      <c r="D15" s="1486"/>
      <c r="E15" s="1487"/>
      <c r="F15" s="1203">
        <f>SUM(F3:F14)</f>
        <v>57816.409999999996</v>
      </c>
      <c r="G15" s="1203">
        <f>SUM(G3:G14)</f>
        <v>4665.9099999999989</v>
      </c>
      <c r="H15" s="1203">
        <f>SUM(H3:H14)</f>
        <v>62482.320000000007</v>
      </c>
      <c r="I15" s="1203">
        <f>SUM(I3:I14)</f>
        <v>74302.227049999972</v>
      </c>
      <c r="J15" s="1203">
        <f>SUM(J3:J14)</f>
        <v>73577.120469499991</v>
      </c>
      <c r="K15" s="1306">
        <f t="shared" ref="K15" si="10">I15/L15</f>
        <v>0.13855918994720731</v>
      </c>
      <c r="L15" s="1204">
        <f>SUM(L3:L14)</f>
        <v>536249</v>
      </c>
      <c r="M15" s="1299">
        <f>SUM(M3:M14)</f>
        <v>42997</v>
      </c>
      <c r="N15" s="1314">
        <f t="shared" si="2"/>
        <v>0.55373601669721995</v>
      </c>
      <c r="O15" s="1315">
        <f t="shared" si="2"/>
        <v>5.1641839048000064E-2</v>
      </c>
      <c r="P15" s="1302">
        <f>SUM(P3:P14)</f>
        <v>45473.328249999999</v>
      </c>
      <c r="Q15" s="1307">
        <f t="shared" si="3"/>
        <v>8.9178076879329146E-2</v>
      </c>
      <c r="R15" s="1304">
        <f>SUM(R3:R14)</f>
        <v>509916</v>
      </c>
      <c r="X15" s="908"/>
      <c r="Y15" s="908"/>
    </row>
    <row r="16" spans="1:25">
      <c r="A16" s="1206"/>
      <c r="B16" s="1206"/>
      <c r="C16" s="1206"/>
      <c r="D16" s="1206"/>
      <c r="E16" s="1206"/>
      <c r="F16" s="1207"/>
      <c r="G16" s="1207"/>
      <c r="H16" s="1207"/>
      <c r="I16" s="1207"/>
      <c r="J16" s="1207"/>
      <c r="K16" s="1207"/>
      <c r="L16" s="1208"/>
      <c r="M16" s="1209"/>
      <c r="N16" s="1300"/>
      <c r="O16" s="1300"/>
      <c r="Q16" s="1054"/>
      <c r="R16" s="1054"/>
      <c r="X16" s="908"/>
      <c r="Y16" s="908"/>
    </row>
    <row r="17" spans="1:18" ht="16.5" thickBot="1">
      <c r="A17" s="1488" t="s">
        <v>345</v>
      </c>
      <c r="B17" s="1488"/>
      <c r="C17" s="1488"/>
      <c r="D17" s="1488"/>
      <c r="E17" s="1488"/>
      <c r="F17" s="1488"/>
      <c r="G17" s="1488"/>
      <c r="H17" s="1488"/>
      <c r="I17" s="1488"/>
      <c r="J17" s="1488"/>
      <c r="K17" s="1488"/>
      <c r="L17" s="1488"/>
      <c r="M17" s="1488"/>
      <c r="N17" s="1488"/>
      <c r="O17" s="1488"/>
      <c r="P17" s="1488"/>
      <c r="Q17" s="1488"/>
      <c r="R17" s="1488"/>
    </row>
    <row r="18" spans="1:18" ht="47.25">
      <c r="A18" s="1211" t="s">
        <v>198</v>
      </c>
      <c r="B18" s="1212" t="s">
        <v>96</v>
      </c>
      <c r="C18" s="1213" t="s">
        <v>173</v>
      </c>
      <c r="D18" s="1216" t="s">
        <v>190</v>
      </c>
      <c r="E18" s="1216" t="s">
        <v>191</v>
      </c>
      <c r="F18" s="1214" t="s">
        <v>174</v>
      </c>
      <c r="G18" s="1214" t="s">
        <v>182</v>
      </c>
      <c r="H18" s="1214" t="s">
        <v>175</v>
      </c>
      <c r="I18" s="1214" t="s">
        <v>176</v>
      </c>
      <c r="J18" s="1214" t="s">
        <v>219</v>
      </c>
      <c r="K18" s="1198" t="s">
        <v>443</v>
      </c>
      <c r="L18" s="1199" t="s">
        <v>444</v>
      </c>
      <c r="M18" s="1291" t="s">
        <v>189</v>
      </c>
      <c r="N18" s="1252" t="s">
        <v>441</v>
      </c>
      <c r="O18" s="1253" t="s">
        <v>442</v>
      </c>
      <c r="P18" s="1249" t="s">
        <v>440</v>
      </c>
      <c r="Q18" s="1250" t="s">
        <v>428</v>
      </c>
      <c r="R18" s="1268" t="s">
        <v>433</v>
      </c>
    </row>
    <row r="19" spans="1:18">
      <c r="A19" s="1240" t="s">
        <v>193</v>
      </c>
      <c r="B19" s="1238" t="s">
        <v>210</v>
      </c>
      <c r="C19" s="1118">
        <v>84872331</v>
      </c>
      <c r="D19" s="1244">
        <v>1.2589999999999999</v>
      </c>
      <c r="E19" s="1245">
        <v>11.472049999999999</v>
      </c>
      <c r="F19" s="1239">
        <v>10708.8</v>
      </c>
      <c r="G19" s="1239">
        <v>469.07</v>
      </c>
      <c r="H19" s="1239">
        <f>F19+G19</f>
        <v>11177.869999999999</v>
      </c>
      <c r="I19" s="1239">
        <f>F19*1.2+G19*1.055</f>
        <v>13345.42885</v>
      </c>
      <c r="J19" s="1239">
        <f>I19-(I19-H19)*0.06</f>
        <v>13215.375319000001</v>
      </c>
      <c r="K19" s="1286">
        <f t="shared" ref="K19:K31" si="11">I19/L19</f>
        <v>0.13690708518845279</v>
      </c>
      <c r="L19" s="1120">
        <v>97478</v>
      </c>
      <c r="M19" s="1296">
        <v>8497</v>
      </c>
      <c r="N19" s="1312">
        <f>(K19-Q19)/Q19</f>
        <v>1.812289516614944</v>
      </c>
      <c r="O19" s="1313">
        <f>(L19-R19)/R19</f>
        <v>1.1948882452479576E-2</v>
      </c>
      <c r="P19" s="1301">
        <f>IF(L19="","0",'2022 SAVE E1  '!I19)</f>
        <v>4689.3638499999997</v>
      </c>
      <c r="Q19" s="1309">
        <f>P19/R19</f>
        <v>4.8681718002221597E-2</v>
      </c>
      <c r="R19" s="1303">
        <f>IF(L19="","0",'2022 SAVE E1  '!L19)</f>
        <v>96327</v>
      </c>
    </row>
    <row r="20" spans="1:18">
      <c r="A20" s="959" t="s">
        <v>162</v>
      </c>
      <c r="B20" s="959" t="s">
        <v>103</v>
      </c>
      <c r="C20" s="955">
        <v>84951787</v>
      </c>
      <c r="D20" s="1045">
        <v>1.282</v>
      </c>
      <c r="E20" s="1046">
        <v>11.477320000000001</v>
      </c>
      <c r="F20" s="1202">
        <v>10763.49</v>
      </c>
      <c r="G20" s="1202">
        <v>509.57</v>
      </c>
      <c r="H20" s="1202">
        <f t="shared" ref="H20:H23" si="12">F20+G20</f>
        <v>11273.06</v>
      </c>
      <c r="I20" s="1202">
        <f t="shared" ref="I20:I23" si="13">F20*1.2+G20*1.055</f>
        <v>13453.78435</v>
      </c>
      <c r="J20" s="1202">
        <f t="shared" ref="J20:J23" si="14">I20-(I20-H20)*0.06</f>
        <v>13322.940889</v>
      </c>
      <c r="K20" s="1287">
        <f t="shared" si="11"/>
        <v>0.134597066209132</v>
      </c>
      <c r="L20" s="961">
        <v>99956</v>
      </c>
      <c r="M20" s="1293">
        <v>8709</v>
      </c>
      <c r="N20" s="1312">
        <f t="shared" ref="N20:O31" si="15">(K20-Q20)/Q20</f>
        <v>1.8533878893560807</v>
      </c>
      <c r="O20" s="1313">
        <f t="shared" si="15"/>
        <v>4.4134084048009524E-2</v>
      </c>
      <c r="P20" s="1301">
        <f>IF(L20="","0",'2022 SAVE E1  '!I20)</f>
        <v>4515.7238500000003</v>
      </c>
      <c r="Q20" s="1309">
        <f t="shared" ref="Q20:Q31" si="16">P20/R20</f>
        <v>4.7170967084852349E-2</v>
      </c>
      <c r="R20" s="1303">
        <f>IF(L20="","0",'2022 SAVE E1  '!L20)</f>
        <v>95731</v>
      </c>
    </row>
    <row r="21" spans="1:18">
      <c r="A21" s="1240" t="s">
        <v>163</v>
      </c>
      <c r="B21" s="1240" t="s">
        <v>456</v>
      </c>
      <c r="C21" s="964">
        <v>85026294</v>
      </c>
      <c r="D21" s="1243">
        <v>1.2609999999999999</v>
      </c>
      <c r="E21" s="1243">
        <v>11.49799</v>
      </c>
      <c r="F21" s="1241">
        <v>10487.15</v>
      </c>
      <c r="G21" s="1241">
        <v>519.33000000000004</v>
      </c>
      <c r="H21" s="1241">
        <f t="shared" si="12"/>
        <v>11006.48</v>
      </c>
      <c r="I21" s="1241">
        <f t="shared" si="13"/>
        <v>13132.47315</v>
      </c>
      <c r="J21" s="1241">
        <f t="shared" si="14"/>
        <v>13004.913560999999</v>
      </c>
      <c r="K21" s="1288">
        <f t="shared" si="11"/>
        <v>0.13494254102487696</v>
      </c>
      <c r="L21" s="964">
        <v>97319</v>
      </c>
      <c r="M21" s="1292">
        <v>8464</v>
      </c>
      <c r="N21" s="1312">
        <f t="shared" si="15"/>
        <v>1.8720792676106219</v>
      </c>
      <c r="O21" s="1313">
        <f t="shared" si="15"/>
        <v>0.20167683303286987</v>
      </c>
      <c r="P21" s="1301">
        <f>IF(L21="","0",'2022 SAVE E1  '!I21)</f>
        <v>3805.0678999999996</v>
      </c>
      <c r="Q21" s="1309">
        <f t="shared" si="16"/>
        <v>4.6984267651198966E-2</v>
      </c>
      <c r="R21" s="1303">
        <f>IF(L21="","0",'2022 SAVE E1  '!L21)</f>
        <v>80986</v>
      </c>
    </row>
    <row r="22" spans="1:18">
      <c r="A22" s="1082" t="s">
        <v>164</v>
      </c>
      <c r="B22" s="1082" t="s">
        <v>458</v>
      </c>
      <c r="C22" s="1083">
        <v>85087261</v>
      </c>
      <c r="D22" s="1096">
        <v>1.258</v>
      </c>
      <c r="E22" s="1111">
        <v>11.523099999999999</v>
      </c>
      <c r="F22" s="1201">
        <v>6682.56</v>
      </c>
      <c r="G22" s="1201">
        <v>449.85</v>
      </c>
      <c r="H22" s="1201">
        <f t="shared" si="12"/>
        <v>7132.4100000000008</v>
      </c>
      <c r="I22" s="1201">
        <f t="shared" si="13"/>
        <v>8493.6637499999997</v>
      </c>
      <c r="J22" s="1201">
        <f t="shared" si="14"/>
        <v>8411.9885250000007</v>
      </c>
      <c r="K22" s="1289">
        <f t="shared" si="11"/>
        <v>0.13731349828634246</v>
      </c>
      <c r="L22" s="1085">
        <v>61856</v>
      </c>
      <c r="M22" s="1294">
        <v>5368</v>
      </c>
      <c r="N22" s="1312">
        <f t="shared" si="15"/>
        <v>1.7651428403317078</v>
      </c>
      <c r="O22" s="1313">
        <f t="shared" si="15"/>
        <v>-1.3917008082386138E-2</v>
      </c>
      <c r="P22" s="1301">
        <f>IF(L22="","0",'2022 SAVE E1  '!I22)</f>
        <v>3115.0428499999994</v>
      </c>
      <c r="Q22" s="1309">
        <f t="shared" si="16"/>
        <v>4.9658735991327765E-2</v>
      </c>
      <c r="R22" s="1303">
        <f>IF(L22="","0",'2022 SAVE E1  '!L22)</f>
        <v>62729</v>
      </c>
    </row>
    <row r="23" spans="1:18">
      <c r="A23" s="1082" t="s">
        <v>165</v>
      </c>
      <c r="B23" s="1082" t="s">
        <v>462</v>
      </c>
      <c r="C23" s="1083">
        <v>85170419</v>
      </c>
      <c r="D23" s="1096">
        <v>1.2509999999999999</v>
      </c>
      <c r="E23" s="1111">
        <v>11.46988</v>
      </c>
      <c r="F23" s="1201">
        <v>3127.88</v>
      </c>
      <c r="G23" s="1201">
        <v>377.32</v>
      </c>
      <c r="H23" s="1201">
        <f t="shared" si="12"/>
        <v>3505.2000000000003</v>
      </c>
      <c r="I23" s="1201">
        <f t="shared" si="13"/>
        <v>4151.5285999999996</v>
      </c>
      <c r="J23" s="1201">
        <f t="shared" si="14"/>
        <v>4112.7488839999996</v>
      </c>
      <c r="K23" s="1289">
        <f t="shared" si="11"/>
        <v>0.14437588593288123</v>
      </c>
      <c r="L23" s="1085">
        <v>28755</v>
      </c>
      <c r="M23" s="1294">
        <v>2507</v>
      </c>
      <c r="N23" s="1312">
        <f t="shared" si="15"/>
        <v>1.5967024619551202</v>
      </c>
      <c r="O23" s="1313">
        <f t="shared" si="15"/>
        <v>-0.15889080644689502</v>
      </c>
      <c r="P23" s="1301">
        <f>IF(L23="","0",'2022 SAVE E1  '!I23)</f>
        <v>1900.7870499999999</v>
      </c>
      <c r="Q23" s="1309">
        <f t="shared" si="16"/>
        <v>5.5599703103518881E-2</v>
      </c>
      <c r="R23" s="1303">
        <f>IF(L23="","0",'2022 SAVE E1  '!L23)</f>
        <v>34187</v>
      </c>
    </row>
    <row r="24" spans="1:18">
      <c r="A24" s="1082" t="s">
        <v>166</v>
      </c>
      <c r="B24" s="1082" t="s">
        <v>464</v>
      </c>
      <c r="C24" s="1085">
        <v>85215278</v>
      </c>
      <c r="D24" s="1096">
        <v>1.2350000000000001</v>
      </c>
      <c r="E24" s="1096">
        <v>11.41281</v>
      </c>
      <c r="F24" s="1201">
        <v>1927.77</v>
      </c>
      <c r="G24" s="1201">
        <v>522.39</v>
      </c>
      <c r="H24" s="1201">
        <f t="shared" ref="H24:H30" si="17">F24+G24</f>
        <v>2450.16</v>
      </c>
      <c r="I24" s="1201">
        <f t="shared" ref="I24:I30" si="18">F24*1.2+G24*1.055</f>
        <v>2864.4454500000002</v>
      </c>
      <c r="J24" s="1201">
        <f t="shared" ref="J24:J29" si="19">I24-(I24-H24)*0.06</f>
        <v>2839.5883229999999</v>
      </c>
      <c r="K24" s="1289">
        <f t="shared" ref="K24:K30" si="20">I24/L24</f>
        <v>0.15915354206022891</v>
      </c>
      <c r="L24" s="1085">
        <v>17998</v>
      </c>
      <c r="M24" s="1294">
        <v>1577</v>
      </c>
      <c r="N24" s="1312">
        <f t="shared" si="15"/>
        <v>1.3609574014942516</v>
      </c>
      <c r="O24" s="1313">
        <f t="shared" si="15"/>
        <v>-0.24647268159933011</v>
      </c>
      <c r="P24" s="1301">
        <f>IF(L24="","0",'2022 SAVE E1  '!I24)</f>
        <v>1610.10205</v>
      </c>
      <c r="Q24" s="1309">
        <f t="shared" si="16"/>
        <v>6.7410594515386224E-2</v>
      </c>
      <c r="R24" s="1303">
        <f>IF(L24="","0",'2022 SAVE E1  '!L24)</f>
        <v>23885</v>
      </c>
    </row>
    <row r="25" spans="1:18">
      <c r="A25" s="1082" t="s">
        <v>167</v>
      </c>
      <c r="B25" s="1082" t="s">
        <v>465</v>
      </c>
      <c r="C25" s="1083">
        <v>85287315</v>
      </c>
      <c r="D25" s="1086">
        <v>1.2270000000000001</v>
      </c>
      <c r="E25" s="1086">
        <v>11.47176</v>
      </c>
      <c r="F25" s="1201">
        <v>1740.19</v>
      </c>
      <c r="G25" s="1201">
        <v>454.15</v>
      </c>
      <c r="H25" s="1201">
        <f t="shared" si="17"/>
        <v>2194.34</v>
      </c>
      <c r="I25" s="1201">
        <f t="shared" si="18"/>
        <v>2567.3562499999998</v>
      </c>
      <c r="J25" s="1201">
        <f t="shared" si="19"/>
        <v>2544.9752749999998</v>
      </c>
      <c r="K25" s="1289">
        <f t="shared" si="20"/>
        <v>0.17083818538727708</v>
      </c>
      <c r="L25" s="1085">
        <v>15028</v>
      </c>
      <c r="M25" s="1294">
        <v>1310</v>
      </c>
      <c r="N25" s="1312">
        <f t="shared" si="15"/>
        <v>-7.1721646802535274E-2</v>
      </c>
      <c r="O25" s="1313">
        <f t="shared" si="15"/>
        <v>0.5616751532786034</v>
      </c>
      <c r="P25" s="1301">
        <f>IF(L25="","0",'2022 SAVE E1  '!I25)</f>
        <v>1770.9944999999998</v>
      </c>
      <c r="Q25" s="1309">
        <f t="shared" si="16"/>
        <v>0.18403767016522912</v>
      </c>
      <c r="R25" s="1303">
        <f>IF(L25="","0",'2022 SAVE E1  '!L25)</f>
        <v>9623</v>
      </c>
    </row>
    <row r="26" spans="1:18">
      <c r="A26" s="1082" t="s">
        <v>194</v>
      </c>
      <c r="B26" s="1082" t="s">
        <v>466</v>
      </c>
      <c r="C26" s="1083">
        <v>85355967</v>
      </c>
      <c r="D26" s="1086">
        <v>1.226</v>
      </c>
      <c r="E26" s="1086">
        <v>11.582000000000001</v>
      </c>
      <c r="F26" s="1201">
        <v>1684.29</v>
      </c>
      <c r="G26" s="1201">
        <v>454.15</v>
      </c>
      <c r="H26" s="1201">
        <f t="shared" si="17"/>
        <v>2138.44</v>
      </c>
      <c r="I26" s="1201">
        <f t="shared" si="18"/>
        <v>2500.2762499999999</v>
      </c>
      <c r="J26" s="1201">
        <f t="shared" si="19"/>
        <v>2478.5660749999997</v>
      </c>
      <c r="K26" s="1289">
        <f t="shared" si="20"/>
        <v>0.16530752066115703</v>
      </c>
      <c r="L26" s="1085">
        <v>15125</v>
      </c>
      <c r="M26" s="1294">
        <v>1070</v>
      </c>
      <c r="N26" s="1312">
        <f t="shared" si="15"/>
        <v>-0.10205834856117352</v>
      </c>
      <c r="O26" s="1313">
        <f t="shared" si="15"/>
        <v>0.26908877328410807</v>
      </c>
      <c r="P26" s="1301">
        <f>IF(L26="","0",'2022 SAVE E1  '!I26)</f>
        <v>2194.0568499999999</v>
      </c>
      <c r="Q26" s="1309">
        <f t="shared" si="16"/>
        <v>0.18409606058063432</v>
      </c>
      <c r="R26" s="1303">
        <f>IF(L26="","0",'2022 SAVE E1  '!L26)</f>
        <v>11918</v>
      </c>
    </row>
    <row r="27" spans="1:18">
      <c r="A27" s="1082" t="s">
        <v>168</v>
      </c>
      <c r="B27" s="1082" t="s">
        <v>476</v>
      </c>
      <c r="C27" s="1085">
        <v>85418118</v>
      </c>
      <c r="D27" s="1096">
        <v>1.222</v>
      </c>
      <c r="E27" s="1111">
        <v>11.68019</v>
      </c>
      <c r="F27" s="1201">
        <v>1576.57</v>
      </c>
      <c r="G27" s="1201">
        <v>454.15</v>
      </c>
      <c r="H27" s="1201">
        <f t="shared" si="17"/>
        <v>2030.7199999999998</v>
      </c>
      <c r="I27" s="1201">
        <f t="shared" si="18"/>
        <v>2371.0122499999998</v>
      </c>
      <c r="J27" s="1201">
        <f t="shared" si="19"/>
        <v>2350.5947149999997</v>
      </c>
      <c r="K27" s="1289">
        <f t="shared" si="20"/>
        <v>0.16149109453752894</v>
      </c>
      <c r="L27" s="1085">
        <v>14682</v>
      </c>
      <c r="M27" s="1294">
        <v>1257</v>
      </c>
      <c r="N27" s="1312">
        <f t="shared" si="15"/>
        <v>-7.6945270662929763E-2</v>
      </c>
      <c r="O27" s="1313">
        <f t="shared" si="15"/>
        <v>-2.9417597673034972E-2</v>
      </c>
      <c r="P27" s="1301">
        <f>IF(L27="","0",'2022 SAVE E1  '!I27)</f>
        <v>2646.5124000000001</v>
      </c>
      <c r="Q27" s="1309">
        <f t="shared" si="16"/>
        <v>0.17495289217954652</v>
      </c>
      <c r="R27" s="1303">
        <f>IF(L27="","0",'2022 SAVE E1  '!L27)</f>
        <v>15127</v>
      </c>
    </row>
    <row r="28" spans="1:18">
      <c r="A28" s="1082" t="s">
        <v>169</v>
      </c>
      <c r="B28" s="1082" t="s">
        <v>477</v>
      </c>
      <c r="C28" s="1083">
        <v>85489304</v>
      </c>
      <c r="D28" s="1096">
        <v>1.2230000000000001</v>
      </c>
      <c r="E28" s="1111">
        <v>11.45646</v>
      </c>
      <c r="F28" s="1201">
        <v>3340.98</v>
      </c>
      <c r="G28" s="1201">
        <v>454.15</v>
      </c>
      <c r="H28" s="1201">
        <f t="shared" si="17"/>
        <v>3795.13</v>
      </c>
      <c r="I28" s="1201">
        <f t="shared" si="18"/>
        <v>4488.3042500000001</v>
      </c>
      <c r="J28" s="1201">
        <f t="shared" si="19"/>
        <v>4446.7137950000006</v>
      </c>
      <c r="K28" s="1289">
        <f t="shared" si="20"/>
        <v>0.14964505884706433</v>
      </c>
      <c r="L28" s="1085">
        <v>29993</v>
      </c>
      <c r="M28" s="1294">
        <v>2618</v>
      </c>
      <c r="N28" s="1312">
        <f t="shared" si="15"/>
        <v>-5.995085782366228E-2</v>
      </c>
      <c r="O28" s="1313">
        <f t="shared" si="15"/>
        <v>-0.21595127306948292</v>
      </c>
      <c r="P28" s="1301">
        <f>IF(L28="","0",'2022 SAVE E1  '!I28)</f>
        <v>6089.5987500000001</v>
      </c>
      <c r="Q28" s="1309">
        <f t="shared" si="16"/>
        <v>0.15918854890991793</v>
      </c>
      <c r="R28" s="1303">
        <f>IF(L28="","0",'2022 SAVE E1  '!L28)</f>
        <v>38254</v>
      </c>
    </row>
    <row r="29" spans="1:18">
      <c r="A29" s="1082" t="s">
        <v>170</v>
      </c>
      <c r="B29" s="1082" t="s">
        <v>493</v>
      </c>
      <c r="C29" s="1085">
        <v>85555075</v>
      </c>
      <c r="D29" s="1096">
        <v>1.242</v>
      </c>
      <c r="E29" s="1111">
        <v>11.57878</v>
      </c>
      <c r="F29" s="1201">
        <v>6586.43</v>
      </c>
      <c r="G29" s="1201">
        <v>454.15</v>
      </c>
      <c r="H29" s="1201">
        <f t="shared" si="17"/>
        <v>7040.58</v>
      </c>
      <c r="I29" s="1201">
        <f t="shared" si="18"/>
        <v>8382.8442500000001</v>
      </c>
      <c r="J29" s="1201">
        <f t="shared" si="19"/>
        <v>8302.308395</v>
      </c>
      <c r="K29" s="1289">
        <f t="shared" si="20"/>
        <v>0.13792790447044112</v>
      </c>
      <c r="L29" s="1085">
        <v>60777</v>
      </c>
      <c r="M29" s="1294">
        <v>5249</v>
      </c>
      <c r="N29" s="1312">
        <f t="shared" si="15"/>
        <v>-9.526841833815046E-2</v>
      </c>
      <c r="O29" s="1313">
        <f t="shared" si="15"/>
        <v>4.4870803032647379E-2</v>
      </c>
      <c r="P29" s="1301">
        <f>IF(L29="","0",'2022 SAVE E1  '!I29)</f>
        <v>8867.6603999999988</v>
      </c>
      <c r="Q29" s="1309">
        <f t="shared" si="16"/>
        <v>0.15245174067770384</v>
      </c>
      <c r="R29" s="1303">
        <f>IF(L29="","0",'2022 SAVE E1  '!L29)</f>
        <v>58167</v>
      </c>
    </row>
    <row r="30" spans="1:18">
      <c r="A30" s="1082" t="s">
        <v>195</v>
      </c>
      <c r="B30" s="1082" t="s">
        <v>496</v>
      </c>
      <c r="C30" s="1083">
        <v>85622502</v>
      </c>
      <c r="D30" s="1096">
        <v>1.256</v>
      </c>
      <c r="E30" s="1111">
        <v>11.54058</v>
      </c>
      <c r="F30" s="1201">
        <v>8519.18</v>
      </c>
      <c r="G30" s="1201">
        <v>454.15</v>
      </c>
      <c r="H30" s="1201">
        <f t="shared" si="17"/>
        <v>8973.33</v>
      </c>
      <c r="I30" s="1201">
        <f t="shared" si="18"/>
        <v>10702.144249999999</v>
      </c>
      <c r="J30" s="1201">
        <f>I30-(I30-H30)*0.07</f>
        <v>10581.127252499999</v>
      </c>
      <c r="K30" s="1289">
        <f t="shared" si="20"/>
        <v>0.13585539060119833</v>
      </c>
      <c r="L30" s="1085">
        <v>78776</v>
      </c>
      <c r="M30" s="1294">
        <v>6826</v>
      </c>
      <c r="N30" s="1312">
        <f t="shared" si="15"/>
        <v>-8.0740238352025706E-2</v>
      </c>
      <c r="O30" s="1313">
        <f t="shared" si="15"/>
        <v>-0.24805513396905396</v>
      </c>
      <c r="P30" s="1301">
        <f>IF(L30="","0",'2022 SAVE E1  '!I30)</f>
        <v>15482.694749999999</v>
      </c>
      <c r="Q30" s="1309">
        <f t="shared" si="16"/>
        <v>0.14778781392285442</v>
      </c>
      <c r="R30" s="1303">
        <f>IF(L30="","0",'2022 SAVE E1  '!L30)</f>
        <v>104763</v>
      </c>
    </row>
    <row r="31" spans="1:18" ht="16.5" thickBot="1">
      <c r="A31" s="1489" t="s">
        <v>181</v>
      </c>
      <c r="B31" s="1490"/>
      <c r="C31" s="1491"/>
      <c r="D31" s="1492"/>
      <c r="E31" s="1493"/>
      <c r="F31" s="1217">
        <f>SUM(F19:F30)</f>
        <v>67145.290000000008</v>
      </c>
      <c r="G31" s="1217">
        <f>SUM(G19:G30)</f>
        <v>5572.4299999999994</v>
      </c>
      <c r="H31" s="1217">
        <f>SUM(H19:H30)</f>
        <v>72717.72</v>
      </c>
      <c r="I31" s="1217">
        <f>SUM(I19:I30)</f>
        <v>86453.261649999986</v>
      </c>
      <c r="J31" s="1217">
        <f>SUM(J19:J30)</f>
        <v>85611.841008499992</v>
      </c>
      <c r="K31" s="1290">
        <f t="shared" si="11"/>
        <v>0.13995020850094617</v>
      </c>
      <c r="L31" s="1218">
        <f>SUM(L19:L30)</f>
        <v>617743</v>
      </c>
      <c r="M31" s="1297">
        <f>SUM(M19:M30)</f>
        <v>53452</v>
      </c>
      <c r="N31" s="1314">
        <f t="shared" si="15"/>
        <v>0.55953186851897896</v>
      </c>
      <c r="O31" s="1315">
        <f t="shared" si="15"/>
        <v>-2.2089704399419343E-2</v>
      </c>
      <c r="P31" s="1308">
        <f>SUM(P19:P30)</f>
        <v>56687.605200000005</v>
      </c>
      <c r="Q31" s="1310">
        <f t="shared" si="16"/>
        <v>8.9738601259781198E-2</v>
      </c>
      <c r="R31" s="1304">
        <f>SUM(R19:R30)</f>
        <v>631697</v>
      </c>
    </row>
    <row r="32" spans="1:18">
      <c r="A32" s="1206"/>
      <c r="B32" s="1206"/>
      <c r="C32" s="1206"/>
      <c r="D32" s="1206"/>
      <c r="E32" s="1206"/>
      <c r="F32" s="1207"/>
      <c r="G32" s="1207"/>
      <c r="H32" s="1207"/>
      <c r="I32" s="1207"/>
      <c r="J32" s="1207"/>
      <c r="K32" s="1207"/>
      <c r="L32" s="1208"/>
      <c r="M32" s="1209"/>
      <c r="N32" s="910"/>
      <c r="O32" s="910"/>
      <c r="Q32" s="1055"/>
      <c r="R32" s="1055"/>
    </row>
    <row r="33" spans="1:18" ht="16.5" thickBot="1">
      <c r="A33" s="1494" t="s">
        <v>346</v>
      </c>
      <c r="B33" s="1494"/>
      <c r="C33" s="1494"/>
      <c r="D33" s="1494"/>
      <c r="E33" s="1494"/>
      <c r="F33" s="1494"/>
      <c r="G33" s="1494"/>
      <c r="H33" s="1494"/>
      <c r="I33" s="1494"/>
      <c r="J33" s="1494"/>
      <c r="K33" s="1494"/>
      <c r="L33" s="1494"/>
      <c r="M33" s="1494"/>
      <c r="N33" s="1494"/>
      <c r="O33" s="1494"/>
      <c r="P33" s="1494"/>
      <c r="Q33" s="1494"/>
      <c r="R33" s="1494"/>
    </row>
    <row r="34" spans="1:18" ht="47.25">
      <c r="A34" s="1211" t="s">
        <v>200</v>
      </c>
      <c r="B34" s="1212" t="s">
        <v>96</v>
      </c>
      <c r="C34" s="1213" t="s">
        <v>173</v>
      </c>
      <c r="D34" s="1216" t="s">
        <v>190</v>
      </c>
      <c r="E34" s="1216" t="s">
        <v>191</v>
      </c>
      <c r="F34" s="1214" t="s">
        <v>174</v>
      </c>
      <c r="G34" s="1214" t="s">
        <v>182</v>
      </c>
      <c r="H34" s="1214" t="s">
        <v>175</v>
      </c>
      <c r="I34" s="1214" t="s">
        <v>176</v>
      </c>
      <c r="J34" s="1214" t="s">
        <v>219</v>
      </c>
      <c r="K34" s="1198" t="s">
        <v>443</v>
      </c>
      <c r="L34" s="1199" t="s">
        <v>444</v>
      </c>
      <c r="M34" s="1291" t="s">
        <v>189</v>
      </c>
      <c r="N34" s="1252" t="s">
        <v>441</v>
      </c>
      <c r="O34" s="1253" t="s">
        <v>442</v>
      </c>
      <c r="P34" s="1249" t="s">
        <v>440</v>
      </c>
      <c r="Q34" s="1250" t="s">
        <v>428</v>
      </c>
      <c r="R34" s="1268" t="s">
        <v>433</v>
      </c>
    </row>
    <row r="35" spans="1:18">
      <c r="A35" s="1240" t="s">
        <v>193</v>
      </c>
      <c r="B35" s="1240" t="s">
        <v>210</v>
      </c>
      <c r="C35" s="964">
        <v>84872329</v>
      </c>
      <c r="D35" s="1243">
        <v>1.2589999999999999</v>
      </c>
      <c r="E35" s="1243">
        <v>11.473100000000001</v>
      </c>
      <c r="F35" s="1241">
        <v>13321.52</v>
      </c>
      <c r="G35" s="1241">
        <v>557.22</v>
      </c>
      <c r="H35" s="1241">
        <f t="shared" ref="H35:H39" si="21">F35+G35</f>
        <v>13878.74</v>
      </c>
      <c r="I35" s="1241">
        <f>F35*1.2+G35*1.055</f>
        <v>16573.6911</v>
      </c>
      <c r="J35" s="1241">
        <f>I35-(I35-H35)*0.06</f>
        <v>16411.994033999999</v>
      </c>
      <c r="K35" s="1288">
        <f t="shared" ref="K35:K47" si="22">I35/L35</f>
        <v>0.13611322804769882</v>
      </c>
      <c r="L35" s="964">
        <v>121764</v>
      </c>
      <c r="M35" s="1292">
        <v>10613</v>
      </c>
      <c r="N35" s="1312">
        <f>(K35-Q35)/Q35</f>
        <v>1.877207085676325</v>
      </c>
      <c r="O35" s="1313">
        <f>(L35-R35)/R35</f>
        <v>6.0313630880579009E-3</v>
      </c>
      <c r="P35" s="1301">
        <f>IF(L35="","0",'2022 SAVE E1  '!I35)</f>
        <v>5725.8055999999997</v>
      </c>
      <c r="Q35" s="1046">
        <f>P35/R35</f>
        <v>4.7307414445527697E-2</v>
      </c>
      <c r="R35" s="1303">
        <f>IF(L35="","0",'2022 SAVE E1  '!L35)</f>
        <v>121034</v>
      </c>
    </row>
    <row r="36" spans="1:18">
      <c r="A36" s="959" t="s">
        <v>162</v>
      </c>
      <c r="B36" s="959" t="s">
        <v>254</v>
      </c>
      <c r="C36" s="961">
        <v>84951785</v>
      </c>
      <c r="D36" s="1045">
        <v>1.282</v>
      </c>
      <c r="E36" s="1045">
        <v>11.478160000000001</v>
      </c>
      <c r="F36" s="1202">
        <v>12825.53</v>
      </c>
      <c r="G36" s="1202">
        <v>605.38</v>
      </c>
      <c r="H36" s="1202">
        <f t="shared" si="21"/>
        <v>13430.91</v>
      </c>
      <c r="I36" s="1202">
        <f t="shared" ref="I36:I39" si="23">F36*1.2+G36*1.055</f>
        <v>16029.311900000001</v>
      </c>
      <c r="J36" s="1202">
        <f t="shared" ref="J36:J39" si="24">I36-(I36-H36)*0.06</f>
        <v>15873.407786</v>
      </c>
      <c r="K36" s="1287">
        <f t="shared" si="22"/>
        <v>0.13403443319313327</v>
      </c>
      <c r="L36" s="961">
        <v>119591</v>
      </c>
      <c r="M36" s="1293">
        <v>10419</v>
      </c>
      <c r="N36" s="1312">
        <f t="shared" ref="N36:O47" si="25">(K36-Q36)/Q36</f>
        <v>1.880996387246201</v>
      </c>
      <c r="O36" s="1313">
        <f t="shared" si="25"/>
        <v>4.6011243474769107E-4</v>
      </c>
      <c r="P36" s="1301">
        <f>IF(L36="","0",'2022 SAVE E1  '!I36)</f>
        <v>5561.2495999999992</v>
      </c>
      <c r="Q36" s="1046">
        <f t="shared" ref="Q36:Q47" si="26">P36/R36</f>
        <v>4.6523638067193139E-2</v>
      </c>
      <c r="R36" s="1303">
        <f>IF(L36="","0",'2022 SAVE E1  '!L36)</f>
        <v>119536</v>
      </c>
    </row>
    <row r="37" spans="1:18">
      <c r="A37" s="959" t="s">
        <v>163</v>
      </c>
      <c r="B37" s="959" t="s">
        <v>262</v>
      </c>
      <c r="C37" s="961">
        <v>85026292</v>
      </c>
      <c r="D37" s="1045">
        <v>1.262</v>
      </c>
      <c r="E37" s="1045">
        <v>11.49799</v>
      </c>
      <c r="F37" s="1202">
        <v>12912.19</v>
      </c>
      <c r="G37" s="1202">
        <v>616.94000000000005</v>
      </c>
      <c r="H37" s="1202">
        <f t="shared" si="21"/>
        <v>13529.130000000001</v>
      </c>
      <c r="I37" s="1202">
        <f t="shared" si="23"/>
        <v>16145.4997</v>
      </c>
      <c r="J37" s="1202">
        <f t="shared" si="24"/>
        <v>15988.517518000001</v>
      </c>
      <c r="K37" s="1287">
        <f t="shared" si="22"/>
        <v>0.13411665752923976</v>
      </c>
      <c r="L37" s="961">
        <v>120384</v>
      </c>
      <c r="M37" s="1293">
        <v>10470</v>
      </c>
      <c r="N37" s="1312">
        <f t="shared" si="25"/>
        <v>1.8428216165483797</v>
      </c>
      <c r="O37" s="1313">
        <f t="shared" si="25"/>
        <v>0.25777331995987962</v>
      </c>
      <c r="P37" s="1301">
        <f>IF(L37="","0",'2022 SAVE E1  '!I37)</f>
        <v>4515.4340499999998</v>
      </c>
      <c r="Q37" s="1046">
        <f t="shared" si="26"/>
        <v>4.7177303263958539E-2</v>
      </c>
      <c r="R37" s="1303">
        <f>IF(L37="","0",'2022 SAVE E1  '!L37)</f>
        <v>95712</v>
      </c>
    </row>
    <row r="38" spans="1:18">
      <c r="A38" s="1082" t="s">
        <v>164</v>
      </c>
      <c r="B38" s="1082" t="s">
        <v>269</v>
      </c>
      <c r="C38" s="1085">
        <v>85087259</v>
      </c>
      <c r="D38" s="1096">
        <v>1.2589999999999999</v>
      </c>
      <c r="E38" s="1096">
        <v>11.519159999999999</v>
      </c>
      <c r="F38" s="1201">
        <v>7808.89</v>
      </c>
      <c r="G38" s="1201">
        <v>550.79999999999995</v>
      </c>
      <c r="H38" s="1201">
        <f t="shared" si="21"/>
        <v>8359.69</v>
      </c>
      <c r="I38" s="1201">
        <f t="shared" si="23"/>
        <v>9951.7619999999988</v>
      </c>
      <c r="J38" s="1201">
        <f t="shared" si="24"/>
        <v>9856.2376799999984</v>
      </c>
      <c r="K38" s="1289">
        <f t="shared" si="22"/>
        <v>0.13678457837949279</v>
      </c>
      <c r="L38" s="1085">
        <v>72755</v>
      </c>
      <c r="M38" s="1294">
        <v>6316</v>
      </c>
      <c r="N38" s="1312">
        <f t="shared" si="25"/>
        <v>1.8531012678324543</v>
      </c>
      <c r="O38" s="1313">
        <f t="shared" si="25"/>
        <v>-5.2150915865447248E-2</v>
      </c>
      <c r="P38" s="1301">
        <f>IF(L38="","0",'2022 SAVE E1  '!I38)</f>
        <v>3679.96425</v>
      </c>
      <c r="Q38" s="1046">
        <f t="shared" si="26"/>
        <v>4.7942419682638945E-2</v>
      </c>
      <c r="R38" s="1303">
        <f>IF(L38="","0",'2022 SAVE E1  '!L38)</f>
        <v>76758</v>
      </c>
    </row>
    <row r="39" spans="1:18">
      <c r="A39" s="1082" t="s">
        <v>165</v>
      </c>
      <c r="B39" s="1082" t="s">
        <v>459</v>
      </c>
      <c r="C39" s="1085">
        <v>85156270</v>
      </c>
      <c r="D39" s="1096">
        <v>1.2509999999999999</v>
      </c>
      <c r="E39" s="1096">
        <v>11.453279999999999</v>
      </c>
      <c r="F39" s="1201">
        <v>4414.01</v>
      </c>
      <c r="G39" s="1201">
        <v>550.79999999999995</v>
      </c>
      <c r="H39" s="1201">
        <f t="shared" si="21"/>
        <v>4964.8100000000004</v>
      </c>
      <c r="I39" s="1201">
        <f t="shared" si="23"/>
        <v>5877.9059999999999</v>
      </c>
      <c r="J39" s="1201">
        <f t="shared" si="24"/>
        <v>5823.1202400000002</v>
      </c>
      <c r="K39" s="1289">
        <f t="shared" si="22"/>
        <v>0.14315406721870433</v>
      </c>
      <c r="L39" s="1085">
        <v>41060</v>
      </c>
      <c r="M39" s="1294">
        <v>3585</v>
      </c>
      <c r="N39" s="1312">
        <f t="shared" si="25"/>
        <v>1.6998808739501126</v>
      </c>
      <c r="O39" s="1313">
        <f t="shared" si="25"/>
        <v>-6.4223528875518479E-2</v>
      </c>
      <c r="P39" s="1301">
        <f>IF(L39="","0",'2022 SAVE E1  '!I39)</f>
        <v>2326.5153</v>
      </c>
      <c r="Q39" s="1046">
        <f t="shared" si="26"/>
        <v>5.3022364282784083E-2</v>
      </c>
      <c r="R39" s="1303">
        <f>IF(L39="","0",'2022 SAVE E1  '!L39)</f>
        <v>43878</v>
      </c>
    </row>
    <row r="40" spans="1:18">
      <c r="A40" s="1082" t="s">
        <v>166</v>
      </c>
      <c r="B40" s="1082" t="s">
        <v>463</v>
      </c>
      <c r="C40" s="1085">
        <v>85215276</v>
      </c>
      <c r="D40" s="1096">
        <v>1.234</v>
      </c>
      <c r="E40" s="1096">
        <v>11.42474</v>
      </c>
      <c r="F40" s="1201">
        <v>2146.4</v>
      </c>
      <c r="G40" s="1201">
        <v>550.79999999999995</v>
      </c>
      <c r="H40" s="1201">
        <f t="shared" ref="H40:H46" si="27">F40+G40</f>
        <v>2697.2</v>
      </c>
      <c r="I40" s="1201">
        <f t="shared" ref="I40:I46" si="28">F40*1.2+G40*1.055</f>
        <v>3156.7739999999999</v>
      </c>
      <c r="J40" s="1201">
        <f t="shared" ref="J40:J46" si="29">I40-(I40-H40)*0.06</f>
        <v>3129.19956</v>
      </c>
      <c r="K40" s="1289">
        <f t="shared" ref="K40:K46" si="30">I40/L40</f>
        <v>0.15753151354858028</v>
      </c>
      <c r="L40" s="1085">
        <v>20039</v>
      </c>
      <c r="M40" s="1294">
        <v>1754</v>
      </c>
      <c r="N40" s="1312">
        <f t="shared" si="25"/>
        <v>1.6668696359308475</v>
      </c>
      <c r="O40" s="1313">
        <f t="shared" si="25"/>
        <v>-0.44736769532004084</v>
      </c>
      <c r="P40" s="1301">
        <f>IF(L40="","0",'2022 SAVE E1  '!I40)</f>
        <v>2141.9308000000001</v>
      </c>
      <c r="Q40" s="1046">
        <f t="shared" si="26"/>
        <v>5.9069821571385239E-2</v>
      </c>
      <c r="R40" s="1303">
        <f>IF(L40="","0",'2022 SAVE E1  '!L40)</f>
        <v>36261</v>
      </c>
    </row>
    <row r="41" spans="1:18">
      <c r="A41" s="1082" t="s">
        <v>167</v>
      </c>
      <c r="B41" s="1082" t="s">
        <v>465</v>
      </c>
      <c r="C41" s="1085">
        <v>85287313</v>
      </c>
      <c r="D41" s="1096">
        <v>1.226</v>
      </c>
      <c r="E41" s="1096">
        <v>11.47838</v>
      </c>
      <c r="F41" s="1201">
        <v>2341.5300000000002</v>
      </c>
      <c r="G41" s="1201">
        <v>555.1</v>
      </c>
      <c r="H41" s="1201">
        <f t="shared" si="27"/>
        <v>2896.63</v>
      </c>
      <c r="I41" s="1201">
        <f t="shared" si="28"/>
        <v>3395.4665000000005</v>
      </c>
      <c r="J41" s="1201">
        <f t="shared" si="29"/>
        <v>3365.5363100000004</v>
      </c>
      <c r="K41" s="1289">
        <f t="shared" si="30"/>
        <v>0.15793602028001305</v>
      </c>
      <c r="L41" s="1085">
        <v>21499</v>
      </c>
      <c r="M41" s="1294">
        <v>1873</v>
      </c>
      <c r="N41" s="1312">
        <f t="shared" si="25"/>
        <v>-3.5196228194711771E-2</v>
      </c>
      <c r="O41" s="1313">
        <f t="shared" si="25"/>
        <v>0.30013304305757138</v>
      </c>
      <c r="P41" s="1301">
        <f>IF(L41="","0",'2022 SAVE E1  '!I41)</f>
        <v>2706.9027999999998</v>
      </c>
      <c r="Q41" s="1046">
        <f t="shared" si="26"/>
        <v>0.16369755684567006</v>
      </c>
      <c r="R41" s="1303">
        <f>IF(L41="","0",'2022 SAVE E1  '!L41)</f>
        <v>16536</v>
      </c>
    </row>
    <row r="42" spans="1:18">
      <c r="A42" s="1082" t="s">
        <v>194</v>
      </c>
      <c r="B42" s="1082" t="s">
        <v>466</v>
      </c>
      <c r="C42" s="1085">
        <v>85355965</v>
      </c>
      <c r="D42" s="1096">
        <v>1.2270000000000001</v>
      </c>
      <c r="E42" s="1096">
        <v>11.52167</v>
      </c>
      <c r="F42" s="1201">
        <v>2329.2399999999998</v>
      </c>
      <c r="G42" s="1201">
        <v>555.1</v>
      </c>
      <c r="H42" s="1201">
        <f t="shared" si="27"/>
        <v>2884.3399999999997</v>
      </c>
      <c r="I42" s="1201">
        <f t="shared" si="28"/>
        <v>3380.7184999999999</v>
      </c>
      <c r="J42" s="1201">
        <f t="shared" si="29"/>
        <v>3350.93579</v>
      </c>
      <c r="K42" s="1289">
        <f t="shared" si="30"/>
        <v>0.15699445063620321</v>
      </c>
      <c r="L42" s="1085">
        <v>21534</v>
      </c>
      <c r="M42" s="1294">
        <v>1869</v>
      </c>
      <c r="N42" s="1312">
        <f t="shared" si="25"/>
        <v>-5.7850620314543168E-2</v>
      </c>
      <c r="O42" s="1313">
        <f t="shared" si="25"/>
        <v>5.7194756738180572E-2</v>
      </c>
      <c r="P42" s="1301">
        <f>IF(L42="","0",'2022 SAVE E1  '!I42)</f>
        <v>3394.1750999999999</v>
      </c>
      <c r="Q42" s="1046">
        <f t="shared" si="26"/>
        <v>0.16663435121999115</v>
      </c>
      <c r="R42" s="1303">
        <f>IF(L42="","0",'2022 SAVE E1  '!L42)</f>
        <v>20369</v>
      </c>
    </row>
    <row r="43" spans="1:18" ht="15" customHeight="1">
      <c r="A43" s="1082" t="s">
        <v>168</v>
      </c>
      <c r="B43" s="1082" t="s">
        <v>475</v>
      </c>
      <c r="C43" s="1085">
        <v>85418116</v>
      </c>
      <c r="D43" s="1096">
        <v>1.222</v>
      </c>
      <c r="E43" s="1096">
        <v>11.68009</v>
      </c>
      <c r="F43" s="1201">
        <v>2242.54</v>
      </c>
      <c r="G43" s="1201">
        <v>555.1</v>
      </c>
      <c r="H43" s="1201">
        <f t="shared" si="27"/>
        <v>2797.64</v>
      </c>
      <c r="I43" s="1201">
        <f t="shared" si="28"/>
        <v>3276.6785</v>
      </c>
      <c r="J43" s="1201">
        <f t="shared" si="29"/>
        <v>3247.9361899999999</v>
      </c>
      <c r="K43" s="1289">
        <f t="shared" si="30"/>
        <v>0.15689898965715379</v>
      </c>
      <c r="L43" s="1085">
        <v>20884</v>
      </c>
      <c r="M43" s="1294">
        <v>1788</v>
      </c>
      <c r="N43" s="1312">
        <f t="shared" si="25"/>
        <v>-3.7117416817962941E-2</v>
      </c>
      <c r="O43" s="1313">
        <f t="shared" si="25"/>
        <v>-0.12432387102184578</v>
      </c>
      <c r="P43" s="1301">
        <f>IF(L43="","0",'2022 SAVE E1  '!I43)</f>
        <v>3886.1270000000004</v>
      </c>
      <c r="Q43" s="1046">
        <f t="shared" si="26"/>
        <v>0.16294716759612565</v>
      </c>
      <c r="R43" s="1303">
        <f>IF(L43="","0",'2022 SAVE E1  '!L43)</f>
        <v>23849</v>
      </c>
    </row>
    <row r="44" spans="1:18">
      <c r="A44" s="1082" t="s">
        <v>169</v>
      </c>
      <c r="B44" s="1082" t="s">
        <v>477</v>
      </c>
      <c r="C44" s="1085">
        <v>85489302</v>
      </c>
      <c r="D44" s="1096">
        <v>1.222</v>
      </c>
      <c r="E44" s="1096">
        <v>11.455080000000001</v>
      </c>
      <c r="F44" s="1201">
        <v>4428.79</v>
      </c>
      <c r="G44" s="1201">
        <v>555.1</v>
      </c>
      <c r="H44" s="1201">
        <f t="shared" si="27"/>
        <v>4983.8900000000003</v>
      </c>
      <c r="I44" s="1201">
        <f t="shared" si="28"/>
        <v>5900.1785</v>
      </c>
      <c r="J44" s="1201">
        <f t="shared" si="29"/>
        <v>5845.2011899999998</v>
      </c>
      <c r="K44" s="1289">
        <f t="shared" si="30"/>
        <v>0.14415642942656795</v>
      </c>
      <c r="L44" s="1085">
        <v>40929</v>
      </c>
      <c r="M44" s="1294">
        <v>3573</v>
      </c>
      <c r="N44" s="1312">
        <f t="shared" si="25"/>
        <v>-7.4516804517780214E-2</v>
      </c>
      <c r="O44" s="1313">
        <f t="shared" si="25"/>
        <v>-0.24176068471072085</v>
      </c>
      <c r="P44" s="1301">
        <f>IF(L44="","0",'2022 SAVE E1  '!I44)</f>
        <v>8407.9537499999988</v>
      </c>
      <c r="Q44" s="1046">
        <f t="shared" si="26"/>
        <v>0.15576342188628908</v>
      </c>
      <c r="R44" s="1303">
        <f>IF(L44="","0",'2022 SAVE E1  '!L44)</f>
        <v>53979</v>
      </c>
    </row>
    <row r="45" spans="1:18">
      <c r="A45" s="1082" t="s">
        <v>170</v>
      </c>
      <c r="B45" s="1082" t="s">
        <v>493</v>
      </c>
      <c r="C45" s="1085">
        <v>85555073</v>
      </c>
      <c r="D45" s="1096">
        <v>1.2410000000000001</v>
      </c>
      <c r="E45" s="1096">
        <v>11.57746</v>
      </c>
      <c r="F45" s="1201">
        <v>8225.73</v>
      </c>
      <c r="G45" s="1201">
        <v>555.1</v>
      </c>
      <c r="H45" s="1201">
        <f t="shared" si="27"/>
        <v>8780.83</v>
      </c>
      <c r="I45" s="1201">
        <f t="shared" si="28"/>
        <v>10456.506499999998</v>
      </c>
      <c r="J45" s="1201">
        <f t="shared" si="29"/>
        <v>10355.965909999997</v>
      </c>
      <c r="K45" s="1289">
        <f t="shared" si="30"/>
        <v>0.13678291212097426</v>
      </c>
      <c r="L45" s="1085">
        <v>76446</v>
      </c>
      <c r="M45" s="1294">
        <v>6603</v>
      </c>
      <c r="N45" s="1312">
        <f t="shared" si="25"/>
        <v>-9.1862614425943831E-2</v>
      </c>
      <c r="O45" s="1313">
        <f t="shared" si="25"/>
        <v>-8.1480135973220538E-3</v>
      </c>
      <c r="P45" s="1301">
        <f>IF(L45="","0",'2022 SAVE E1  '!I45)</f>
        <v>11608.822999999999</v>
      </c>
      <c r="Q45" s="1046">
        <f t="shared" si="26"/>
        <v>0.15061918416067674</v>
      </c>
      <c r="R45" s="1303">
        <f>IF(L45="","0",'2022 SAVE E1  '!L45)</f>
        <v>77074</v>
      </c>
    </row>
    <row r="46" spans="1:18">
      <c r="A46" s="1082" t="s">
        <v>195</v>
      </c>
      <c r="B46" s="1082" t="s">
        <v>496</v>
      </c>
      <c r="C46" s="1085">
        <v>85627575</v>
      </c>
      <c r="D46" s="1096">
        <v>1.256</v>
      </c>
      <c r="E46" s="1096">
        <v>11.5426</v>
      </c>
      <c r="F46" s="1201">
        <v>9793.7000000000007</v>
      </c>
      <c r="G46" s="1201">
        <v>555.1</v>
      </c>
      <c r="H46" s="1201">
        <f t="shared" si="27"/>
        <v>10348.800000000001</v>
      </c>
      <c r="I46" s="1201">
        <f t="shared" si="28"/>
        <v>12338.0705</v>
      </c>
      <c r="J46" s="1201">
        <f t="shared" si="29"/>
        <v>12218.71427</v>
      </c>
      <c r="K46" s="1289">
        <f t="shared" si="30"/>
        <v>0.13551171360161673</v>
      </c>
      <c r="L46" s="1085">
        <v>91048</v>
      </c>
      <c r="M46" s="1294">
        <v>7888</v>
      </c>
      <c r="N46" s="1312">
        <f t="shared" si="25"/>
        <v>-7.8202993376161212E-2</v>
      </c>
      <c r="O46" s="1313">
        <f t="shared" si="25"/>
        <v>-0.31156713596564189</v>
      </c>
      <c r="P46" s="1301">
        <f>IF(L46="","0",'2022 SAVE E1  '!I46)</f>
        <v>19442.421750000001</v>
      </c>
      <c r="Q46" s="1046">
        <f t="shared" si="26"/>
        <v>0.14700819445914681</v>
      </c>
      <c r="R46" s="1303">
        <f>IF(L46="","0",'2022 SAVE E1  '!L46)</f>
        <v>132254</v>
      </c>
    </row>
    <row r="47" spans="1:18" ht="16.5" thickBot="1">
      <c r="A47" s="1495" t="s">
        <v>181</v>
      </c>
      <c r="B47" s="1496"/>
      <c r="C47" s="1497"/>
      <c r="D47" s="1498"/>
      <c r="E47" s="1499"/>
      <c r="F47" s="1221">
        <f>SUM(F35:F46)</f>
        <v>82790.070000000007</v>
      </c>
      <c r="G47" s="1221">
        <f>SUM(G35:G46)</f>
        <v>6762.5400000000018</v>
      </c>
      <c r="H47" s="1221">
        <f>SUM(H35:H46)</f>
        <v>89552.61</v>
      </c>
      <c r="I47" s="1221">
        <f>SUM(I35:I46)</f>
        <v>106482.5637</v>
      </c>
      <c r="J47" s="1221">
        <f>SUM(J35:J46)</f>
        <v>105466.76647799998</v>
      </c>
      <c r="K47" s="1316">
        <f t="shared" si="22"/>
        <v>0.13866126823564034</v>
      </c>
      <c r="L47" s="1222">
        <f>SUM(L35:L46)</f>
        <v>767933</v>
      </c>
      <c r="M47" s="1295">
        <f>SUM(M35:M46)</f>
        <v>66751</v>
      </c>
      <c r="N47" s="1314">
        <f t="shared" si="25"/>
        <v>0.54391960223517621</v>
      </c>
      <c r="O47" s="1315">
        <f t="shared" si="25"/>
        <v>-6.0333561744408008E-2</v>
      </c>
      <c r="P47" s="1302">
        <f>SUM(P35:P46)</f>
        <v>73397.303</v>
      </c>
      <c r="Q47" s="1311">
        <f t="shared" si="26"/>
        <v>8.9811197445058985E-2</v>
      </c>
      <c r="R47" s="1304">
        <f>SUM(R35:R46)</f>
        <v>817240</v>
      </c>
    </row>
    <row r="48" spans="1:18">
      <c r="A48" s="1403"/>
      <c r="B48" s="1403"/>
      <c r="C48" s="1403"/>
      <c r="D48" s="1403"/>
      <c r="E48" s="1403"/>
      <c r="F48" s="1224"/>
      <c r="G48" s="1224"/>
      <c r="H48" s="1224"/>
      <c r="I48" s="1224"/>
      <c r="J48" s="1224"/>
      <c r="K48" s="1224"/>
      <c r="L48" s="908"/>
      <c r="M48" s="907"/>
      <c r="N48" s="910"/>
      <c r="O48" s="901"/>
      <c r="P48" s="1013"/>
      <c r="Q48" s="1014"/>
      <c r="R48" s="1014"/>
    </row>
    <row r="49" spans="1:18">
      <c r="A49" s="1403"/>
      <c r="B49" s="1403"/>
      <c r="C49" s="1403"/>
      <c r="D49" s="1403"/>
      <c r="E49" s="1403"/>
      <c r="F49" s="1224"/>
      <c r="G49" s="1224"/>
      <c r="H49" s="1224"/>
      <c r="I49" s="1224"/>
      <c r="J49" s="1224"/>
      <c r="K49" s="1224"/>
      <c r="L49" s="908"/>
      <c r="M49" s="907"/>
      <c r="N49" s="910"/>
      <c r="O49" s="901"/>
      <c r="P49" s="1013"/>
      <c r="Q49" s="1014"/>
      <c r="R49" s="1014"/>
    </row>
    <row r="50" spans="1:18">
      <c r="A50" s="1403"/>
      <c r="B50" s="1403"/>
      <c r="C50" s="1403" t="s">
        <v>20</v>
      </c>
      <c r="D50" s="1403"/>
      <c r="E50" s="1403"/>
      <c r="F50" s="1224"/>
      <c r="G50" s="1224"/>
      <c r="H50" s="1224"/>
      <c r="I50" s="1224"/>
      <c r="J50" s="1224"/>
      <c r="K50" s="1224"/>
      <c r="L50" s="908"/>
      <c r="M50" s="907"/>
      <c r="N50" s="910"/>
      <c r="O50" s="901"/>
      <c r="P50" s="1013"/>
      <c r="Q50" s="1014"/>
      <c r="R50" s="1014"/>
    </row>
    <row r="51" spans="1:18" ht="21" customHeight="1">
      <c r="A51" s="1500"/>
      <c r="B51" s="1500"/>
      <c r="C51" s="1500"/>
      <c r="D51" s="1403"/>
      <c r="E51" s="1403"/>
      <c r="F51" s="1224"/>
      <c r="G51" s="1224"/>
      <c r="H51" s="1224"/>
      <c r="I51" s="1224"/>
      <c r="J51" s="1224"/>
      <c r="K51" s="1224"/>
      <c r="L51" s="908"/>
      <c r="M51" s="907"/>
      <c r="N51" s="910"/>
      <c r="O51" s="901"/>
      <c r="P51" s="910"/>
      <c r="Q51" s="910"/>
      <c r="R51" s="910"/>
    </row>
    <row r="52" spans="1:18" ht="19.5" customHeight="1">
      <c r="A52" s="1403"/>
      <c r="B52" s="1403"/>
      <c r="C52" s="992"/>
      <c r="D52" s="1501" t="s">
        <v>432</v>
      </c>
      <c r="E52" s="1501"/>
      <c r="F52" s="1501"/>
      <c r="G52" s="1501"/>
      <c r="H52" s="1501"/>
      <c r="I52" s="1501"/>
      <c r="J52" s="1501"/>
      <c r="K52" s="1501"/>
      <c r="L52" s="908"/>
      <c r="M52" s="907"/>
      <c r="N52" s="910"/>
      <c r="O52" s="901"/>
      <c r="P52" s="910"/>
      <c r="Q52" s="910"/>
      <c r="R52" s="910"/>
    </row>
    <row r="53" spans="1:18" ht="16.5" thickBot="1">
      <c r="A53" s="930"/>
      <c r="B53" s="930"/>
      <c r="C53" s="1015"/>
      <c r="D53" s="1502"/>
      <c r="E53" s="1502"/>
      <c r="F53" s="1502"/>
      <c r="G53" s="1502"/>
      <c r="H53" s="1502"/>
      <c r="I53" s="1502"/>
      <c r="J53" s="1502"/>
      <c r="K53" s="1502"/>
      <c r="L53" s="908"/>
      <c r="M53" s="907"/>
      <c r="N53" s="910"/>
      <c r="O53" s="901"/>
      <c r="P53" s="910"/>
      <c r="Q53" s="910"/>
      <c r="R53" s="910"/>
    </row>
    <row r="54" spans="1:18" ht="50.25" customHeight="1">
      <c r="A54" s="901"/>
      <c r="B54" s="901"/>
      <c r="C54" s="992"/>
      <c r="D54" s="1270" t="s">
        <v>445</v>
      </c>
      <c r="E54" s="1271" t="s">
        <v>443</v>
      </c>
      <c r="F54" s="1272" t="s">
        <v>446</v>
      </c>
      <c r="G54" s="1273" t="s">
        <v>441</v>
      </c>
      <c r="H54" s="1274" t="s">
        <v>442</v>
      </c>
      <c r="I54" s="1275" t="s">
        <v>440</v>
      </c>
      <c r="J54" s="1276" t="s">
        <v>428</v>
      </c>
      <c r="K54" s="1277" t="s">
        <v>433</v>
      </c>
      <c r="L54" s="908"/>
      <c r="M54" s="908"/>
      <c r="N54" s="910"/>
      <c r="O54" s="901"/>
      <c r="P54" s="910"/>
      <c r="Q54" s="910"/>
      <c r="R54" s="910"/>
    </row>
    <row r="55" spans="1:18" ht="27.75" customHeight="1" thickBot="1">
      <c r="A55" s="901"/>
      <c r="B55" s="901"/>
      <c r="C55" s="989"/>
      <c r="D55" s="1278">
        <f>+I15+I31+I47</f>
        <v>267238.05239999993</v>
      </c>
      <c r="E55" s="1283">
        <f>D55/F55</f>
        <v>0.1390470764467916</v>
      </c>
      <c r="F55" s="1279">
        <f>L15+L31+L47</f>
        <v>1921925</v>
      </c>
      <c r="G55" s="1280">
        <f>(E55-J55)/J55</f>
        <v>0.55146684283651004</v>
      </c>
      <c r="H55" s="1281">
        <f>(F55-K55)/K55</f>
        <v>-1.8851848505222188E-2</v>
      </c>
      <c r="I55" s="1284">
        <f>P15+P31+P47</f>
        <v>175558.23645000003</v>
      </c>
      <c r="J55" s="1285">
        <f>I55/K55</f>
        <v>8.9622976532695423E-2</v>
      </c>
      <c r="K55" s="1282">
        <f>R15+R31+R47</f>
        <v>1958853</v>
      </c>
      <c r="L55" s="908"/>
      <c r="M55" s="907"/>
      <c r="N55" s="910"/>
      <c r="O55" s="901"/>
      <c r="P55" s="910"/>
      <c r="Q55" s="910"/>
      <c r="R55" s="910"/>
    </row>
    <row r="56" spans="1:18" ht="27.75" customHeight="1">
      <c r="A56" s="901"/>
      <c r="B56" s="901"/>
      <c r="C56" s="989"/>
      <c r="D56" s="989"/>
      <c r="E56" s="989"/>
      <c r="F56" s="1224"/>
      <c r="G56" s="1224"/>
      <c r="H56" s="1224"/>
      <c r="I56" s="1224"/>
      <c r="J56" s="1224"/>
      <c r="K56" s="1224"/>
      <c r="L56" s="908"/>
      <c r="M56" s="907"/>
      <c r="N56" s="910"/>
      <c r="O56" s="901"/>
      <c r="P56" s="910"/>
      <c r="Q56" s="910"/>
      <c r="R56" s="910"/>
    </row>
    <row r="57" spans="1:18" ht="2.25" customHeight="1">
      <c r="A57" s="901"/>
      <c r="B57" s="901"/>
      <c r="C57" s="901"/>
      <c r="D57" s="901"/>
      <c r="E57" s="901"/>
      <c r="F57" s="1226"/>
      <c r="G57" s="1226"/>
      <c r="H57" s="1226"/>
      <c r="I57" s="1226"/>
      <c r="J57" s="1226"/>
      <c r="K57" s="1226"/>
      <c r="L57" s="901"/>
      <c r="M57" s="901"/>
      <c r="N57" s="901"/>
      <c r="O57" s="901"/>
    </row>
    <row r="58" spans="1:18" ht="17.649999999999999" customHeight="1">
      <c r="J58" s="1226"/>
      <c r="K58" s="1226"/>
      <c r="L58" s="901"/>
    </row>
    <row r="59" spans="1:18">
      <c r="J59" s="1226"/>
      <c r="K59" s="1226"/>
      <c r="L59" s="901"/>
    </row>
    <row r="60" spans="1:18" s="1446" customFormat="1" ht="15">
      <c r="A60" s="1168"/>
      <c r="B60" s="1453"/>
      <c r="C60" s="1168"/>
      <c r="D60" s="1168"/>
      <c r="E60" s="1168"/>
      <c r="F60" s="1168"/>
      <c r="G60" s="1168"/>
      <c r="H60" s="1168"/>
      <c r="I60" s="1168"/>
      <c r="J60" s="1168"/>
      <c r="K60" s="1168"/>
      <c r="L60" s="1168"/>
      <c r="N60" s="1446" t="s">
        <v>468</v>
      </c>
    </row>
    <row r="61" spans="1:18" customFormat="1" ht="15">
      <c r="A61" s="1454" t="s">
        <v>469</v>
      </c>
      <c r="B61" s="1454"/>
      <c r="C61" s="1454"/>
      <c r="D61" s="1454"/>
      <c r="E61" s="1454"/>
      <c r="F61" s="1454"/>
      <c r="G61" s="1454"/>
      <c r="H61" s="1454"/>
      <c r="I61" s="1454"/>
      <c r="J61" s="1455"/>
      <c r="K61" s="1461" t="s">
        <v>481</v>
      </c>
      <c r="L61" s="1455"/>
      <c r="M61" s="1455"/>
    </row>
    <row r="62" spans="1:18" customFormat="1" ht="15">
      <c r="A62" s="1454"/>
      <c r="B62" s="1454"/>
      <c r="C62" s="1456" t="s">
        <v>470</v>
      </c>
      <c r="D62" s="1457">
        <v>185912.57</v>
      </c>
      <c r="E62" s="1454" t="s">
        <v>473</v>
      </c>
      <c r="F62" s="1454"/>
      <c r="G62" s="1454"/>
      <c r="H62" s="1454"/>
      <c r="I62" s="1454"/>
      <c r="J62" s="1455"/>
      <c r="K62" s="1455"/>
      <c r="L62" s="1455"/>
      <c r="M62" s="1455"/>
    </row>
    <row r="63" spans="1:18" customFormat="1" ht="15">
      <c r="A63" s="1454"/>
      <c r="B63" s="1454"/>
      <c r="C63" s="1456" t="s">
        <v>471</v>
      </c>
      <c r="D63" s="1458">
        <f>(179601+216311+287156)*1.0501</f>
        <v>717289.70680000004</v>
      </c>
      <c r="E63" s="1454" t="s">
        <v>483</v>
      </c>
      <c r="F63" s="1454"/>
      <c r="G63" s="1454"/>
      <c r="H63" s="1454"/>
      <c r="I63" s="1454"/>
      <c r="J63" s="1455"/>
      <c r="K63" s="1455"/>
      <c r="L63" s="1455"/>
      <c r="M63" s="1455"/>
    </row>
    <row r="64" spans="1:18" customFormat="1" ht="15">
      <c r="A64" s="1454"/>
      <c r="B64" s="1454"/>
      <c r="C64" s="1456" t="s">
        <v>472</v>
      </c>
      <c r="D64" s="1457">
        <f>D63*0.1388</f>
        <v>99559.811303840004</v>
      </c>
      <c r="E64" s="1454" t="s">
        <v>474</v>
      </c>
      <c r="F64" s="1454"/>
      <c r="G64" s="1454"/>
      <c r="H64" s="1454"/>
      <c r="I64" s="1454"/>
      <c r="J64" s="1455"/>
      <c r="K64" s="1455"/>
      <c r="L64" s="1455"/>
      <c r="M64" s="1455"/>
    </row>
    <row r="65" spans="1:14" customFormat="1">
      <c r="A65" s="1454"/>
      <c r="B65" s="1454"/>
      <c r="C65" s="1459"/>
      <c r="D65" s="1460">
        <f>D62+D64</f>
        <v>285472.38130384003</v>
      </c>
      <c r="E65" s="1454"/>
      <c r="F65" s="1454"/>
      <c r="G65" s="1454"/>
      <c r="H65" s="1454"/>
      <c r="I65" s="1454"/>
      <c r="J65" s="1455"/>
      <c r="K65" s="1455"/>
      <c r="L65" s="1455"/>
      <c r="M65" s="1455"/>
    </row>
    <row r="66" spans="1:14" customFormat="1" ht="15">
      <c r="A66" s="1454"/>
      <c r="B66" s="1454"/>
      <c r="C66" s="1454"/>
      <c r="D66" s="1454"/>
      <c r="E66" s="1454"/>
      <c r="F66" s="1454"/>
      <c r="G66" s="1454"/>
      <c r="H66" s="1454"/>
      <c r="I66" s="1454"/>
      <c r="J66" s="1455"/>
      <c r="K66" s="1455"/>
      <c r="L66" s="1455"/>
      <c r="M66" s="1455"/>
    </row>
    <row r="67" spans="1:14" customFormat="1" ht="15">
      <c r="A67" s="1455"/>
      <c r="B67" s="1455"/>
      <c r="C67" s="1455"/>
      <c r="D67" s="1455"/>
      <c r="E67" s="1455"/>
      <c r="F67" s="1455"/>
      <c r="G67" s="1455"/>
      <c r="H67" s="1455"/>
      <c r="I67" s="1455"/>
      <c r="J67" s="1455"/>
      <c r="K67" s="1455"/>
      <c r="L67" s="1455"/>
      <c r="M67" s="1455"/>
    </row>
    <row r="68" spans="1:14">
      <c r="K68" s="1461" t="s">
        <v>482</v>
      </c>
      <c r="N68" s="1455" t="s">
        <v>491</v>
      </c>
    </row>
    <row r="69" spans="1:14" customFormat="1" ht="15">
      <c r="A69" s="1454" t="s">
        <v>469</v>
      </c>
      <c r="B69" s="1454"/>
      <c r="C69" s="1454"/>
      <c r="D69" s="1454"/>
      <c r="E69" s="1454"/>
      <c r="F69" s="1454"/>
      <c r="G69" s="1454"/>
      <c r="H69" s="1454"/>
      <c r="I69" s="1454"/>
      <c r="J69" s="1455"/>
      <c r="K69" s="1455" t="s">
        <v>490</v>
      </c>
      <c r="L69" s="1455"/>
      <c r="M69" s="1462">
        <v>119331</v>
      </c>
      <c r="N69" s="1464">
        <f>M69/M70</f>
        <v>9.0719987180559028E-2</v>
      </c>
    </row>
    <row r="70" spans="1:14" customFormat="1" ht="15">
      <c r="A70" s="1454"/>
      <c r="B70" s="1454"/>
      <c r="C70" s="1456" t="s">
        <v>485</v>
      </c>
      <c r="D70" s="1457">
        <f>56312.16+67368.27+83687.99</f>
        <v>207368.42</v>
      </c>
      <c r="E70" s="1454" t="s">
        <v>492</v>
      </c>
      <c r="F70" s="1454"/>
      <c r="G70" s="1454"/>
      <c r="H70" s="1454"/>
      <c r="I70" s="1454"/>
      <c r="J70" s="1455"/>
      <c r="K70" s="1455"/>
      <c r="L70" s="1455" t="s">
        <v>489</v>
      </c>
      <c r="M70" s="1462">
        <v>1315377.17</v>
      </c>
    </row>
    <row r="71" spans="1:14" customFormat="1" ht="15">
      <c r="A71" s="1454"/>
      <c r="B71" s="1454"/>
      <c r="C71" s="1456" t="s">
        <v>486</v>
      </c>
      <c r="D71" s="1458">
        <f>(139530+162930+209328)*1.024</f>
        <v>524070.91200000001</v>
      </c>
      <c r="E71" s="1454" t="s">
        <v>484</v>
      </c>
      <c r="F71" s="1454"/>
      <c r="G71" s="1454"/>
      <c r="H71" s="1454"/>
      <c r="I71" s="1454"/>
      <c r="J71" s="1455"/>
      <c r="K71" s="1455"/>
      <c r="L71" s="1455"/>
      <c r="M71" s="1463"/>
    </row>
    <row r="72" spans="1:14" customFormat="1">
      <c r="A72" s="1454"/>
      <c r="B72" s="1454"/>
      <c r="C72" s="1456" t="s">
        <v>488</v>
      </c>
      <c r="D72" s="1457">
        <f>D71*0.1399</f>
        <v>73317.520588800005</v>
      </c>
      <c r="E72" s="1454" t="s">
        <v>487</v>
      </c>
      <c r="F72" s="1454"/>
      <c r="G72" s="1454"/>
      <c r="H72" s="1454"/>
      <c r="I72" s="1454"/>
      <c r="J72" s="1455"/>
      <c r="K72" s="1465"/>
      <c r="L72" s="1465"/>
      <c r="M72" s="1466"/>
    </row>
    <row r="73" spans="1:14" customFormat="1">
      <c r="A73" s="1454"/>
      <c r="B73" s="1454"/>
      <c r="C73" s="1459"/>
      <c r="D73" s="1460">
        <f>D70+D72</f>
        <v>280685.9405888</v>
      </c>
      <c r="E73" s="1454"/>
      <c r="F73" s="1454"/>
      <c r="G73" s="1454"/>
      <c r="H73" s="1454"/>
      <c r="I73" s="1454"/>
      <c r="J73" s="1455"/>
      <c r="K73" s="1455"/>
      <c r="L73" s="1455"/>
      <c r="M73" s="1462"/>
    </row>
    <row r="74" spans="1:14" customFormat="1" ht="15">
      <c r="A74" s="1454"/>
      <c r="B74" s="1454"/>
      <c r="C74" s="1454"/>
      <c r="D74" s="1454"/>
      <c r="E74" s="1454"/>
      <c r="F74" s="1454"/>
      <c r="G74" s="1454"/>
      <c r="H74" s="1454"/>
      <c r="I74" s="1454"/>
      <c r="J74" s="1455"/>
      <c r="K74" s="1455"/>
      <c r="L74" s="1455"/>
      <c r="M74" s="1455"/>
    </row>
    <row r="77" spans="1:14">
      <c r="K77" s="1455"/>
      <c r="L77" s="1455"/>
      <c r="M77" s="1462"/>
      <c r="N77" s="1464"/>
    </row>
    <row r="78" spans="1:14">
      <c r="D78" s="1233"/>
      <c r="K78" s="1455"/>
      <c r="L78" s="1455"/>
      <c r="M78" s="1462"/>
      <c r="N78"/>
    </row>
  </sheetData>
  <mergeCells count="11">
    <mergeCell ref="A1:R1"/>
    <mergeCell ref="A15:C15"/>
    <mergeCell ref="D15:E15"/>
    <mergeCell ref="A17:R17"/>
    <mergeCell ref="A31:C31"/>
    <mergeCell ref="D31:E31"/>
    <mergeCell ref="A33:R33"/>
    <mergeCell ref="A47:C47"/>
    <mergeCell ref="D47:E47"/>
    <mergeCell ref="A51:C51"/>
    <mergeCell ref="D52:K53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C41"/>
  <sheetViews>
    <sheetView zoomScale="85" zoomScaleNormal="85" workbookViewId="0">
      <selection activeCell="H14" sqref="H14"/>
    </sheetView>
  </sheetViews>
  <sheetFormatPr baseColWidth="10" defaultColWidth="17.7109375" defaultRowHeight="15.75"/>
  <cols>
    <col min="1" max="1" width="18.85546875" style="1167" bestFit="1" customWidth="1"/>
    <col min="2" max="2" width="11.85546875" style="1168" bestFit="1" customWidth="1"/>
    <col min="3" max="4" width="11.85546875" style="1168" customWidth="1"/>
    <col min="5" max="6" width="16.42578125" style="1191" customWidth="1"/>
    <col min="7" max="7" width="15.42578125" style="1192" customWidth="1"/>
    <col min="8" max="8" width="15.85546875" style="1192" customWidth="1"/>
    <col min="9" max="9" width="16.5703125" style="1190" customWidth="1"/>
    <col min="10" max="10" width="15.140625" style="1167" customWidth="1"/>
    <col min="11" max="11" width="13" style="1167" customWidth="1"/>
    <col min="12" max="12" width="14.5703125" style="1167" customWidth="1"/>
    <col min="13" max="15" width="13" style="1167" customWidth="1"/>
    <col min="16" max="17" width="13.42578125" style="1167" customWidth="1"/>
    <col min="18" max="18" width="20.7109375" style="1123" customWidth="1"/>
    <col min="19" max="19" width="18" style="1123" customWidth="1"/>
    <col min="20" max="22" width="14.42578125" style="1123" bestFit="1" customWidth="1"/>
    <col min="23" max="23" width="15.28515625" style="1124" customWidth="1"/>
    <col min="24" max="24" width="16.140625" style="1123" customWidth="1"/>
    <col min="25" max="25" width="14.140625" style="892" customWidth="1"/>
    <col min="26" max="26" width="14.7109375" style="892" customWidth="1"/>
    <col min="27" max="27" width="15.42578125" style="893" customWidth="1"/>
    <col min="28" max="28" width="20.5703125" style="893" customWidth="1"/>
    <col min="29" max="29" width="14.85546875" style="893" customWidth="1"/>
    <col min="30" max="30" width="15.140625" style="893" customWidth="1"/>
    <col min="31" max="31" width="21.140625" style="893" customWidth="1"/>
    <col min="32" max="32" width="19.42578125" style="893" customWidth="1"/>
    <col min="33" max="33" width="20.42578125" style="893" customWidth="1"/>
    <col min="34" max="34" width="14.85546875" style="893" customWidth="1"/>
    <col min="35" max="35" width="16.7109375" style="908" customWidth="1"/>
    <col min="36" max="36" width="16.28515625" style="913" customWidth="1"/>
    <col min="37" max="37" width="14.5703125" style="914" customWidth="1"/>
    <col min="38" max="38" width="12.85546875" style="893" customWidth="1"/>
    <col min="39" max="39" width="16.140625" style="893" customWidth="1"/>
    <col min="40" max="40" width="15.7109375" style="893" customWidth="1"/>
    <col min="41" max="41" width="17" style="893" customWidth="1"/>
    <col min="42" max="53" width="11.42578125" style="893" customWidth="1"/>
    <col min="54" max="257" width="11.42578125" style="892" customWidth="1"/>
    <col min="258" max="258" width="19.140625" style="892" customWidth="1"/>
    <col min="259" max="259" width="18" style="892" customWidth="1"/>
    <col min="260" max="261" width="18.42578125" style="892" customWidth="1"/>
    <col min="262" max="262" width="18" style="892" customWidth="1"/>
    <col min="263" max="16384" width="17.7109375" style="892"/>
  </cols>
  <sheetData>
    <row r="1" spans="1:53" s="895" customFormat="1" ht="16.5" thickBot="1">
      <c r="A1" s="1474" t="s">
        <v>172</v>
      </c>
      <c r="B1" s="1474"/>
      <c r="C1" s="1474"/>
      <c r="D1" s="1474"/>
      <c r="E1" s="1474"/>
      <c r="F1" s="1474"/>
      <c r="G1" s="1474"/>
      <c r="H1" s="1474"/>
      <c r="I1" s="1474"/>
      <c r="J1" s="1474"/>
      <c r="K1" s="1474"/>
      <c r="L1" s="1475"/>
      <c r="M1" s="1475"/>
      <c r="N1" s="1475"/>
      <c r="O1" s="1474"/>
      <c r="P1" s="1474"/>
      <c r="Q1" s="1235"/>
      <c r="R1" s="1194"/>
      <c r="S1" s="1260"/>
      <c r="T1" s="893"/>
      <c r="U1" s="893"/>
      <c r="V1" s="893"/>
      <c r="W1" s="899"/>
      <c r="X1" s="899"/>
      <c r="Y1" s="898"/>
      <c r="Z1" s="898"/>
      <c r="AA1" s="893"/>
      <c r="AB1" s="893"/>
      <c r="AC1" s="901"/>
      <c r="AD1" s="893"/>
      <c r="AE1" s="893"/>
      <c r="AF1" s="893"/>
      <c r="AG1" s="893"/>
      <c r="AH1" s="901"/>
      <c r="AI1" s="894"/>
      <c r="AJ1" s="894"/>
      <c r="AK1" s="894"/>
      <c r="AL1" s="894"/>
      <c r="AM1" s="893"/>
      <c r="AN1" s="893"/>
      <c r="AO1" s="893"/>
      <c r="AP1" s="893"/>
      <c r="AQ1" s="893"/>
      <c r="AR1" s="893"/>
      <c r="AS1" s="893"/>
      <c r="AT1" s="893"/>
      <c r="AU1" s="893"/>
      <c r="AV1" s="893"/>
      <c r="AW1" s="893"/>
      <c r="AX1" s="893"/>
      <c r="AY1" s="893"/>
      <c r="AZ1" s="893"/>
      <c r="BA1" s="893"/>
    </row>
    <row r="2" spans="1:53" ht="33.75">
      <c r="A2" s="1317" t="s">
        <v>172</v>
      </c>
      <c r="B2" s="1318" t="s">
        <v>173</v>
      </c>
      <c r="C2" s="1319" t="s">
        <v>190</v>
      </c>
      <c r="D2" s="1319" t="s">
        <v>191</v>
      </c>
      <c r="E2" s="1320" t="s">
        <v>174</v>
      </c>
      <c r="F2" s="1317" t="s">
        <v>182</v>
      </c>
      <c r="G2" s="1317" t="s">
        <v>175</v>
      </c>
      <c r="H2" s="1317" t="s">
        <v>425</v>
      </c>
      <c r="I2" s="1317" t="s">
        <v>220</v>
      </c>
      <c r="J2" s="1321" t="s">
        <v>455</v>
      </c>
      <c r="K2" s="1322" t="s">
        <v>189</v>
      </c>
      <c r="L2" s="1323" t="s">
        <v>426</v>
      </c>
      <c r="M2" s="1324" t="s">
        <v>423</v>
      </c>
      <c r="N2" s="1325" t="s">
        <v>431</v>
      </c>
      <c r="O2" s="1326" t="s">
        <v>420</v>
      </c>
      <c r="P2" s="1327" t="s">
        <v>421</v>
      </c>
      <c r="Q2" s="1268" t="s">
        <v>422</v>
      </c>
      <c r="R2" s="1257"/>
      <c r="S2" s="1261"/>
      <c r="T2" s="1262"/>
      <c r="U2" s="1262"/>
      <c r="V2" s="1262"/>
      <c r="W2" s="1262"/>
      <c r="X2" s="1122"/>
      <c r="Y2" s="898"/>
      <c r="Z2" s="898"/>
      <c r="AD2" s="897"/>
      <c r="AE2" s="928"/>
      <c r="AJ2" s="907"/>
      <c r="AK2" s="910"/>
      <c r="AL2" s="1234"/>
      <c r="AM2" s="928"/>
      <c r="AN2" s="1234"/>
      <c r="AO2" s="1234"/>
    </row>
    <row r="3" spans="1:53" s="889" customFormat="1">
      <c r="A3" s="1328" t="s">
        <v>161</v>
      </c>
      <c r="B3" s="1329" t="s">
        <v>404</v>
      </c>
      <c r="C3" s="1330">
        <v>4.2069999999999999</v>
      </c>
      <c r="D3" s="1330">
        <v>11.504</v>
      </c>
      <c r="E3" s="1331">
        <v>58697.19</v>
      </c>
      <c r="F3" s="1332">
        <v>9280.27</v>
      </c>
      <c r="G3" s="1332">
        <f>E3+F3</f>
        <v>67977.460000000006</v>
      </c>
      <c r="H3" s="1332">
        <f>(E3*1.2)+(F3*1.055)</f>
        <v>80227.312850000002</v>
      </c>
      <c r="I3" s="1332">
        <f t="shared" ref="I3:I14" si="0">H3-(H3-G3)*0.06</f>
        <v>79492.321679000001</v>
      </c>
      <c r="J3" s="1333">
        <v>1988327</v>
      </c>
      <c r="K3" s="1334">
        <v>41080</v>
      </c>
      <c r="L3" s="1335">
        <f>H3/J3</f>
        <v>4.0349154263861028E-2</v>
      </c>
      <c r="M3" s="1336">
        <f>(L3-P3)/P3</f>
        <v>-8.8363249501839825E-2</v>
      </c>
      <c r="N3" s="1337">
        <f>(J3-Q3)/Q3</f>
        <v>-1.9423853375699619E-2</v>
      </c>
      <c r="O3" s="1338">
        <f>IF(H3="","0",'2021 SAVE H '!F3)</f>
        <v>89746.825799999991</v>
      </c>
      <c r="P3" s="1339">
        <f>O3/Q3</f>
        <v>4.4260122512406831E-2</v>
      </c>
      <c r="Q3" s="1254">
        <f>IF(J3="","0",'2021 SAVE H '!H3)</f>
        <v>2027713</v>
      </c>
      <c r="R3" s="1258"/>
      <c r="S3" s="1145"/>
      <c r="T3" s="1145"/>
      <c r="U3" s="1145"/>
      <c r="V3" s="1145"/>
      <c r="W3" s="1145"/>
      <c r="X3" s="1122"/>
      <c r="Y3" s="898"/>
      <c r="Z3" s="898"/>
      <c r="AA3" s="901"/>
      <c r="AB3" s="901"/>
      <c r="AC3" s="901"/>
      <c r="AD3" s="908"/>
      <c r="AE3" s="908"/>
      <c r="AF3" s="901"/>
      <c r="AG3" s="901"/>
      <c r="AH3" s="901"/>
      <c r="AI3" s="908"/>
      <c r="AJ3" s="907"/>
      <c r="AK3" s="908"/>
      <c r="AL3" s="992"/>
      <c r="AM3" s="908"/>
      <c r="AN3" s="907"/>
      <c r="AO3" s="993"/>
      <c r="AP3" s="901"/>
      <c r="AQ3" s="901"/>
      <c r="AR3" s="901"/>
      <c r="AS3" s="901"/>
      <c r="AT3" s="901"/>
      <c r="AU3" s="901"/>
      <c r="AV3" s="901"/>
      <c r="AW3" s="901"/>
      <c r="AX3" s="901"/>
      <c r="AY3" s="901"/>
      <c r="AZ3" s="901"/>
      <c r="BA3" s="901"/>
    </row>
    <row r="4" spans="1:53">
      <c r="A4" s="1340" t="s">
        <v>162</v>
      </c>
      <c r="B4" s="1341" t="s">
        <v>405</v>
      </c>
      <c r="C4" s="1342">
        <v>4.2240000000000002</v>
      </c>
      <c r="D4" s="1342">
        <v>11.49</v>
      </c>
      <c r="E4" s="1343">
        <v>46840.639999999999</v>
      </c>
      <c r="F4" s="1344">
        <v>8382.09</v>
      </c>
      <c r="G4" s="1344">
        <f>E4+F4</f>
        <v>55222.729999999996</v>
      </c>
      <c r="H4" s="1344">
        <f>(E4*1.2)+(F4*1.055)</f>
        <v>65051.872949999997</v>
      </c>
      <c r="I4" s="1344">
        <f t="shared" si="0"/>
        <v>64462.124372999999</v>
      </c>
      <c r="J4" s="1345">
        <v>1585043</v>
      </c>
      <c r="K4" s="1346">
        <v>32659</v>
      </c>
      <c r="L4" s="1335">
        <f t="shared" ref="L4:L14" si="1">H4/J4</f>
        <v>4.1041077718396282E-2</v>
      </c>
      <c r="M4" s="1347">
        <f t="shared" ref="M4:M15" si="2">(L4-P4)/P4</f>
        <v>-7.2630330460261863E-2</v>
      </c>
      <c r="N4" s="1348">
        <f t="shared" ref="N4:N15" si="3">(J4-Q4)/Q4</f>
        <v>-8.4570669515875191E-2</v>
      </c>
      <c r="O4" s="1338">
        <f>IF(H4="","0",'2021 SAVE H '!F4)</f>
        <v>76627.047850000003</v>
      </c>
      <c r="P4" s="1339">
        <f t="shared" ref="P4:P15" si="4">O4/Q4</f>
        <v>4.4255359072467117E-2</v>
      </c>
      <c r="Q4" s="1254">
        <f>IF(J4="","0",'2021 SAVE H '!H4)</f>
        <v>1731475</v>
      </c>
      <c r="R4" s="1258"/>
      <c r="S4" s="1145"/>
      <c r="T4" s="1145"/>
      <c r="U4" s="1145"/>
      <c r="V4" s="1145"/>
      <c r="W4" s="1145"/>
      <c r="X4" s="1122"/>
      <c r="Y4" s="898"/>
      <c r="Z4" s="898"/>
      <c r="AD4" s="908"/>
      <c r="AE4" s="908"/>
      <c r="AK4" s="909"/>
      <c r="AL4" s="994"/>
      <c r="AM4" s="909"/>
      <c r="AN4" s="913"/>
      <c r="AO4" s="995"/>
    </row>
    <row r="5" spans="1:53">
      <c r="A5" s="1328" t="s">
        <v>163</v>
      </c>
      <c r="B5" s="1329" t="s">
        <v>414</v>
      </c>
      <c r="C5" s="1330">
        <v>4.218</v>
      </c>
      <c r="D5" s="1330">
        <v>11.420999999999999</v>
      </c>
      <c r="E5" s="1331">
        <v>43775.1</v>
      </c>
      <c r="F5" s="1332">
        <v>9280.27</v>
      </c>
      <c r="G5" s="1332">
        <f>E5+F5</f>
        <v>53055.369999999995</v>
      </c>
      <c r="H5" s="1332">
        <f>(E5*1.2)+(F5*1.055)</f>
        <v>62320.804849999993</v>
      </c>
      <c r="I5" s="1332">
        <f t="shared" si="0"/>
        <v>61764.878758999992</v>
      </c>
      <c r="J5" s="1333">
        <v>1480773</v>
      </c>
      <c r="K5" s="1334">
        <v>30741</v>
      </c>
      <c r="L5" s="1335">
        <f t="shared" si="1"/>
        <v>4.2086670171592802E-2</v>
      </c>
      <c r="M5" s="1336">
        <f t="shared" si="2"/>
        <v>-7.5025021448256193E-2</v>
      </c>
      <c r="N5" s="1337">
        <f t="shared" si="3"/>
        <v>-9.6365624652923129E-2</v>
      </c>
      <c r="O5" s="1338">
        <f>IF(H5="","0",'2021 SAVE H '!F5)</f>
        <v>74560.7598</v>
      </c>
      <c r="P5" s="1339">
        <f t="shared" si="4"/>
        <v>4.5500333681986666E-2</v>
      </c>
      <c r="Q5" s="1254">
        <f>IF(J5="","0",'2021 SAVE H '!H5)</f>
        <v>1638686</v>
      </c>
      <c r="R5" s="1145"/>
      <c r="S5" s="1145"/>
      <c r="T5" s="1145"/>
      <c r="U5" s="1145"/>
      <c r="V5" s="1145"/>
      <c r="W5" s="1145"/>
      <c r="X5" s="1122"/>
      <c r="Y5" s="898"/>
      <c r="Z5" s="898"/>
      <c r="AD5" s="908"/>
      <c r="AE5" s="908"/>
      <c r="AK5" s="909"/>
      <c r="AL5" s="996"/>
      <c r="AM5" s="909"/>
      <c r="AN5" s="913"/>
      <c r="AO5" s="995"/>
    </row>
    <row r="6" spans="1:53">
      <c r="A6" s="1349" t="s">
        <v>164</v>
      </c>
      <c r="B6" s="1350" t="s">
        <v>418</v>
      </c>
      <c r="C6" s="1351">
        <v>4.2839999999999998</v>
      </c>
      <c r="D6" s="1351">
        <v>11.548</v>
      </c>
      <c r="E6" s="1352">
        <v>33345.019999999997</v>
      </c>
      <c r="F6" s="1353">
        <v>9039.52</v>
      </c>
      <c r="G6" s="1353">
        <f>E6+F6</f>
        <v>42384.539999999994</v>
      </c>
      <c r="H6" s="1353">
        <f>(E6*1.2)+(F6*1.055)</f>
        <v>49550.717599999996</v>
      </c>
      <c r="I6" s="1353">
        <f t="shared" si="0"/>
        <v>49120.746943999999</v>
      </c>
      <c r="J6" s="1354">
        <v>1198575</v>
      </c>
      <c r="K6" s="1355">
        <v>24226</v>
      </c>
      <c r="L6" s="1335">
        <f t="shared" si="1"/>
        <v>4.1341357528732033E-2</v>
      </c>
      <c r="M6" s="1336">
        <f t="shared" si="2"/>
        <v>-0.10472133868606409</v>
      </c>
      <c r="N6" s="1337">
        <f t="shared" si="3"/>
        <v>-0.14945276724565545</v>
      </c>
      <c r="O6" s="1338">
        <f>IF(H6="","0",'2021 SAVE H '!F6)</f>
        <v>65071.868749999994</v>
      </c>
      <c r="P6" s="1339">
        <f t="shared" si="4"/>
        <v>4.6177083532917343E-2</v>
      </c>
      <c r="Q6" s="1254">
        <f>IF(J6="","0",'2021 SAVE H '!H6)</f>
        <v>1409181</v>
      </c>
      <c r="R6" s="1258"/>
      <c r="S6" s="1145"/>
      <c r="T6" s="1145"/>
      <c r="U6" s="1145"/>
      <c r="V6" s="1145"/>
      <c r="W6" s="1145"/>
      <c r="X6" s="1122"/>
      <c r="Y6" s="898"/>
      <c r="Z6" s="898"/>
      <c r="AD6" s="908"/>
      <c r="AE6" s="908"/>
      <c r="AK6" s="909"/>
      <c r="AL6" s="996"/>
      <c r="AM6" s="909"/>
      <c r="AN6" s="913"/>
      <c r="AO6" s="995"/>
    </row>
    <row r="7" spans="1:53">
      <c r="A7" s="1349" t="s">
        <v>165</v>
      </c>
      <c r="B7" s="1350" t="s">
        <v>439</v>
      </c>
      <c r="C7" s="1351">
        <v>4.17</v>
      </c>
      <c r="D7" s="1351">
        <v>11.555</v>
      </c>
      <c r="E7" s="1352">
        <v>18378.43</v>
      </c>
      <c r="F7" s="1353">
        <v>9340.86</v>
      </c>
      <c r="G7" s="1353">
        <f>E7+F7</f>
        <v>27719.29</v>
      </c>
      <c r="H7" s="1353">
        <f>(E7*1.2)+(F7*1.055)</f>
        <v>31908.723299999998</v>
      </c>
      <c r="I7" s="1353">
        <f t="shared" si="0"/>
        <v>31657.357301999997</v>
      </c>
      <c r="J7" s="1354">
        <v>656700</v>
      </c>
      <c r="K7" s="1355">
        <v>13628</v>
      </c>
      <c r="L7" s="1335">
        <f t="shared" si="1"/>
        <v>4.8589497944266785E-2</v>
      </c>
      <c r="M7" s="1336">
        <f t="shared" si="2"/>
        <v>1.7249321926989372E-2</v>
      </c>
      <c r="N7" s="1337">
        <f t="shared" si="3"/>
        <v>-0.44818186554359168</v>
      </c>
      <c r="O7" s="1338">
        <f>IF(H7="","0",'2021 SAVE H '!F7)</f>
        <v>56844.185799999999</v>
      </c>
      <c r="P7" s="1339">
        <f t="shared" si="4"/>
        <v>4.7765574178238852E-2</v>
      </c>
      <c r="Q7" s="1254">
        <f>IF(J7="","0",'2021 SAVE H '!H7)</f>
        <v>1190066</v>
      </c>
      <c r="R7" s="1258"/>
      <c r="S7" s="1145"/>
      <c r="T7" s="1145"/>
      <c r="U7" s="1145"/>
      <c r="V7" s="1145"/>
      <c r="W7" s="1145"/>
      <c r="X7" s="1122"/>
      <c r="Y7" s="898"/>
      <c r="Z7" s="898"/>
      <c r="AD7" s="908"/>
      <c r="AE7" s="908"/>
      <c r="AK7" s="909"/>
      <c r="AL7" s="994"/>
      <c r="AM7" s="909"/>
      <c r="AN7" s="913"/>
      <c r="AO7" s="995"/>
    </row>
    <row r="8" spans="1:53">
      <c r="A8" s="1349" t="s">
        <v>166</v>
      </c>
      <c r="B8" s="1350" t="s">
        <v>450</v>
      </c>
      <c r="C8" s="1351">
        <v>4.133</v>
      </c>
      <c r="D8" s="1351">
        <v>11.425000000000001</v>
      </c>
      <c r="E8" s="1352">
        <v>11831.85</v>
      </c>
      <c r="F8" s="1353">
        <v>9039.52</v>
      </c>
      <c r="G8" s="1353">
        <f t="shared" ref="G8:G14" si="5">E8+F8</f>
        <v>20871.370000000003</v>
      </c>
      <c r="H8" s="1353">
        <f t="shared" ref="H8:H14" si="6">(E8*1.2)+(F8*1.055)</f>
        <v>23734.9136</v>
      </c>
      <c r="I8" s="1353">
        <f t="shared" si="0"/>
        <v>23563.100984000001</v>
      </c>
      <c r="J8" s="1354">
        <v>419677</v>
      </c>
      <c r="K8" s="1355">
        <v>8887</v>
      </c>
      <c r="L8" s="1335">
        <f t="shared" si="1"/>
        <v>5.655519268389738E-2</v>
      </c>
      <c r="M8" s="1336">
        <f t="shared" si="2"/>
        <v>-1.9041172818502702E-2</v>
      </c>
      <c r="N8" s="1337">
        <f t="shared" si="3"/>
        <v>-0.22358528264746583</v>
      </c>
      <c r="O8" s="1338">
        <f>IF(H8="","0",'2021 SAVE H '!F8)</f>
        <v>31163.276749999997</v>
      </c>
      <c r="P8" s="1339">
        <f t="shared" si="4"/>
        <v>5.7652972904471883E-2</v>
      </c>
      <c r="Q8" s="1254">
        <f>IF(J8="","0",'2021 SAVE H '!H8)</f>
        <v>540532</v>
      </c>
      <c r="R8" s="1258"/>
      <c r="S8" s="1145"/>
      <c r="T8" s="1145"/>
      <c r="U8" s="1145"/>
      <c r="V8" s="1145"/>
      <c r="W8" s="1145"/>
      <c r="X8" s="1122"/>
      <c r="Y8" s="898"/>
      <c r="Z8" s="898"/>
      <c r="AD8" s="1004"/>
      <c r="AE8" s="1004"/>
      <c r="AK8" s="909"/>
      <c r="AL8" s="994"/>
      <c r="AM8" s="909"/>
      <c r="AN8" s="913"/>
      <c r="AO8" s="995"/>
    </row>
    <row r="9" spans="1:53">
      <c r="A9" s="1404" t="s">
        <v>167</v>
      </c>
      <c r="B9" s="1405">
        <v>84504581</v>
      </c>
      <c r="C9" s="1406">
        <v>4.1509999999999998</v>
      </c>
      <c r="D9" s="1406">
        <v>11.35886</v>
      </c>
      <c r="E9" s="1407">
        <v>26201.599999999999</v>
      </c>
      <c r="F9" s="1408">
        <v>9117.39</v>
      </c>
      <c r="G9" s="1408">
        <f t="shared" si="5"/>
        <v>35318.99</v>
      </c>
      <c r="H9" s="1408">
        <f t="shared" si="6"/>
        <v>41060.766449999996</v>
      </c>
      <c r="I9" s="1408">
        <f t="shared" si="0"/>
        <v>40716.259862999999</v>
      </c>
      <c r="J9" s="1409">
        <v>243666</v>
      </c>
      <c r="K9" s="1410">
        <v>21443</v>
      </c>
      <c r="L9" s="1335">
        <f t="shared" si="1"/>
        <v>0.16851249846100808</v>
      </c>
      <c r="M9" s="1336">
        <f t="shared" si="2"/>
        <v>1.7435919805017741</v>
      </c>
      <c r="N9" s="1337">
        <f t="shared" si="3"/>
        <v>-0.45971343299467399</v>
      </c>
      <c r="O9" s="1338">
        <f>IF(H9="","0",'2021 SAVE H '!F9)</f>
        <v>27700.22885</v>
      </c>
      <c r="P9" s="1339">
        <f t="shared" si="4"/>
        <v>6.1420393286828648E-2</v>
      </c>
      <c r="Q9" s="1254">
        <f>IF(J9="","0",'2021 SAVE H '!H9)</f>
        <v>450994</v>
      </c>
      <c r="R9" s="1145"/>
      <c r="S9" s="1145"/>
      <c r="T9" s="1145"/>
      <c r="U9" s="1145"/>
      <c r="V9" s="1145"/>
      <c r="W9" s="1145"/>
      <c r="X9" s="1122"/>
      <c r="Y9" s="898"/>
      <c r="Z9" s="898"/>
      <c r="AD9" s="1005"/>
      <c r="AE9" s="1005"/>
      <c r="AK9" s="909"/>
      <c r="AL9" s="996"/>
      <c r="AM9" s="909"/>
      <c r="AN9" s="913"/>
      <c r="AO9" s="995"/>
    </row>
    <row r="10" spans="1:53">
      <c r="A10" s="1411" t="s">
        <v>109</v>
      </c>
      <c r="B10" s="1405">
        <v>84564926</v>
      </c>
      <c r="C10" s="1406">
        <v>4.0830000000000002</v>
      </c>
      <c r="D10" s="1406">
        <v>11.418200000000001</v>
      </c>
      <c r="E10" s="1407">
        <v>26480.02</v>
      </c>
      <c r="F10" s="1408">
        <v>9117.39</v>
      </c>
      <c r="G10" s="1408">
        <f t="shared" si="5"/>
        <v>35597.410000000003</v>
      </c>
      <c r="H10" s="1408">
        <f t="shared" si="6"/>
        <v>41394.870449999995</v>
      </c>
      <c r="I10" s="1408">
        <f t="shared" si="0"/>
        <v>41047.022822999992</v>
      </c>
      <c r="J10" s="1409">
        <v>243984</v>
      </c>
      <c r="K10" s="1410">
        <v>21368</v>
      </c>
      <c r="L10" s="1335">
        <f t="shared" si="1"/>
        <v>0.16966223379401926</v>
      </c>
      <c r="M10" s="1336">
        <f t="shared" si="2"/>
        <v>1.7911205926356644</v>
      </c>
      <c r="N10" s="1337">
        <f t="shared" si="3"/>
        <v>-0.47434687625227834</v>
      </c>
      <c r="O10" s="1338">
        <f>IF(H10="","0",'2021 SAVE H '!F10)</f>
        <v>28214.260849999999</v>
      </c>
      <c r="P10" s="1339">
        <f t="shared" si="4"/>
        <v>6.078642185567721E-2</v>
      </c>
      <c r="Q10" s="1254">
        <f>IF(J10="","0",'2021 SAVE H '!H10)</f>
        <v>464154</v>
      </c>
      <c r="R10" s="1258"/>
      <c r="S10" s="1145"/>
      <c r="T10" s="1145"/>
      <c r="U10" s="1145"/>
      <c r="V10" s="1145"/>
      <c r="W10" s="1145"/>
      <c r="X10" s="1122"/>
      <c r="Y10" s="898"/>
      <c r="Z10" s="898"/>
      <c r="AD10" s="1005"/>
      <c r="AE10" s="1005"/>
      <c r="AK10" s="909"/>
      <c r="AL10" s="996"/>
      <c r="AM10" s="909"/>
      <c r="AN10" s="913"/>
      <c r="AO10" s="995"/>
    </row>
    <row r="11" spans="1:53">
      <c r="A11" s="1404" t="s">
        <v>168</v>
      </c>
      <c r="B11" s="1412">
        <v>84646702</v>
      </c>
      <c r="C11" s="1406">
        <v>4.1239999999999997</v>
      </c>
      <c r="D11" s="1406">
        <v>11.449909999999999</v>
      </c>
      <c r="E11" s="1407">
        <v>54883.65</v>
      </c>
      <c r="F11" s="1408">
        <v>9117.39</v>
      </c>
      <c r="G11" s="1408">
        <f t="shared" si="5"/>
        <v>64001.04</v>
      </c>
      <c r="H11" s="1408">
        <f t="shared" si="6"/>
        <v>75479.226450000002</v>
      </c>
      <c r="I11" s="1408">
        <f t="shared" si="0"/>
        <v>74790.535262999998</v>
      </c>
      <c r="J11" s="1413">
        <v>495740</v>
      </c>
      <c r="K11" s="1410">
        <v>44180</v>
      </c>
      <c r="L11" s="1335">
        <f t="shared" si="1"/>
        <v>0.15225567121878406</v>
      </c>
      <c r="M11" s="1336">
        <f t="shared" si="2"/>
        <v>1.5428846835842118</v>
      </c>
      <c r="N11" s="1337">
        <f t="shared" si="3"/>
        <v>5.6911262434814494E-2</v>
      </c>
      <c r="O11" s="1338">
        <f>IF(H11="","0",'2021 SAVE H '!F11)</f>
        <v>28084.212399999997</v>
      </c>
      <c r="P11" s="1339">
        <f t="shared" si="4"/>
        <v>5.9875177274723579E-2</v>
      </c>
      <c r="Q11" s="1254">
        <f>IF(J11="","0",'2021 SAVE H '!H11)</f>
        <v>469046</v>
      </c>
      <c r="R11" s="1258"/>
      <c r="S11" s="1145"/>
      <c r="T11" s="1145"/>
      <c r="U11" s="1145"/>
      <c r="V11" s="1145"/>
      <c r="W11" s="1145"/>
      <c r="X11" s="1122"/>
      <c r="Y11" s="898"/>
      <c r="Z11" s="898"/>
      <c r="AD11" s="1005"/>
      <c r="AE11" s="1005"/>
      <c r="AK11" s="909"/>
      <c r="AL11" s="996"/>
      <c r="AM11" s="909"/>
      <c r="AN11" s="913"/>
      <c r="AO11" s="995"/>
    </row>
    <row r="12" spans="1:53">
      <c r="A12" s="1411" t="s">
        <v>169</v>
      </c>
      <c r="B12" s="1405">
        <v>84694690</v>
      </c>
      <c r="C12" s="1406">
        <v>4.1479999999999997</v>
      </c>
      <c r="D12" s="1406">
        <v>11.42783</v>
      </c>
      <c r="E12" s="1407">
        <v>79982.240000000005</v>
      </c>
      <c r="F12" s="1408">
        <v>9117.39</v>
      </c>
      <c r="G12" s="1408">
        <f t="shared" si="5"/>
        <v>89099.63</v>
      </c>
      <c r="H12" s="1408">
        <f t="shared" si="6"/>
        <v>105597.53445000001</v>
      </c>
      <c r="I12" s="1408">
        <f t="shared" si="0"/>
        <v>104607.660183</v>
      </c>
      <c r="J12" s="1409">
        <v>684141</v>
      </c>
      <c r="K12" s="1410">
        <v>61088</v>
      </c>
      <c r="L12" s="1335">
        <f>H12/J12</f>
        <v>0.15435054243204252</v>
      </c>
      <c r="M12" s="1336">
        <f t="shared" si="2"/>
        <v>2.1387419058501216</v>
      </c>
      <c r="N12" s="1337">
        <f t="shared" si="3"/>
        <v>-0.31336100734472011</v>
      </c>
      <c r="O12" s="1338">
        <f>IF(H12="","0",'2021 SAVE H '!F12)</f>
        <v>48997.024849999994</v>
      </c>
      <c r="P12" s="1339">
        <f t="shared" si="4"/>
        <v>4.9175926871960186E-2</v>
      </c>
      <c r="Q12" s="1254">
        <f>IF(J12="","0",'2021 SAVE H '!H12)</f>
        <v>996362</v>
      </c>
      <c r="R12" s="1258"/>
      <c r="S12" s="1145"/>
      <c r="T12" s="1145"/>
      <c r="U12" s="1145"/>
      <c r="V12" s="1145"/>
      <c r="W12" s="1145"/>
      <c r="X12" s="1122"/>
      <c r="Y12" s="898"/>
      <c r="Z12" s="898"/>
      <c r="AD12" s="1005"/>
      <c r="AE12" s="1005"/>
      <c r="AK12" s="909"/>
      <c r="AL12" s="996"/>
      <c r="AM12" s="909"/>
      <c r="AN12" s="913"/>
      <c r="AO12" s="995"/>
    </row>
    <row r="13" spans="1:53">
      <c r="A13" s="1404" t="s">
        <v>170</v>
      </c>
      <c r="B13" s="1405">
        <v>84753711</v>
      </c>
      <c r="C13" s="1406">
        <v>4.1639999999999997</v>
      </c>
      <c r="D13" s="1406">
        <v>11.5032</v>
      </c>
      <c r="E13" s="1407">
        <v>138893.63</v>
      </c>
      <c r="F13" s="1408">
        <v>9117.41</v>
      </c>
      <c r="G13" s="1408">
        <f t="shared" si="5"/>
        <v>148011.04</v>
      </c>
      <c r="H13" s="1408">
        <f t="shared" si="6"/>
        <v>176291.22355</v>
      </c>
      <c r="I13" s="1408">
        <f t="shared" si="0"/>
        <v>174594.412537</v>
      </c>
      <c r="J13" s="1409">
        <v>1208032</v>
      </c>
      <c r="K13" s="1410">
        <v>105017</v>
      </c>
      <c r="L13" s="1335">
        <f t="shared" si="1"/>
        <v>0.1459325775724484</v>
      </c>
      <c r="M13" s="1336">
        <f t="shared" si="2"/>
        <v>2.2414909141457167</v>
      </c>
      <c r="N13" s="1337">
        <f t="shared" si="3"/>
        <v>-0.2625312942782369</v>
      </c>
      <c r="O13" s="1338">
        <f>IF(H13="","0",'2021 SAVE H '!F13)</f>
        <v>73746.648399999991</v>
      </c>
      <c r="P13" s="1339">
        <f t="shared" si="4"/>
        <v>4.5020202566542877E-2</v>
      </c>
      <c r="Q13" s="1254">
        <f>IF(J13="","0",'2021 SAVE H '!H13)</f>
        <v>1638079</v>
      </c>
      <c r="R13" s="1145"/>
      <c r="S13" s="1145"/>
      <c r="T13" s="1145"/>
      <c r="U13" s="1145"/>
      <c r="V13" s="1145"/>
      <c r="W13" s="1145"/>
      <c r="X13" s="1122"/>
      <c r="Y13" s="898"/>
      <c r="Z13" s="898"/>
      <c r="AD13" s="1005"/>
      <c r="AE13" s="1005"/>
      <c r="AK13" s="909"/>
      <c r="AL13" s="996"/>
      <c r="AM13" s="909"/>
      <c r="AN13" s="913"/>
      <c r="AO13" s="995"/>
    </row>
    <row r="14" spans="1:53" s="890" customFormat="1">
      <c r="A14" s="1411" t="s">
        <v>171</v>
      </c>
      <c r="B14" s="1405">
        <v>84822410</v>
      </c>
      <c r="C14" s="1406">
        <v>4.165</v>
      </c>
      <c r="D14" s="1406">
        <v>11.506919999999999</v>
      </c>
      <c r="E14" s="1407">
        <v>223506.74</v>
      </c>
      <c r="F14" s="1408">
        <v>9117.41</v>
      </c>
      <c r="G14" s="1408">
        <f t="shared" si="5"/>
        <v>232624.15</v>
      </c>
      <c r="H14" s="1408">
        <f t="shared" si="6"/>
        <v>277826.95555000001</v>
      </c>
      <c r="I14" s="1408">
        <f t="shared" si="0"/>
        <v>275114.78721700003</v>
      </c>
      <c r="J14" s="1409">
        <v>1948686</v>
      </c>
      <c r="K14" s="1410">
        <v>169349</v>
      </c>
      <c r="L14" s="1335">
        <f t="shared" si="1"/>
        <v>0.14257143303230999</v>
      </c>
      <c r="M14" s="1336">
        <f t="shared" si="2"/>
        <v>2.192967221288431</v>
      </c>
      <c r="N14" s="1337">
        <f t="shared" si="3"/>
        <v>8.1093406209327645E-2</v>
      </c>
      <c r="O14" s="1338">
        <f>IF(H14="","0",'2021 SAVE H '!F14)</f>
        <v>80485.324850000005</v>
      </c>
      <c r="P14" s="1339">
        <f t="shared" si="4"/>
        <v>4.4651705811993694E-2</v>
      </c>
      <c r="Q14" s="1254">
        <f>IF(J14="","0",'2021 SAVE H '!H14)</f>
        <v>1802514</v>
      </c>
      <c r="R14" s="1258"/>
      <c r="S14" s="1145"/>
      <c r="T14" s="1145"/>
      <c r="U14" s="1145"/>
      <c r="V14" s="1145"/>
      <c r="W14" s="1145"/>
      <c r="X14" s="1122"/>
      <c r="Y14" s="898"/>
      <c r="Z14" s="898"/>
      <c r="AA14" s="899"/>
      <c r="AB14" s="899"/>
      <c r="AC14" s="899"/>
      <c r="AD14" s="1005"/>
      <c r="AE14" s="1005"/>
      <c r="AF14" s="899"/>
      <c r="AG14" s="899"/>
      <c r="AH14" s="899"/>
      <c r="AI14" s="909"/>
      <c r="AJ14" s="913"/>
      <c r="AK14" s="909"/>
      <c r="AL14" s="996"/>
      <c r="AM14" s="909"/>
      <c r="AN14" s="913"/>
      <c r="AO14" s="995"/>
      <c r="AP14" s="899"/>
      <c r="AQ14" s="899"/>
      <c r="AR14" s="899"/>
      <c r="AS14" s="899"/>
      <c r="AT14" s="899"/>
      <c r="AU14" s="899"/>
      <c r="AV14" s="899"/>
      <c r="AW14" s="899"/>
      <c r="AX14" s="899"/>
      <c r="AY14" s="899"/>
      <c r="AZ14" s="899"/>
      <c r="BA14" s="899"/>
    </row>
    <row r="15" spans="1:53" s="890" customFormat="1" ht="16.5" thickBot="1">
      <c r="A15" s="1476" t="s">
        <v>181</v>
      </c>
      <c r="B15" s="1476"/>
      <c r="C15" s="1359"/>
      <c r="D15" s="1360"/>
      <c r="E15" s="1361">
        <f>SUM(E3:E14)</f>
        <v>762816.11</v>
      </c>
      <c r="F15" s="1361">
        <f>SUM(F3:F14)</f>
        <v>109066.91</v>
      </c>
      <c r="G15" s="1361">
        <f t="shared" ref="G15:J15" si="7">SUM(G3:G14)</f>
        <v>871883.02</v>
      </c>
      <c r="H15" s="1361">
        <f t="shared" si="7"/>
        <v>1030444.9220499999</v>
      </c>
      <c r="I15" s="1361">
        <f t="shared" si="7"/>
        <v>1020931.207927</v>
      </c>
      <c r="J15" s="1359">
        <f t="shared" si="7"/>
        <v>12153344</v>
      </c>
      <c r="K15" s="1360">
        <f>SUM(E15:J15)</f>
        <v>15948486.169977</v>
      </c>
      <c r="L15" s="1362">
        <f>H15/J15</f>
        <v>8.4786946049581077E-2</v>
      </c>
      <c r="M15" s="1363">
        <f t="shared" si="2"/>
        <v>0.78708824364107444</v>
      </c>
      <c r="N15" s="1364">
        <f t="shared" si="3"/>
        <v>-0.15359624013201101</v>
      </c>
      <c r="O15" s="1365">
        <f>SUM(O3:O14)</f>
        <v>681241.66495000001</v>
      </c>
      <c r="P15" s="1366">
        <f t="shared" si="4"/>
        <v>4.7444185451543941E-2</v>
      </c>
      <c r="Q15" s="1251">
        <f>SUM(Q3:Q14)</f>
        <v>14358802</v>
      </c>
      <c r="R15" s="1259"/>
      <c r="S15" s="1144"/>
      <c r="T15" s="1145"/>
      <c r="U15" s="1145"/>
      <c r="V15" s="1145"/>
      <c r="W15" s="1145"/>
      <c r="X15" s="1122"/>
      <c r="Y15" s="898"/>
      <c r="Z15" s="898"/>
      <c r="AA15" s="899"/>
      <c r="AB15" s="899"/>
      <c r="AC15" s="899"/>
      <c r="AD15" s="909"/>
      <c r="AE15" s="908"/>
      <c r="AF15" s="899"/>
      <c r="AG15" s="899"/>
      <c r="AH15" s="899"/>
      <c r="AI15" s="908"/>
      <c r="AJ15" s="913"/>
      <c r="AK15" s="909"/>
      <c r="AL15" s="899"/>
      <c r="AM15" s="899"/>
      <c r="AN15" s="899"/>
      <c r="AO15" s="899"/>
      <c r="AP15" s="899"/>
      <c r="AQ15" s="899"/>
      <c r="AR15" s="899"/>
      <c r="AS15" s="899"/>
      <c r="AT15" s="899"/>
      <c r="AU15" s="899"/>
      <c r="AV15" s="899"/>
      <c r="AW15" s="899"/>
      <c r="AX15" s="899"/>
      <c r="AY15" s="899"/>
      <c r="AZ15" s="899"/>
      <c r="BA15" s="899"/>
    </row>
    <row r="16" spans="1:53" s="890" customFormat="1">
      <c r="A16" s="1367"/>
      <c r="B16" s="1367"/>
      <c r="C16" s="1367"/>
      <c r="D16" s="1367"/>
      <c r="E16" s="1368"/>
      <c r="F16" s="1368"/>
      <c r="G16" s="1368"/>
      <c r="H16" s="1368"/>
      <c r="I16" s="1368"/>
      <c r="J16" s="1369"/>
      <c r="K16" s="1369"/>
      <c r="L16" s="1370"/>
      <c r="M16" s="1370"/>
      <c r="N16" s="1370"/>
      <c r="O16" s="1371"/>
      <c r="P16" s="1371"/>
      <c r="Q16" s="1236"/>
      <c r="R16" s="1143"/>
      <c r="S16" s="1144"/>
      <c r="T16" s="1145"/>
      <c r="U16" s="1145"/>
      <c r="V16" s="1145"/>
      <c r="W16" s="1145"/>
      <c r="X16" s="1122"/>
      <c r="Y16" s="898"/>
      <c r="Z16" s="898"/>
      <c r="AA16" s="899"/>
      <c r="AB16" s="899"/>
      <c r="AC16" s="899"/>
      <c r="AD16" s="909"/>
      <c r="AE16" s="908"/>
      <c r="AF16" s="899"/>
      <c r="AG16" s="899"/>
      <c r="AH16" s="899"/>
      <c r="AI16" s="908"/>
      <c r="AJ16" s="913"/>
      <c r="AK16" s="909"/>
      <c r="AL16" s="899"/>
      <c r="AM16" s="899"/>
      <c r="AN16" s="899"/>
      <c r="AO16" s="899"/>
      <c r="AP16" s="899"/>
      <c r="AQ16" s="899"/>
      <c r="AR16" s="899"/>
      <c r="AS16" s="899"/>
      <c r="AT16" s="899"/>
      <c r="AU16" s="899"/>
      <c r="AV16" s="899"/>
      <c r="AW16" s="899"/>
      <c r="AX16" s="899"/>
      <c r="AY16" s="899"/>
      <c r="AZ16" s="899"/>
      <c r="BA16" s="899"/>
    </row>
    <row r="17" spans="1:263" s="1174" customFormat="1" ht="16.5" customHeight="1" thickBot="1">
      <c r="A17" s="1477" t="s">
        <v>343</v>
      </c>
      <c r="B17" s="1477"/>
      <c r="C17" s="1477"/>
      <c r="D17" s="1477"/>
      <c r="E17" s="1477"/>
      <c r="F17" s="1477"/>
      <c r="G17" s="1477"/>
      <c r="H17" s="1477"/>
      <c r="I17" s="1477"/>
      <c r="J17" s="1477"/>
      <c r="K17" s="1477"/>
      <c r="L17" s="1478"/>
      <c r="M17" s="1478"/>
      <c r="N17" s="1478"/>
      <c r="O17" s="1478"/>
      <c r="P17" s="1478"/>
      <c r="Q17" s="1237"/>
      <c r="R17" s="1125"/>
      <c r="S17" s="1255"/>
      <c r="T17" s="1171"/>
      <c r="U17" s="1171"/>
      <c r="W17" s="1173"/>
      <c r="X17" s="1173"/>
      <c r="Y17" s="1172"/>
      <c r="Z17" s="1172"/>
      <c r="AH17" s="1175"/>
      <c r="AI17" s="1176"/>
      <c r="AJ17" s="1175"/>
      <c r="AK17" s="1177"/>
      <c r="BB17" s="1178"/>
      <c r="BC17" s="1178"/>
      <c r="BD17" s="1178"/>
      <c r="BE17" s="1178"/>
      <c r="BF17" s="1178"/>
      <c r="BG17" s="1178"/>
      <c r="BH17" s="1178"/>
      <c r="BI17" s="1178"/>
      <c r="BJ17" s="1178"/>
      <c r="BK17" s="1178"/>
      <c r="BL17" s="1178"/>
      <c r="BM17" s="1178"/>
      <c r="BN17" s="1178"/>
      <c r="BO17" s="1178"/>
      <c r="BP17" s="1178"/>
      <c r="BQ17" s="1178"/>
      <c r="BR17" s="1178"/>
      <c r="BS17" s="1178"/>
      <c r="BT17" s="1178"/>
      <c r="BU17" s="1178"/>
      <c r="BV17" s="1178"/>
      <c r="BW17" s="1178"/>
      <c r="BX17" s="1178"/>
      <c r="BY17" s="1178"/>
      <c r="BZ17" s="1178"/>
      <c r="CA17" s="1178"/>
      <c r="CB17" s="1178"/>
      <c r="CC17" s="1178"/>
      <c r="CD17" s="1178"/>
      <c r="CE17" s="1178"/>
      <c r="CF17" s="1178"/>
      <c r="CG17" s="1178"/>
      <c r="CH17" s="1178"/>
      <c r="CI17" s="1178"/>
      <c r="CJ17" s="1178"/>
      <c r="CK17" s="1178"/>
      <c r="CL17" s="1178"/>
      <c r="CM17" s="1178"/>
      <c r="CN17" s="1178"/>
      <c r="CO17" s="1178"/>
      <c r="CP17" s="1178"/>
      <c r="CQ17" s="1178"/>
      <c r="CR17" s="1178"/>
      <c r="CS17" s="1178"/>
      <c r="CT17" s="1178"/>
      <c r="CU17" s="1178"/>
      <c r="CV17" s="1178"/>
      <c r="CW17" s="1178"/>
      <c r="CX17" s="1178"/>
      <c r="CY17" s="1178"/>
      <c r="CZ17" s="1178"/>
      <c r="DA17" s="1178"/>
      <c r="DB17" s="1178"/>
      <c r="DC17" s="1178"/>
      <c r="DD17" s="1178"/>
      <c r="DE17" s="1178"/>
      <c r="DF17" s="1178"/>
      <c r="DG17" s="1178"/>
      <c r="DH17" s="1178"/>
      <c r="DI17" s="1178"/>
      <c r="DJ17" s="1178"/>
      <c r="DK17" s="1178"/>
      <c r="DL17" s="1178"/>
      <c r="DM17" s="1178"/>
      <c r="DN17" s="1178"/>
      <c r="DO17" s="1178"/>
      <c r="DP17" s="1178"/>
      <c r="DQ17" s="1178"/>
      <c r="DR17" s="1178"/>
      <c r="DS17" s="1178"/>
      <c r="DT17" s="1178"/>
      <c r="DU17" s="1178"/>
      <c r="DV17" s="1178"/>
      <c r="DW17" s="1178"/>
      <c r="DX17" s="1178"/>
      <c r="DY17" s="1178"/>
      <c r="DZ17" s="1178"/>
      <c r="EA17" s="1178"/>
      <c r="EB17" s="1178"/>
      <c r="EC17" s="1178"/>
      <c r="ED17" s="1178"/>
      <c r="EE17" s="1178"/>
      <c r="EF17" s="1178"/>
      <c r="EG17" s="1178"/>
      <c r="EH17" s="1178"/>
      <c r="EI17" s="1178"/>
      <c r="EJ17" s="1178"/>
      <c r="EK17" s="1178"/>
      <c r="EL17" s="1178"/>
      <c r="EM17" s="1178"/>
      <c r="EN17" s="1178"/>
      <c r="EO17" s="1178"/>
      <c r="EP17" s="1178"/>
      <c r="EQ17" s="1178"/>
      <c r="ER17" s="1178"/>
      <c r="ES17" s="1178"/>
      <c r="ET17" s="1178"/>
      <c r="EU17" s="1178"/>
      <c r="EV17" s="1178"/>
      <c r="EW17" s="1178"/>
      <c r="EX17" s="1178"/>
      <c r="EY17" s="1178"/>
      <c r="EZ17" s="1178"/>
      <c r="FA17" s="1178"/>
      <c r="FB17" s="1178"/>
      <c r="FC17" s="1178"/>
      <c r="FD17" s="1178"/>
      <c r="FE17" s="1178"/>
      <c r="FF17" s="1178"/>
      <c r="FG17" s="1178"/>
      <c r="FH17" s="1178"/>
      <c r="FI17" s="1178"/>
      <c r="FJ17" s="1178"/>
      <c r="FK17" s="1178"/>
      <c r="FL17" s="1178"/>
      <c r="FM17" s="1178"/>
      <c r="FN17" s="1178"/>
      <c r="FO17" s="1178"/>
      <c r="FP17" s="1178"/>
      <c r="FQ17" s="1178"/>
      <c r="FR17" s="1178"/>
      <c r="FS17" s="1178"/>
      <c r="FT17" s="1178"/>
      <c r="FU17" s="1178"/>
      <c r="FV17" s="1178"/>
      <c r="FW17" s="1178"/>
      <c r="FX17" s="1178"/>
      <c r="FY17" s="1178"/>
      <c r="FZ17" s="1178"/>
      <c r="GA17" s="1178"/>
      <c r="GB17" s="1178"/>
      <c r="GC17" s="1178"/>
      <c r="GD17" s="1178"/>
      <c r="GE17" s="1178"/>
      <c r="GF17" s="1178"/>
      <c r="GG17" s="1178"/>
      <c r="GH17" s="1178"/>
      <c r="GI17" s="1178"/>
      <c r="GJ17" s="1178"/>
      <c r="GK17" s="1178"/>
      <c r="GL17" s="1178"/>
      <c r="GM17" s="1178"/>
      <c r="GN17" s="1178"/>
      <c r="GO17" s="1178"/>
      <c r="GP17" s="1178"/>
      <c r="GQ17" s="1178"/>
      <c r="GR17" s="1178"/>
      <c r="GS17" s="1178"/>
      <c r="GT17" s="1178"/>
      <c r="GU17" s="1178"/>
      <c r="GV17" s="1178"/>
      <c r="GW17" s="1178"/>
      <c r="GX17" s="1178"/>
      <c r="GY17" s="1178"/>
      <c r="GZ17" s="1178"/>
      <c r="HA17" s="1178"/>
      <c r="HB17" s="1178"/>
      <c r="HC17" s="1178"/>
      <c r="HD17" s="1178"/>
      <c r="HE17" s="1178"/>
      <c r="HF17" s="1178"/>
      <c r="HG17" s="1178"/>
      <c r="HH17" s="1178"/>
      <c r="HI17" s="1178"/>
      <c r="HJ17" s="1178"/>
      <c r="HK17" s="1178"/>
      <c r="HL17" s="1178"/>
      <c r="HM17" s="1178"/>
      <c r="HN17" s="1178"/>
      <c r="HO17" s="1178"/>
      <c r="HP17" s="1178"/>
      <c r="HQ17" s="1178"/>
      <c r="HR17" s="1178"/>
      <c r="HS17" s="1178"/>
      <c r="HT17" s="1178"/>
      <c r="HU17" s="1178"/>
      <c r="HV17" s="1178"/>
      <c r="HW17" s="1178"/>
      <c r="HX17" s="1178"/>
      <c r="HY17" s="1178"/>
      <c r="HZ17" s="1178"/>
      <c r="IA17" s="1178"/>
      <c r="IB17" s="1178"/>
      <c r="IC17" s="1178"/>
      <c r="ID17" s="1178"/>
      <c r="IE17" s="1178"/>
      <c r="IF17" s="1178"/>
      <c r="IG17" s="1178"/>
      <c r="IH17" s="1178"/>
      <c r="II17" s="1178"/>
      <c r="IJ17" s="1178"/>
      <c r="IK17" s="1178"/>
      <c r="IL17" s="1178"/>
      <c r="IM17" s="1178"/>
      <c r="IN17" s="1178"/>
      <c r="IO17" s="1178"/>
      <c r="IP17" s="1178"/>
      <c r="IQ17" s="1178"/>
      <c r="IR17" s="1178"/>
      <c r="IS17" s="1178"/>
      <c r="IT17" s="1178"/>
      <c r="IU17" s="1178"/>
      <c r="IV17" s="1178"/>
      <c r="IW17" s="1178"/>
      <c r="IX17" s="1178"/>
      <c r="IY17" s="1178"/>
      <c r="IZ17" s="1178"/>
      <c r="JA17" s="1178"/>
      <c r="JB17" s="1178"/>
      <c r="JC17" s="1178"/>
    </row>
    <row r="18" spans="1:263" s="893" customFormat="1" ht="33.75">
      <c r="A18" s="1317" t="s">
        <v>243</v>
      </c>
      <c r="B18" s="1318" t="s">
        <v>173</v>
      </c>
      <c r="C18" s="1319" t="s">
        <v>190</v>
      </c>
      <c r="D18" s="1319" t="s">
        <v>191</v>
      </c>
      <c r="E18" s="1320" t="s">
        <v>174</v>
      </c>
      <c r="F18" s="1317" t="s">
        <v>182</v>
      </c>
      <c r="G18" s="1317" t="s">
        <v>175</v>
      </c>
      <c r="H18" s="1317" t="s">
        <v>425</v>
      </c>
      <c r="I18" s="1317" t="s">
        <v>220</v>
      </c>
      <c r="J18" s="1321" t="s">
        <v>455</v>
      </c>
      <c r="K18" s="1319" t="s">
        <v>189</v>
      </c>
      <c r="L18" s="1323" t="s">
        <v>426</v>
      </c>
      <c r="M18" s="1324" t="s">
        <v>423</v>
      </c>
      <c r="N18" s="1325" t="s">
        <v>431</v>
      </c>
      <c r="O18" s="1326" t="s">
        <v>420</v>
      </c>
      <c r="P18" s="1327" t="s">
        <v>421</v>
      </c>
      <c r="Q18" s="1268" t="s">
        <v>422</v>
      </c>
      <c r="R18" s="1263"/>
      <c r="S18" s="1263"/>
      <c r="T18" s="1123"/>
      <c r="U18" s="1123"/>
      <c r="V18" s="1256"/>
      <c r="W18" s="1256"/>
      <c r="X18" s="1123"/>
      <c r="Y18" s="892"/>
      <c r="Z18" s="892"/>
      <c r="AH18" s="954"/>
      <c r="BB18" s="892"/>
      <c r="BC18" s="892"/>
      <c r="BD18" s="892"/>
      <c r="BE18" s="892"/>
      <c r="BF18" s="892"/>
      <c r="BG18" s="892"/>
      <c r="BH18" s="892"/>
      <c r="BI18" s="892"/>
      <c r="BJ18" s="892"/>
      <c r="BK18" s="892"/>
      <c r="BL18" s="892"/>
      <c r="BM18" s="892"/>
      <c r="BN18" s="892"/>
      <c r="BO18" s="892"/>
      <c r="BP18" s="892"/>
      <c r="BQ18" s="892"/>
      <c r="BR18" s="892"/>
      <c r="BS18" s="892"/>
      <c r="BT18" s="892"/>
      <c r="BU18" s="892"/>
      <c r="BV18" s="892"/>
      <c r="BW18" s="892"/>
      <c r="BX18" s="892"/>
      <c r="BY18" s="892"/>
      <c r="BZ18" s="892"/>
      <c r="CA18" s="892"/>
      <c r="CB18" s="892"/>
      <c r="CC18" s="892"/>
      <c r="CD18" s="892"/>
      <c r="CE18" s="892"/>
      <c r="CF18" s="892"/>
      <c r="CG18" s="892"/>
      <c r="CH18" s="892"/>
      <c r="CI18" s="892"/>
      <c r="CJ18" s="892"/>
      <c r="CK18" s="892"/>
      <c r="CL18" s="892"/>
      <c r="CM18" s="892"/>
      <c r="CN18" s="892"/>
      <c r="CO18" s="892"/>
      <c r="CP18" s="892"/>
      <c r="CQ18" s="892"/>
      <c r="CR18" s="892"/>
      <c r="CS18" s="892"/>
      <c r="CT18" s="892"/>
      <c r="CU18" s="892"/>
      <c r="CV18" s="892"/>
      <c r="CW18" s="892"/>
      <c r="CX18" s="892"/>
      <c r="CY18" s="892"/>
      <c r="CZ18" s="892"/>
      <c r="DA18" s="892"/>
      <c r="DB18" s="892"/>
      <c r="DC18" s="892"/>
      <c r="DD18" s="892"/>
      <c r="DE18" s="892"/>
      <c r="DF18" s="892"/>
      <c r="DG18" s="892"/>
      <c r="DH18" s="892"/>
      <c r="DI18" s="892"/>
      <c r="DJ18" s="892"/>
      <c r="DK18" s="892"/>
      <c r="DL18" s="892"/>
      <c r="DM18" s="892"/>
      <c r="DN18" s="892"/>
      <c r="DO18" s="892"/>
      <c r="DP18" s="892"/>
      <c r="DQ18" s="892"/>
      <c r="DR18" s="892"/>
      <c r="DS18" s="892"/>
      <c r="DT18" s="892"/>
      <c r="DU18" s="892"/>
      <c r="DV18" s="892"/>
      <c r="DW18" s="892"/>
      <c r="DX18" s="892"/>
      <c r="DY18" s="892"/>
      <c r="DZ18" s="892"/>
      <c r="EA18" s="892"/>
      <c r="EB18" s="892"/>
      <c r="EC18" s="892"/>
      <c r="ED18" s="892"/>
      <c r="EE18" s="892"/>
      <c r="EF18" s="892"/>
      <c r="EG18" s="892"/>
      <c r="EH18" s="892"/>
      <c r="EI18" s="892"/>
      <c r="EJ18" s="892"/>
      <c r="EK18" s="892"/>
      <c r="EL18" s="892"/>
      <c r="EM18" s="892"/>
      <c r="EN18" s="892"/>
      <c r="EO18" s="892"/>
      <c r="EP18" s="892"/>
      <c r="EQ18" s="892"/>
      <c r="ER18" s="892"/>
      <c r="ES18" s="892"/>
      <c r="ET18" s="892"/>
      <c r="EU18" s="892"/>
      <c r="EV18" s="892"/>
      <c r="EW18" s="892"/>
      <c r="EX18" s="892"/>
      <c r="EY18" s="892"/>
      <c r="EZ18" s="892"/>
      <c r="FA18" s="892"/>
      <c r="FB18" s="892"/>
      <c r="FC18" s="892"/>
      <c r="FD18" s="892"/>
      <c r="FE18" s="892"/>
      <c r="FF18" s="892"/>
      <c r="FG18" s="892"/>
      <c r="FH18" s="892"/>
      <c r="FI18" s="892"/>
      <c r="FJ18" s="892"/>
      <c r="FK18" s="892"/>
      <c r="FL18" s="892"/>
      <c r="FM18" s="892"/>
      <c r="FN18" s="892"/>
      <c r="FO18" s="892"/>
      <c r="FP18" s="892"/>
      <c r="FQ18" s="892"/>
      <c r="FR18" s="892"/>
      <c r="FS18" s="892"/>
      <c r="FT18" s="892"/>
      <c r="FU18" s="892"/>
      <c r="FV18" s="892"/>
      <c r="FW18" s="892"/>
      <c r="FX18" s="892"/>
      <c r="FY18" s="892"/>
      <c r="FZ18" s="892"/>
      <c r="GA18" s="892"/>
      <c r="GB18" s="892"/>
      <c r="GC18" s="892"/>
      <c r="GD18" s="892"/>
      <c r="GE18" s="892"/>
      <c r="GF18" s="892"/>
      <c r="GG18" s="892"/>
      <c r="GH18" s="892"/>
      <c r="GI18" s="892"/>
      <c r="GJ18" s="892"/>
      <c r="GK18" s="892"/>
      <c r="GL18" s="892"/>
      <c r="GM18" s="892"/>
      <c r="GN18" s="892"/>
      <c r="GO18" s="892"/>
      <c r="GP18" s="892"/>
      <c r="GQ18" s="892"/>
      <c r="GR18" s="892"/>
      <c r="GS18" s="892"/>
      <c r="GT18" s="892"/>
      <c r="GU18" s="892"/>
      <c r="GV18" s="892"/>
      <c r="GW18" s="892"/>
      <c r="GX18" s="892"/>
      <c r="GY18" s="892"/>
      <c r="GZ18" s="892"/>
      <c r="HA18" s="892"/>
      <c r="HB18" s="892"/>
      <c r="HC18" s="892"/>
      <c r="HD18" s="892"/>
      <c r="HE18" s="892"/>
      <c r="HF18" s="892"/>
      <c r="HG18" s="892"/>
      <c r="HH18" s="892"/>
      <c r="HI18" s="892"/>
      <c r="HJ18" s="892"/>
      <c r="HK18" s="892"/>
      <c r="HL18" s="892"/>
      <c r="HM18" s="892"/>
      <c r="HN18" s="892"/>
      <c r="HO18" s="892"/>
      <c r="HP18" s="892"/>
      <c r="HQ18" s="892"/>
      <c r="HR18" s="892"/>
      <c r="HS18" s="892"/>
      <c r="HT18" s="892"/>
      <c r="HU18" s="892"/>
      <c r="HV18" s="892"/>
      <c r="HW18" s="892"/>
      <c r="HX18" s="892"/>
      <c r="HY18" s="892"/>
      <c r="HZ18" s="892"/>
      <c r="IA18" s="892"/>
      <c r="IB18" s="892"/>
      <c r="IC18" s="892"/>
      <c r="ID18" s="892"/>
      <c r="IE18" s="892"/>
      <c r="IF18" s="892"/>
      <c r="IG18" s="892"/>
      <c r="IH18" s="892"/>
      <c r="II18" s="892"/>
      <c r="IJ18" s="892"/>
      <c r="IK18" s="892"/>
      <c r="IL18" s="892"/>
      <c r="IM18" s="892"/>
      <c r="IN18" s="892"/>
      <c r="IO18" s="892"/>
      <c r="IP18" s="892"/>
      <c r="IQ18" s="892"/>
      <c r="IR18" s="892"/>
      <c r="IS18" s="892"/>
      <c r="IT18" s="892"/>
      <c r="IU18" s="892"/>
      <c r="IV18" s="892"/>
      <c r="IW18" s="892"/>
      <c r="IX18" s="892"/>
      <c r="IY18" s="892"/>
      <c r="IZ18" s="892"/>
      <c r="JA18" s="892"/>
      <c r="JB18" s="892"/>
      <c r="JC18" s="892"/>
    </row>
    <row r="19" spans="1:263" s="893" customFormat="1">
      <c r="A19" s="1328" t="s">
        <v>161</v>
      </c>
      <c r="B19" s="1329" t="s">
        <v>403</v>
      </c>
      <c r="C19" s="1330">
        <v>1.2649999999999999</v>
      </c>
      <c r="D19" s="1330">
        <v>11.567</v>
      </c>
      <c r="E19" s="1331">
        <v>17127.09</v>
      </c>
      <c r="F19" s="1332">
        <v>1753.43</v>
      </c>
      <c r="G19" s="1332">
        <f>E19+F19</f>
        <v>18880.52</v>
      </c>
      <c r="H19" s="1332">
        <f>(E19*1.2)+(F19*1.055)</f>
        <v>22402.376649999998</v>
      </c>
      <c r="I19" s="1332">
        <f t="shared" ref="I19:I30" si="8">H19-(H19-G19)*0.06</f>
        <v>22191.065251</v>
      </c>
      <c r="J19" s="1333">
        <v>483690</v>
      </c>
      <c r="K19" s="1329">
        <v>33060</v>
      </c>
      <c r="L19" s="1372">
        <f>H19/J19</f>
        <v>4.6315567098761598E-2</v>
      </c>
      <c r="M19" s="1336">
        <f>(L19-P19)/P19</f>
        <v>0.16619225513838742</v>
      </c>
      <c r="N19" s="1337">
        <f>(J19-Q19)/Q19</f>
        <v>-0.307627562632587</v>
      </c>
      <c r="O19" s="1338">
        <f>IF(H19="","0",'2021 SAVE H '!F19)</f>
        <v>27744.964349999995</v>
      </c>
      <c r="P19" s="1373">
        <f>O19/Q19</f>
        <v>3.9715207243650845E-2</v>
      </c>
      <c r="Q19" s="1254">
        <f>IF(J19="","0",'2021 SAVE H '!H19)</f>
        <v>698598</v>
      </c>
      <c r="R19" s="1266"/>
      <c r="S19" s="1264"/>
      <c r="T19" s="1123"/>
      <c r="U19" s="1123"/>
      <c r="V19" s="1123"/>
      <c r="W19" s="1123"/>
      <c r="X19" s="1123"/>
      <c r="Y19" s="892"/>
      <c r="Z19" s="892"/>
      <c r="AH19" s="1246"/>
      <c r="BB19" s="892"/>
      <c r="BC19" s="892"/>
      <c r="BD19" s="892"/>
      <c r="BE19" s="892"/>
      <c r="BF19" s="892"/>
      <c r="BG19" s="892"/>
      <c r="BH19" s="892"/>
      <c r="BI19" s="892"/>
      <c r="BJ19" s="892"/>
      <c r="BK19" s="892"/>
      <c r="BL19" s="892"/>
      <c r="BM19" s="892"/>
      <c r="BN19" s="892"/>
      <c r="BO19" s="892"/>
      <c r="BP19" s="892"/>
      <c r="BQ19" s="892"/>
      <c r="BR19" s="892"/>
      <c r="BS19" s="892"/>
      <c r="BT19" s="892"/>
      <c r="BU19" s="892"/>
      <c r="BV19" s="892"/>
      <c r="BW19" s="892"/>
      <c r="BX19" s="892"/>
      <c r="BY19" s="892"/>
      <c r="BZ19" s="892"/>
      <c r="CA19" s="892"/>
      <c r="CB19" s="892"/>
      <c r="CC19" s="892"/>
      <c r="CD19" s="892"/>
      <c r="CE19" s="892"/>
      <c r="CF19" s="892"/>
      <c r="CG19" s="892"/>
      <c r="CH19" s="892"/>
      <c r="CI19" s="892"/>
      <c r="CJ19" s="892"/>
      <c r="CK19" s="892"/>
      <c r="CL19" s="892"/>
      <c r="CM19" s="892"/>
      <c r="CN19" s="892"/>
      <c r="CO19" s="892"/>
      <c r="CP19" s="892"/>
      <c r="CQ19" s="892"/>
      <c r="CR19" s="892"/>
      <c r="CS19" s="892"/>
      <c r="CT19" s="892"/>
      <c r="CU19" s="892"/>
      <c r="CV19" s="892"/>
      <c r="CW19" s="892"/>
      <c r="CX19" s="892"/>
      <c r="CY19" s="892"/>
      <c r="CZ19" s="892"/>
      <c r="DA19" s="892"/>
      <c r="DB19" s="892"/>
      <c r="DC19" s="892"/>
      <c r="DD19" s="892"/>
      <c r="DE19" s="892"/>
      <c r="DF19" s="892"/>
      <c r="DG19" s="892"/>
      <c r="DH19" s="892"/>
      <c r="DI19" s="892"/>
      <c r="DJ19" s="892"/>
      <c r="DK19" s="892"/>
      <c r="DL19" s="892"/>
      <c r="DM19" s="892"/>
      <c r="DN19" s="892"/>
      <c r="DO19" s="892"/>
      <c r="DP19" s="892"/>
      <c r="DQ19" s="892"/>
      <c r="DR19" s="892"/>
      <c r="DS19" s="892"/>
      <c r="DT19" s="892"/>
      <c r="DU19" s="892"/>
      <c r="DV19" s="892"/>
      <c r="DW19" s="892"/>
      <c r="DX19" s="892"/>
      <c r="DY19" s="892"/>
      <c r="DZ19" s="892"/>
      <c r="EA19" s="892"/>
      <c r="EB19" s="892"/>
      <c r="EC19" s="892"/>
      <c r="ED19" s="892"/>
      <c r="EE19" s="892"/>
      <c r="EF19" s="892"/>
      <c r="EG19" s="892"/>
      <c r="EH19" s="892"/>
      <c r="EI19" s="892"/>
      <c r="EJ19" s="892"/>
      <c r="EK19" s="892"/>
      <c r="EL19" s="892"/>
      <c r="EM19" s="892"/>
      <c r="EN19" s="892"/>
      <c r="EO19" s="892"/>
      <c r="EP19" s="892"/>
      <c r="EQ19" s="892"/>
      <c r="ER19" s="892"/>
      <c r="ES19" s="892"/>
      <c r="ET19" s="892"/>
      <c r="EU19" s="892"/>
      <c r="EV19" s="892"/>
      <c r="EW19" s="892"/>
      <c r="EX19" s="892"/>
      <c r="EY19" s="892"/>
      <c r="EZ19" s="892"/>
      <c r="FA19" s="892"/>
      <c r="FB19" s="892"/>
      <c r="FC19" s="892"/>
      <c r="FD19" s="892"/>
      <c r="FE19" s="892"/>
      <c r="FF19" s="892"/>
      <c r="FG19" s="892"/>
      <c r="FH19" s="892"/>
      <c r="FI19" s="892"/>
      <c r="FJ19" s="892"/>
      <c r="FK19" s="892"/>
      <c r="FL19" s="892"/>
      <c r="FM19" s="892"/>
      <c r="FN19" s="892"/>
      <c r="FO19" s="892"/>
      <c r="FP19" s="892"/>
      <c r="FQ19" s="892"/>
      <c r="FR19" s="892"/>
      <c r="FS19" s="892"/>
      <c r="FT19" s="892"/>
      <c r="FU19" s="892"/>
      <c r="FV19" s="892"/>
      <c r="FW19" s="892"/>
      <c r="FX19" s="892"/>
      <c r="FY19" s="892"/>
      <c r="FZ19" s="892"/>
      <c r="GA19" s="892"/>
      <c r="GB19" s="892"/>
      <c r="GC19" s="892"/>
      <c r="GD19" s="892"/>
      <c r="GE19" s="892"/>
      <c r="GF19" s="892"/>
      <c r="GG19" s="892"/>
      <c r="GH19" s="892"/>
      <c r="GI19" s="892"/>
      <c r="GJ19" s="892"/>
      <c r="GK19" s="892"/>
      <c r="GL19" s="892"/>
      <c r="GM19" s="892"/>
      <c r="GN19" s="892"/>
      <c r="GO19" s="892"/>
      <c r="GP19" s="892"/>
      <c r="GQ19" s="892"/>
      <c r="GR19" s="892"/>
      <c r="GS19" s="892"/>
      <c r="GT19" s="892"/>
      <c r="GU19" s="892"/>
      <c r="GV19" s="892"/>
      <c r="GW19" s="892"/>
      <c r="GX19" s="892"/>
      <c r="GY19" s="892"/>
      <c r="GZ19" s="892"/>
      <c r="HA19" s="892"/>
      <c r="HB19" s="892"/>
      <c r="HC19" s="892"/>
      <c r="HD19" s="892"/>
      <c r="HE19" s="892"/>
      <c r="HF19" s="892"/>
      <c r="HG19" s="892"/>
      <c r="HH19" s="892"/>
      <c r="HI19" s="892"/>
      <c r="HJ19" s="892"/>
      <c r="HK19" s="892"/>
      <c r="HL19" s="892"/>
      <c r="HM19" s="892"/>
      <c r="HN19" s="892"/>
      <c r="HO19" s="892"/>
      <c r="HP19" s="892"/>
      <c r="HQ19" s="892"/>
      <c r="HR19" s="892"/>
      <c r="HS19" s="892"/>
      <c r="HT19" s="892"/>
      <c r="HU19" s="892"/>
      <c r="HV19" s="892"/>
      <c r="HW19" s="892"/>
      <c r="HX19" s="892"/>
      <c r="HY19" s="892"/>
      <c r="HZ19" s="892"/>
      <c r="IA19" s="892"/>
      <c r="IB19" s="892"/>
      <c r="IC19" s="892"/>
      <c r="ID19" s="892"/>
      <c r="IE19" s="892"/>
      <c r="IF19" s="892"/>
      <c r="IG19" s="892"/>
      <c r="IH19" s="892"/>
      <c r="II19" s="892"/>
      <c r="IJ19" s="892"/>
      <c r="IK19" s="892"/>
      <c r="IL19" s="892"/>
      <c r="IM19" s="892"/>
      <c r="IN19" s="892"/>
      <c r="IO19" s="892"/>
      <c r="IP19" s="892"/>
      <c r="IQ19" s="892"/>
      <c r="IR19" s="892"/>
      <c r="IS19" s="892"/>
      <c r="IT19" s="892"/>
      <c r="IU19" s="892"/>
      <c r="IV19" s="892"/>
      <c r="IW19" s="892"/>
      <c r="IX19" s="892"/>
      <c r="IY19" s="892"/>
      <c r="IZ19" s="892"/>
      <c r="JA19" s="892"/>
      <c r="JB19" s="892"/>
      <c r="JC19" s="892"/>
    </row>
    <row r="20" spans="1:263" s="893" customFormat="1">
      <c r="A20" s="1349" t="s">
        <v>162</v>
      </c>
      <c r="B20" s="1350" t="s">
        <v>406</v>
      </c>
      <c r="C20" s="1351">
        <v>1.27</v>
      </c>
      <c r="D20" s="1351">
        <v>11.504</v>
      </c>
      <c r="E20" s="1352">
        <v>16332.09</v>
      </c>
      <c r="F20" s="1353">
        <v>1753.43</v>
      </c>
      <c r="G20" s="1353">
        <f>E20+F20</f>
        <v>18085.52</v>
      </c>
      <c r="H20" s="1353">
        <f>(E20*1.2)+(F20*1.055)</f>
        <v>21448.376649999998</v>
      </c>
      <c r="I20" s="1353">
        <f t="shared" si="8"/>
        <v>21246.605250999997</v>
      </c>
      <c r="J20" s="1354">
        <v>470760</v>
      </c>
      <c r="K20" s="1350">
        <v>32213</v>
      </c>
      <c r="L20" s="1372">
        <f t="shared" ref="L20:L30" si="9">H20/J20</f>
        <v>4.556117055399779E-2</v>
      </c>
      <c r="M20" s="1336">
        <f t="shared" ref="M20:M30" si="10">(L20-P20)/P20</f>
        <v>-2.0054196610479445E-2</v>
      </c>
      <c r="N20" s="1337">
        <f t="shared" ref="N20:N31" si="11">(J20-Q20)/Q20</f>
        <v>-9.8280112398935776E-2</v>
      </c>
      <c r="O20" s="1338">
        <f>IF(H20="","0",'2021 SAVE H '!F20)</f>
        <v>24272.847199999997</v>
      </c>
      <c r="P20" s="1373">
        <f t="shared" ref="P20:P31" si="12">O20/Q20</f>
        <v>4.649356157902499E-2</v>
      </c>
      <c r="Q20" s="1254">
        <f>IF(J20="","0",'2021 SAVE H '!H20)</f>
        <v>522069</v>
      </c>
      <c r="R20" s="1265"/>
      <c r="S20" s="1264"/>
      <c r="T20" s="1123"/>
      <c r="U20" s="1123"/>
      <c r="V20" s="1123"/>
      <c r="W20" s="1123"/>
      <c r="X20" s="1123"/>
      <c r="Y20" s="892"/>
      <c r="Z20" s="892"/>
      <c r="AH20" s="907"/>
      <c r="BB20" s="892"/>
      <c r="BC20" s="892"/>
      <c r="BD20" s="892"/>
      <c r="BE20" s="892"/>
      <c r="BF20" s="892"/>
      <c r="BG20" s="892"/>
      <c r="BH20" s="892"/>
      <c r="BI20" s="892"/>
      <c r="BJ20" s="892"/>
      <c r="BK20" s="892"/>
      <c r="BL20" s="892"/>
      <c r="BM20" s="892"/>
      <c r="BN20" s="892"/>
      <c r="BO20" s="892"/>
      <c r="BP20" s="892"/>
      <c r="BQ20" s="892"/>
      <c r="BR20" s="892"/>
      <c r="BS20" s="892"/>
      <c r="BT20" s="892"/>
      <c r="BU20" s="892"/>
      <c r="BV20" s="892"/>
      <c r="BW20" s="892"/>
      <c r="BX20" s="892"/>
      <c r="BY20" s="892"/>
      <c r="BZ20" s="892"/>
      <c r="CA20" s="892"/>
      <c r="CB20" s="892"/>
      <c r="CC20" s="892"/>
      <c r="CD20" s="892"/>
      <c r="CE20" s="892"/>
      <c r="CF20" s="892"/>
      <c r="CG20" s="892"/>
      <c r="CH20" s="892"/>
      <c r="CI20" s="892"/>
      <c r="CJ20" s="892"/>
      <c r="CK20" s="892"/>
      <c r="CL20" s="892"/>
      <c r="CM20" s="892"/>
      <c r="CN20" s="892"/>
      <c r="CO20" s="892"/>
      <c r="CP20" s="892"/>
      <c r="CQ20" s="892"/>
      <c r="CR20" s="892"/>
      <c r="CS20" s="892"/>
      <c r="CT20" s="892"/>
      <c r="CU20" s="892"/>
      <c r="CV20" s="892"/>
      <c r="CW20" s="892"/>
      <c r="CX20" s="892"/>
      <c r="CY20" s="892"/>
      <c r="CZ20" s="892"/>
      <c r="DA20" s="892"/>
      <c r="DB20" s="892"/>
      <c r="DC20" s="892"/>
      <c r="DD20" s="892"/>
      <c r="DE20" s="892"/>
      <c r="DF20" s="892"/>
      <c r="DG20" s="892"/>
      <c r="DH20" s="892"/>
      <c r="DI20" s="892"/>
      <c r="DJ20" s="892"/>
      <c r="DK20" s="892"/>
      <c r="DL20" s="892"/>
      <c r="DM20" s="892"/>
      <c r="DN20" s="892"/>
      <c r="DO20" s="892"/>
      <c r="DP20" s="892"/>
      <c r="DQ20" s="892"/>
      <c r="DR20" s="892"/>
      <c r="DS20" s="892"/>
      <c r="DT20" s="892"/>
      <c r="DU20" s="892"/>
      <c r="DV20" s="892"/>
      <c r="DW20" s="892"/>
      <c r="DX20" s="892"/>
      <c r="DY20" s="892"/>
      <c r="DZ20" s="892"/>
      <c r="EA20" s="892"/>
      <c r="EB20" s="892"/>
      <c r="EC20" s="892"/>
      <c r="ED20" s="892"/>
      <c r="EE20" s="892"/>
      <c r="EF20" s="892"/>
      <c r="EG20" s="892"/>
      <c r="EH20" s="892"/>
      <c r="EI20" s="892"/>
      <c r="EJ20" s="892"/>
      <c r="EK20" s="892"/>
      <c r="EL20" s="892"/>
      <c r="EM20" s="892"/>
      <c r="EN20" s="892"/>
      <c r="EO20" s="892"/>
      <c r="EP20" s="892"/>
      <c r="EQ20" s="892"/>
      <c r="ER20" s="892"/>
      <c r="ES20" s="892"/>
      <c r="ET20" s="892"/>
      <c r="EU20" s="892"/>
      <c r="EV20" s="892"/>
      <c r="EW20" s="892"/>
      <c r="EX20" s="892"/>
      <c r="EY20" s="892"/>
      <c r="EZ20" s="892"/>
      <c r="FA20" s="892"/>
      <c r="FB20" s="892"/>
      <c r="FC20" s="892"/>
      <c r="FD20" s="892"/>
      <c r="FE20" s="892"/>
      <c r="FF20" s="892"/>
      <c r="FG20" s="892"/>
      <c r="FH20" s="892"/>
      <c r="FI20" s="892"/>
      <c r="FJ20" s="892"/>
      <c r="FK20" s="892"/>
      <c r="FL20" s="892"/>
      <c r="FM20" s="892"/>
      <c r="FN20" s="892"/>
      <c r="FO20" s="892"/>
      <c r="FP20" s="892"/>
      <c r="FQ20" s="892"/>
      <c r="FR20" s="892"/>
      <c r="FS20" s="892"/>
      <c r="FT20" s="892"/>
      <c r="FU20" s="892"/>
      <c r="FV20" s="892"/>
      <c r="FW20" s="892"/>
      <c r="FX20" s="892"/>
      <c r="FY20" s="892"/>
      <c r="FZ20" s="892"/>
      <c r="GA20" s="892"/>
      <c r="GB20" s="892"/>
      <c r="GC20" s="892"/>
      <c r="GD20" s="892"/>
      <c r="GE20" s="892"/>
      <c r="GF20" s="892"/>
      <c r="GG20" s="892"/>
      <c r="GH20" s="892"/>
      <c r="GI20" s="892"/>
      <c r="GJ20" s="892"/>
      <c r="GK20" s="892"/>
      <c r="GL20" s="892"/>
      <c r="GM20" s="892"/>
      <c r="GN20" s="892"/>
      <c r="GO20" s="892"/>
      <c r="GP20" s="892"/>
      <c r="GQ20" s="892"/>
      <c r="GR20" s="892"/>
      <c r="GS20" s="892"/>
      <c r="GT20" s="892"/>
      <c r="GU20" s="892"/>
      <c r="GV20" s="892"/>
      <c r="GW20" s="892"/>
      <c r="GX20" s="892"/>
      <c r="GY20" s="892"/>
      <c r="GZ20" s="892"/>
      <c r="HA20" s="892"/>
      <c r="HB20" s="892"/>
      <c r="HC20" s="892"/>
      <c r="HD20" s="892"/>
      <c r="HE20" s="892"/>
      <c r="HF20" s="892"/>
      <c r="HG20" s="892"/>
      <c r="HH20" s="892"/>
      <c r="HI20" s="892"/>
      <c r="HJ20" s="892"/>
      <c r="HK20" s="892"/>
      <c r="HL20" s="892"/>
      <c r="HM20" s="892"/>
      <c r="HN20" s="892"/>
      <c r="HO20" s="892"/>
      <c r="HP20" s="892"/>
      <c r="HQ20" s="892"/>
      <c r="HR20" s="892"/>
      <c r="HS20" s="892"/>
      <c r="HT20" s="892"/>
      <c r="HU20" s="892"/>
      <c r="HV20" s="892"/>
      <c r="HW20" s="892"/>
      <c r="HX20" s="892"/>
      <c r="HY20" s="892"/>
      <c r="HZ20" s="892"/>
      <c r="IA20" s="892"/>
      <c r="IB20" s="892"/>
      <c r="IC20" s="892"/>
      <c r="ID20" s="892"/>
      <c r="IE20" s="892"/>
      <c r="IF20" s="892"/>
      <c r="IG20" s="892"/>
      <c r="IH20" s="892"/>
      <c r="II20" s="892"/>
      <c r="IJ20" s="892"/>
      <c r="IK20" s="892"/>
      <c r="IL20" s="892"/>
      <c r="IM20" s="892"/>
      <c r="IN20" s="892"/>
      <c r="IO20" s="892"/>
      <c r="IP20" s="892"/>
      <c r="IQ20" s="892"/>
      <c r="IR20" s="892"/>
      <c r="IS20" s="892"/>
      <c r="IT20" s="892"/>
      <c r="IU20" s="892"/>
      <c r="IV20" s="892"/>
      <c r="IW20" s="892"/>
      <c r="IX20" s="892"/>
      <c r="IY20" s="892"/>
      <c r="IZ20" s="892"/>
      <c r="JA20" s="892"/>
      <c r="JB20" s="892"/>
      <c r="JC20" s="892"/>
    </row>
    <row r="21" spans="1:263" s="893" customFormat="1">
      <c r="A21" s="1328" t="s">
        <v>163</v>
      </c>
      <c r="B21" s="1329" t="s">
        <v>412</v>
      </c>
      <c r="C21" s="1330">
        <v>1.266</v>
      </c>
      <c r="D21" s="1330">
        <v>11.45</v>
      </c>
      <c r="E21" s="1331">
        <v>13388.57</v>
      </c>
      <c r="F21" s="1332">
        <v>1640.28</v>
      </c>
      <c r="G21" s="1332">
        <f>E21+F21</f>
        <v>15028.85</v>
      </c>
      <c r="H21" s="1332">
        <f>(E21*1.2)+(F21*1.055)</f>
        <v>17796.779399999999</v>
      </c>
      <c r="I21" s="1332">
        <f t="shared" si="8"/>
        <v>17630.703635999998</v>
      </c>
      <c r="J21" s="1333">
        <v>386506</v>
      </c>
      <c r="K21" s="1329">
        <v>26654</v>
      </c>
      <c r="L21" s="1372">
        <f t="shared" si="9"/>
        <v>4.6045286231002881E-2</v>
      </c>
      <c r="M21" s="1336">
        <f t="shared" si="10"/>
        <v>-1.6895507387615513E-2</v>
      </c>
      <c r="N21" s="1337">
        <f t="shared" si="11"/>
        <v>2.6933674133629498E-2</v>
      </c>
      <c r="O21" s="1338">
        <f>IF(H21="","0",'2021 SAVE H '!F21)</f>
        <v>17627.8498</v>
      </c>
      <c r="P21" s="1373">
        <f t="shared" si="12"/>
        <v>4.6836614598970691E-2</v>
      </c>
      <c r="Q21" s="1254">
        <f>IF(J21="","0",'2021 SAVE H '!H21)</f>
        <v>376369</v>
      </c>
      <c r="R21" s="1265"/>
      <c r="S21" s="1264"/>
      <c r="T21" s="1123"/>
      <c r="U21" s="1123"/>
      <c r="V21" s="1123"/>
      <c r="W21" s="1123"/>
      <c r="X21" s="1123"/>
      <c r="Y21" s="892"/>
      <c r="Z21" s="892"/>
      <c r="AH21" s="913"/>
      <c r="BB21" s="892"/>
      <c r="BC21" s="892"/>
      <c r="BD21" s="892"/>
      <c r="BE21" s="892"/>
      <c r="BF21" s="892"/>
      <c r="BG21" s="892"/>
      <c r="BH21" s="892"/>
      <c r="BI21" s="892"/>
      <c r="BJ21" s="892"/>
      <c r="BK21" s="892"/>
      <c r="BL21" s="892"/>
      <c r="BM21" s="892"/>
      <c r="BN21" s="892"/>
      <c r="BO21" s="892"/>
      <c r="BP21" s="892"/>
      <c r="BQ21" s="892"/>
      <c r="BR21" s="892"/>
      <c r="BS21" s="892"/>
      <c r="BT21" s="892"/>
      <c r="BU21" s="892"/>
      <c r="BV21" s="892"/>
      <c r="BW21" s="892"/>
      <c r="BX21" s="892"/>
      <c r="BY21" s="892"/>
      <c r="BZ21" s="892"/>
      <c r="CA21" s="892"/>
      <c r="CB21" s="892"/>
      <c r="CC21" s="892"/>
      <c r="CD21" s="892"/>
      <c r="CE21" s="892"/>
      <c r="CF21" s="892"/>
      <c r="CG21" s="892"/>
      <c r="CH21" s="892"/>
      <c r="CI21" s="892"/>
      <c r="CJ21" s="892"/>
      <c r="CK21" s="892"/>
      <c r="CL21" s="892"/>
      <c r="CM21" s="892"/>
      <c r="CN21" s="892"/>
      <c r="CO21" s="892"/>
      <c r="CP21" s="892"/>
      <c r="CQ21" s="892"/>
      <c r="CR21" s="892"/>
      <c r="CS21" s="892"/>
      <c r="CT21" s="892"/>
      <c r="CU21" s="892"/>
      <c r="CV21" s="892"/>
      <c r="CW21" s="892"/>
      <c r="CX21" s="892"/>
      <c r="CY21" s="892"/>
      <c r="CZ21" s="892"/>
      <c r="DA21" s="892"/>
      <c r="DB21" s="892"/>
      <c r="DC21" s="892"/>
      <c r="DD21" s="892"/>
      <c r="DE21" s="892"/>
      <c r="DF21" s="892"/>
      <c r="DG21" s="892"/>
      <c r="DH21" s="892"/>
      <c r="DI21" s="892"/>
      <c r="DJ21" s="892"/>
      <c r="DK21" s="892"/>
      <c r="DL21" s="892"/>
      <c r="DM21" s="892"/>
      <c r="DN21" s="892"/>
      <c r="DO21" s="892"/>
      <c r="DP21" s="892"/>
      <c r="DQ21" s="892"/>
      <c r="DR21" s="892"/>
      <c r="DS21" s="892"/>
      <c r="DT21" s="892"/>
      <c r="DU21" s="892"/>
      <c r="DV21" s="892"/>
      <c r="DW21" s="892"/>
      <c r="DX21" s="892"/>
      <c r="DY21" s="892"/>
      <c r="DZ21" s="892"/>
      <c r="EA21" s="892"/>
      <c r="EB21" s="892"/>
      <c r="EC21" s="892"/>
      <c r="ED21" s="892"/>
      <c r="EE21" s="892"/>
      <c r="EF21" s="892"/>
      <c r="EG21" s="892"/>
      <c r="EH21" s="892"/>
      <c r="EI21" s="892"/>
      <c r="EJ21" s="892"/>
      <c r="EK21" s="892"/>
      <c r="EL21" s="892"/>
      <c r="EM21" s="892"/>
      <c r="EN21" s="892"/>
      <c r="EO21" s="892"/>
      <c r="EP21" s="892"/>
      <c r="EQ21" s="892"/>
      <c r="ER21" s="892"/>
      <c r="ES21" s="892"/>
      <c r="ET21" s="892"/>
      <c r="EU21" s="892"/>
      <c r="EV21" s="892"/>
      <c r="EW21" s="892"/>
      <c r="EX21" s="892"/>
      <c r="EY21" s="892"/>
      <c r="EZ21" s="892"/>
      <c r="FA21" s="892"/>
      <c r="FB21" s="892"/>
      <c r="FC21" s="892"/>
      <c r="FD21" s="892"/>
      <c r="FE21" s="892"/>
      <c r="FF21" s="892"/>
      <c r="FG21" s="892"/>
      <c r="FH21" s="892"/>
      <c r="FI21" s="892"/>
      <c r="FJ21" s="892"/>
      <c r="FK21" s="892"/>
      <c r="FL21" s="892"/>
      <c r="FM21" s="892"/>
      <c r="FN21" s="892"/>
      <c r="FO21" s="892"/>
      <c r="FP21" s="892"/>
      <c r="FQ21" s="892"/>
      <c r="FR21" s="892"/>
      <c r="FS21" s="892"/>
      <c r="FT21" s="892"/>
      <c r="FU21" s="892"/>
      <c r="FV21" s="892"/>
      <c r="FW21" s="892"/>
      <c r="FX21" s="892"/>
      <c r="FY21" s="892"/>
      <c r="FZ21" s="892"/>
      <c r="GA21" s="892"/>
      <c r="GB21" s="892"/>
      <c r="GC21" s="892"/>
      <c r="GD21" s="892"/>
      <c r="GE21" s="892"/>
      <c r="GF21" s="892"/>
      <c r="GG21" s="892"/>
      <c r="GH21" s="892"/>
      <c r="GI21" s="892"/>
      <c r="GJ21" s="892"/>
      <c r="GK21" s="892"/>
      <c r="GL21" s="892"/>
      <c r="GM21" s="892"/>
      <c r="GN21" s="892"/>
      <c r="GO21" s="892"/>
      <c r="GP21" s="892"/>
      <c r="GQ21" s="892"/>
      <c r="GR21" s="892"/>
      <c r="GS21" s="892"/>
      <c r="GT21" s="892"/>
      <c r="GU21" s="892"/>
      <c r="GV21" s="892"/>
      <c r="GW21" s="892"/>
      <c r="GX21" s="892"/>
      <c r="GY21" s="892"/>
      <c r="GZ21" s="892"/>
      <c r="HA21" s="892"/>
      <c r="HB21" s="892"/>
      <c r="HC21" s="892"/>
      <c r="HD21" s="892"/>
      <c r="HE21" s="892"/>
      <c r="HF21" s="892"/>
      <c r="HG21" s="892"/>
      <c r="HH21" s="892"/>
      <c r="HI21" s="892"/>
      <c r="HJ21" s="892"/>
      <c r="HK21" s="892"/>
      <c r="HL21" s="892"/>
      <c r="HM21" s="892"/>
      <c r="HN21" s="892"/>
      <c r="HO21" s="892"/>
      <c r="HP21" s="892"/>
      <c r="HQ21" s="892"/>
      <c r="HR21" s="892"/>
      <c r="HS21" s="892"/>
      <c r="HT21" s="892"/>
      <c r="HU21" s="892"/>
      <c r="HV21" s="892"/>
      <c r="HW21" s="892"/>
      <c r="HX21" s="892"/>
      <c r="HY21" s="892"/>
      <c r="HZ21" s="892"/>
      <c r="IA21" s="892"/>
      <c r="IB21" s="892"/>
      <c r="IC21" s="892"/>
      <c r="ID21" s="892"/>
      <c r="IE21" s="892"/>
      <c r="IF21" s="892"/>
      <c r="IG21" s="892"/>
      <c r="IH21" s="892"/>
      <c r="II21" s="892"/>
      <c r="IJ21" s="892"/>
      <c r="IK21" s="892"/>
      <c r="IL21" s="892"/>
      <c r="IM21" s="892"/>
      <c r="IN21" s="892"/>
      <c r="IO21" s="892"/>
      <c r="IP21" s="892"/>
      <c r="IQ21" s="892"/>
      <c r="IR21" s="892"/>
      <c r="IS21" s="892"/>
      <c r="IT21" s="892"/>
      <c r="IU21" s="892"/>
      <c r="IV21" s="892"/>
      <c r="IW21" s="892"/>
      <c r="IX21" s="892"/>
      <c r="IY21" s="892"/>
      <c r="IZ21" s="892"/>
      <c r="JA21" s="892"/>
      <c r="JB21" s="892"/>
      <c r="JC21" s="892"/>
    </row>
    <row r="22" spans="1:263" s="893" customFormat="1">
      <c r="A22" s="1349" t="s">
        <v>164</v>
      </c>
      <c r="B22" s="1350" t="s">
        <v>419</v>
      </c>
      <c r="C22" s="1351">
        <v>1.256</v>
      </c>
      <c r="D22" s="1351">
        <v>11.567</v>
      </c>
      <c r="E22" s="1352">
        <v>10529.16</v>
      </c>
      <c r="F22" s="1353">
        <v>1499.01</v>
      </c>
      <c r="G22" s="1353">
        <f>E22+F22</f>
        <v>12028.17</v>
      </c>
      <c r="H22" s="1353">
        <f>(E22*1.2)+(F22*1.055)</f>
        <v>14216.447550000001</v>
      </c>
      <c r="I22" s="1353">
        <f t="shared" si="8"/>
        <v>14085.150897000001</v>
      </c>
      <c r="J22" s="1354">
        <v>315168</v>
      </c>
      <c r="K22" s="1350">
        <v>21697</v>
      </c>
      <c r="L22" s="1372">
        <f t="shared" si="9"/>
        <v>4.510752217864758E-2</v>
      </c>
      <c r="M22" s="1336">
        <f t="shared" si="10"/>
        <v>-9.7112772989143545E-2</v>
      </c>
      <c r="N22" s="1337">
        <f t="shared" si="11"/>
        <v>-6.4636278109020118E-2</v>
      </c>
      <c r="O22" s="1338">
        <f>IF(H22="","0",'2021 SAVE H '!F22)</f>
        <v>16833.602049999998</v>
      </c>
      <c r="P22" s="1373">
        <f t="shared" si="12"/>
        <v>4.9959198479286052E-2</v>
      </c>
      <c r="Q22" s="1254">
        <f>IF(J22="","0",'2021 SAVE H '!H22)</f>
        <v>336947</v>
      </c>
      <c r="R22" s="1265"/>
      <c r="S22" s="1264"/>
      <c r="T22" s="1123"/>
      <c r="U22" s="1123"/>
      <c r="V22" s="1123"/>
      <c r="W22" s="1123"/>
      <c r="X22" s="1123"/>
      <c r="Y22" s="892"/>
      <c r="Z22" s="892"/>
      <c r="AH22" s="913"/>
      <c r="BB22" s="892"/>
      <c r="BC22" s="892"/>
      <c r="BD22" s="892"/>
      <c r="BE22" s="892"/>
      <c r="BF22" s="892"/>
      <c r="BG22" s="892"/>
      <c r="BH22" s="892"/>
      <c r="BI22" s="892"/>
      <c r="BJ22" s="892"/>
      <c r="BK22" s="892"/>
      <c r="BL22" s="892"/>
      <c r="BM22" s="892"/>
      <c r="BN22" s="892"/>
      <c r="BO22" s="892"/>
      <c r="BP22" s="892"/>
      <c r="BQ22" s="892"/>
      <c r="BR22" s="892"/>
      <c r="BS22" s="892"/>
      <c r="BT22" s="892"/>
      <c r="BU22" s="892"/>
      <c r="BV22" s="892"/>
      <c r="BW22" s="892"/>
      <c r="BX22" s="892"/>
      <c r="BY22" s="892"/>
      <c r="BZ22" s="892"/>
      <c r="CA22" s="892"/>
      <c r="CB22" s="892"/>
      <c r="CC22" s="892"/>
      <c r="CD22" s="892"/>
      <c r="CE22" s="892"/>
      <c r="CF22" s="892"/>
      <c r="CG22" s="892"/>
      <c r="CH22" s="892"/>
      <c r="CI22" s="892"/>
      <c r="CJ22" s="892"/>
      <c r="CK22" s="892"/>
      <c r="CL22" s="892"/>
      <c r="CM22" s="892"/>
      <c r="CN22" s="892"/>
      <c r="CO22" s="892"/>
      <c r="CP22" s="892"/>
      <c r="CQ22" s="892"/>
      <c r="CR22" s="892"/>
      <c r="CS22" s="892"/>
      <c r="CT22" s="892"/>
      <c r="CU22" s="892"/>
      <c r="CV22" s="892"/>
      <c r="CW22" s="892"/>
      <c r="CX22" s="892"/>
      <c r="CY22" s="892"/>
      <c r="CZ22" s="892"/>
      <c r="DA22" s="892"/>
      <c r="DB22" s="892"/>
      <c r="DC22" s="892"/>
      <c r="DD22" s="892"/>
      <c r="DE22" s="892"/>
      <c r="DF22" s="892"/>
      <c r="DG22" s="892"/>
      <c r="DH22" s="892"/>
      <c r="DI22" s="892"/>
      <c r="DJ22" s="892"/>
      <c r="DK22" s="892"/>
      <c r="DL22" s="892"/>
      <c r="DM22" s="892"/>
      <c r="DN22" s="892"/>
      <c r="DO22" s="892"/>
      <c r="DP22" s="892"/>
      <c r="DQ22" s="892"/>
      <c r="DR22" s="892"/>
      <c r="DS22" s="892"/>
      <c r="DT22" s="892"/>
      <c r="DU22" s="892"/>
      <c r="DV22" s="892"/>
      <c r="DW22" s="892"/>
      <c r="DX22" s="892"/>
      <c r="DY22" s="892"/>
      <c r="DZ22" s="892"/>
      <c r="EA22" s="892"/>
      <c r="EB22" s="892"/>
      <c r="EC22" s="892"/>
      <c r="ED22" s="892"/>
      <c r="EE22" s="892"/>
      <c r="EF22" s="892"/>
      <c r="EG22" s="892"/>
      <c r="EH22" s="892"/>
      <c r="EI22" s="892"/>
      <c r="EJ22" s="892"/>
      <c r="EK22" s="892"/>
      <c r="EL22" s="892"/>
      <c r="EM22" s="892"/>
      <c r="EN22" s="892"/>
      <c r="EO22" s="892"/>
      <c r="EP22" s="892"/>
      <c r="EQ22" s="892"/>
      <c r="ER22" s="892"/>
      <c r="ES22" s="892"/>
      <c r="ET22" s="892"/>
      <c r="EU22" s="892"/>
      <c r="EV22" s="892"/>
      <c r="EW22" s="892"/>
      <c r="EX22" s="892"/>
      <c r="EY22" s="892"/>
      <c r="EZ22" s="892"/>
      <c r="FA22" s="892"/>
      <c r="FB22" s="892"/>
      <c r="FC22" s="892"/>
      <c r="FD22" s="892"/>
      <c r="FE22" s="892"/>
      <c r="FF22" s="892"/>
      <c r="FG22" s="892"/>
      <c r="FH22" s="892"/>
      <c r="FI22" s="892"/>
      <c r="FJ22" s="892"/>
      <c r="FK22" s="892"/>
      <c r="FL22" s="892"/>
      <c r="FM22" s="892"/>
      <c r="FN22" s="892"/>
      <c r="FO22" s="892"/>
      <c r="FP22" s="892"/>
      <c r="FQ22" s="892"/>
      <c r="FR22" s="892"/>
      <c r="FS22" s="892"/>
      <c r="FT22" s="892"/>
      <c r="FU22" s="892"/>
      <c r="FV22" s="892"/>
      <c r="FW22" s="892"/>
      <c r="FX22" s="892"/>
      <c r="FY22" s="892"/>
      <c r="FZ22" s="892"/>
      <c r="GA22" s="892"/>
      <c r="GB22" s="892"/>
      <c r="GC22" s="892"/>
      <c r="GD22" s="892"/>
      <c r="GE22" s="892"/>
      <c r="GF22" s="892"/>
      <c r="GG22" s="892"/>
      <c r="GH22" s="892"/>
      <c r="GI22" s="892"/>
      <c r="GJ22" s="892"/>
      <c r="GK22" s="892"/>
      <c r="GL22" s="892"/>
      <c r="GM22" s="892"/>
      <c r="GN22" s="892"/>
      <c r="GO22" s="892"/>
      <c r="GP22" s="892"/>
      <c r="GQ22" s="892"/>
      <c r="GR22" s="892"/>
      <c r="GS22" s="892"/>
      <c r="GT22" s="892"/>
      <c r="GU22" s="892"/>
      <c r="GV22" s="892"/>
      <c r="GW22" s="892"/>
      <c r="GX22" s="892"/>
      <c r="GY22" s="892"/>
      <c r="GZ22" s="892"/>
      <c r="HA22" s="892"/>
      <c r="HB22" s="892"/>
      <c r="HC22" s="892"/>
      <c r="HD22" s="892"/>
      <c r="HE22" s="892"/>
      <c r="HF22" s="892"/>
      <c r="HG22" s="892"/>
      <c r="HH22" s="892"/>
      <c r="HI22" s="892"/>
      <c r="HJ22" s="892"/>
      <c r="HK22" s="892"/>
      <c r="HL22" s="892"/>
      <c r="HM22" s="892"/>
      <c r="HN22" s="892"/>
      <c r="HO22" s="892"/>
      <c r="HP22" s="892"/>
      <c r="HQ22" s="892"/>
      <c r="HR22" s="892"/>
      <c r="HS22" s="892"/>
      <c r="HT22" s="892"/>
      <c r="HU22" s="892"/>
      <c r="HV22" s="892"/>
      <c r="HW22" s="892"/>
      <c r="HX22" s="892"/>
      <c r="HY22" s="892"/>
      <c r="HZ22" s="892"/>
      <c r="IA22" s="892"/>
      <c r="IB22" s="892"/>
      <c r="IC22" s="892"/>
      <c r="ID22" s="892"/>
      <c r="IE22" s="892"/>
      <c r="IF22" s="892"/>
      <c r="IG22" s="892"/>
      <c r="IH22" s="892"/>
      <c r="II22" s="892"/>
      <c r="IJ22" s="892"/>
      <c r="IK22" s="892"/>
      <c r="IL22" s="892"/>
      <c r="IM22" s="892"/>
      <c r="IN22" s="892"/>
      <c r="IO22" s="892"/>
      <c r="IP22" s="892"/>
      <c r="IQ22" s="892"/>
      <c r="IR22" s="892"/>
      <c r="IS22" s="892"/>
      <c r="IT22" s="892"/>
      <c r="IU22" s="892"/>
      <c r="IV22" s="892"/>
      <c r="IW22" s="892"/>
      <c r="IX22" s="892"/>
      <c r="IY22" s="892"/>
      <c r="IZ22" s="892"/>
      <c r="JA22" s="892"/>
      <c r="JB22" s="892"/>
      <c r="JC22" s="892"/>
    </row>
    <row r="23" spans="1:263" s="893" customFormat="1">
      <c r="A23" s="1349" t="s">
        <v>165</v>
      </c>
      <c r="B23" s="1350" t="s">
        <v>438</v>
      </c>
      <c r="C23" s="1351">
        <v>1.2509999999999999</v>
      </c>
      <c r="D23" s="1351">
        <v>11.667999999999999</v>
      </c>
      <c r="E23" s="1352">
        <v>6413.66</v>
      </c>
      <c r="F23" s="1353">
        <v>1449.54</v>
      </c>
      <c r="G23" s="1353">
        <f>E23+F23</f>
        <v>7863.2</v>
      </c>
      <c r="H23" s="1353">
        <f>(E23*1.2)+(F23*1.055)</f>
        <v>9225.6566999999995</v>
      </c>
      <c r="I23" s="1353">
        <f t="shared" si="8"/>
        <v>9143.9092979999987</v>
      </c>
      <c r="J23" s="1354">
        <v>194426</v>
      </c>
      <c r="K23" s="1350">
        <v>13317</v>
      </c>
      <c r="L23" s="1372">
        <f t="shared" si="9"/>
        <v>4.7450735498338698E-2</v>
      </c>
      <c r="M23" s="1336">
        <f t="shared" si="10"/>
        <v>-8.1941675314371909E-2</v>
      </c>
      <c r="N23" s="1337">
        <f t="shared" si="11"/>
        <v>-0.30540808962752847</v>
      </c>
      <c r="O23" s="1338">
        <f>IF(H23="","0",'2021 SAVE H '!F23)</f>
        <v>14467.626749999999</v>
      </c>
      <c r="P23" s="1373">
        <f t="shared" si="12"/>
        <v>5.1685970512371657E-2</v>
      </c>
      <c r="Q23" s="1254">
        <f>IF(J23="","0",'2021 SAVE H '!H23)</f>
        <v>279914</v>
      </c>
      <c r="R23" s="1265"/>
      <c r="S23" s="1264"/>
      <c r="T23" s="1123"/>
      <c r="U23" s="1123"/>
      <c r="V23" s="1123"/>
      <c r="W23" s="1123"/>
      <c r="X23" s="1123"/>
      <c r="Y23" s="892"/>
      <c r="Z23" s="892"/>
      <c r="AH23" s="913"/>
      <c r="BB23" s="892"/>
      <c r="BC23" s="892"/>
      <c r="BD23" s="892"/>
      <c r="BE23" s="892"/>
      <c r="BF23" s="892"/>
      <c r="BG23" s="892"/>
      <c r="BH23" s="892"/>
      <c r="BI23" s="892"/>
      <c r="BJ23" s="892"/>
      <c r="BK23" s="892"/>
      <c r="BL23" s="892"/>
      <c r="BM23" s="892"/>
      <c r="BN23" s="892"/>
      <c r="BO23" s="892"/>
      <c r="BP23" s="892"/>
      <c r="BQ23" s="892"/>
      <c r="BR23" s="892"/>
      <c r="BS23" s="892"/>
      <c r="BT23" s="892"/>
      <c r="BU23" s="892"/>
      <c r="BV23" s="892"/>
      <c r="BW23" s="892"/>
      <c r="BX23" s="892"/>
      <c r="BY23" s="892"/>
      <c r="BZ23" s="892"/>
      <c r="CA23" s="892"/>
      <c r="CB23" s="892"/>
      <c r="CC23" s="892"/>
      <c r="CD23" s="892"/>
      <c r="CE23" s="892"/>
      <c r="CF23" s="892"/>
      <c r="CG23" s="892"/>
      <c r="CH23" s="892"/>
      <c r="CI23" s="892"/>
      <c r="CJ23" s="892"/>
      <c r="CK23" s="892"/>
      <c r="CL23" s="892"/>
      <c r="CM23" s="892"/>
      <c r="CN23" s="892"/>
      <c r="CO23" s="892"/>
      <c r="CP23" s="892"/>
      <c r="CQ23" s="892"/>
      <c r="CR23" s="892"/>
      <c r="CS23" s="892"/>
      <c r="CT23" s="892"/>
      <c r="CU23" s="892"/>
      <c r="CV23" s="892"/>
      <c r="CW23" s="892"/>
      <c r="CX23" s="892"/>
      <c r="CY23" s="892"/>
      <c r="CZ23" s="892"/>
      <c r="DA23" s="892"/>
      <c r="DB23" s="892"/>
      <c r="DC23" s="892"/>
      <c r="DD23" s="892"/>
      <c r="DE23" s="892"/>
      <c r="DF23" s="892"/>
      <c r="DG23" s="892"/>
      <c r="DH23" s="892"/>
      <c r="DI23" s="892"/>
      <c r="DJ23" s="892"/>
      <c r="DK23" s="892"/>
      <c r="DL23" s="892"/>
      <c r="DM23" s="892"/>
      <c r="DN23" s="892"/>
      <c r="DO23" s="892"/>
      <c r="DP23" s="892"/>
      <c r="DQ23" s="892"/>
      <c r="DR23" s="892"/>
      <c r="DS23" s="892"/>
      <c r="DT23" s="892"/>
      <c r="DU23" s="892"/>
      <c r="DV23" s="892"/>
      <c r="DW23" s="892"/>
      <c r="DX23" s="892"/>
      <c r="DY23" s="892"/>
      <c r="DZ23" s="892"/>
      <c r="EA23" s="892"/>
      <c r="EB23" s="892"/>
      <c r="EC23" s="892"/>
      <c r="ED23" s="892"/>
      <c r="EE23" s="892"/>
      <c r="EF23" s="892"/>
      <c r="EG23" s="892"/>
      <c r="EH23" s="892"/>
      <c r="EI23" s="892"/>
      <c r="EJ23" s="892"/>
      <c r="EK23" s="892"/>
      <c r="EL23" s="892"/>
      <c r="EM23" s="892"/>
      <c r="EN23" s="892"/>
      <c r="EO23" s="892"/>
      <c r="EP23" s="892"/>
      <c r="EQ23" s="892"/>
      <c r="ER23" s="892"/>
      <c r="ES23" s="892"/>
      <c r="ET23" s="892"/>
      <c r="EU23" s="892"/>
      <c r="EV23" s="892"/>
      <c r="EW23" s="892"/>
      <c r="EX23" s="892"/>
      <c r="EY23" s="892"/>
      <c r="EZ23" s="892"/>
      <c r="FA23" s="892"/>
      <c r="FB23" s="892"/>
      <c r="FC23" s="892"/>
      <c r="FD23" s="892"/>
      <c r="FE23" s="892"/>
      <c r="FF23" s="892"/>
      <c r="FG23" s="892"/>
      <c r="FH23" s="892"/>
      <c r="FI23" s="892"/>
      <c r="FJ23" s="892"/>
      <c r="FK23" s="892"/>
      <c r="FL23" s="892"/>
      <c r="FM23" s="892"/>
      <c r="FN23" s="892"/>
      <c r="FO23" s="892"/>
      <c r="FP23" s="892"/>
      <c r="FQ23" s="892"/>
      <c r="FR23" s="892"/>
      <c r="FS23" s="892"/>
      <c r="FT23" s="892"/>
      <c r="FU23" s="892"/>
      <c r="FV23" s="892"/>
      <c r="FW23" s="892"/>
      <c r="FX23" s="892"/>
      <c r="FY23" s="892"/>
      <c r="FZ23" s="892"/>
      <c r="GA23" s="892"/>
      <c r="GB23" s="892"/>
      <c r="GC23" s="892"/>
      <c r="GD23" s="892"/>
      <c r="GE23" s="892"/>
      <c r="GF23" s="892"/>
      <c r="GG23" s="892"/>
      <c r="GH23" s="892"/>
      <c r="GI23" s="892"/>
      <c r="GJ23" s="892"/>
      <c r="GK23" s="892"/>
      <c r="GL23" s="892"/>
      <c r="GM23" s="892"/>
      <c r="GN23" s="892"/>
      <c r="GO23" s="892"/>
      <c r="GP23" s="892"/>
      <c r="GQ23" s="892"/>
      <c r="GR23" s="892"/>
      <c r="GS23" s="892"/>
      <c r="GT23" s="892"/>
      <c r="GU23" s="892"/>
      <c r="GV23" s="892"/>
      <c r="GW23" s="892"/>
      <c r="GX23" s="892"/>
      <c r="GY23" s="892"/>
      <c r="GZ23" s="892"/>
      <c r="HA23" s="892"/>
      <c r="HB23" s="892"/>
      <c r="HC23" s="892"/>
      <c r="HD23" s="892"/>
      <c r="HE23" s="892"/>
      <c r="HF23" s="892"/>
      <c r="HG23" s="892"/>
      <c r="HH23" s="892"/>
      <c r="HI23" s="892"/>
      <c r="HJ23" s="892"/>
      <c r="HK23" s="892"/>
      <c r="HL23" s="892"/>
      <c r="HM23" s="892"/>
      <c r="HN23" s="892"/>
      <c r="HO23" s="892"/>
      <c r="HP23" s="892"/>
      <c r="HQ23" s="892"/>
      <c r="HR23" s="892"/>
      <c r="HS23" s="892"/>
      <c r="HT23" s="892"/>
      <c r="HU23" s="892"/>
      <c r="HV23" s="892"/>
      <c r="HW23" s="892"/>
      <c r="HX23" s="892"/>
      <c r="HY23" s="892"/>
      <c r="HZ23" s="892"/>
      <c r="IA23" s="892"/>
      <c r="IB23" s="892"/>
      <c r="IC23" s="892"/>
      <c r="ID23" s="892"/>
      <c r="IE23" s="892"/>
      <c r="IF23" s="892"/>
      <c r="IG23" s="892"/>
      <c r="IH23" s="892"/>
      <c r="II23" s="892"/>
      <c r="IJ23" s="892"/>
      <c r="IK23" s="892"/>
      <c r="IL23" s="892"/>
      <c r="IM23" s="892"/>
      <c r="IN23" s="892"/>
      <c r="IO23" s="892"/>
      <c r="IP23" s="892"/>
      <c r="IQ23" s="892"/>
      <c r="IR23" s="892"/>
      <c r="IS23" s="892"/>
      <c r="IT23" s="892"/>
      <c r="IU23" s="892"/>
      <c r="IV23" s="892"/>
      <c r="IW23" s="892"/>
      <c r="IX23" s="892"/>
      <c r="IY23" s="892"/>
      <c r="IZ23" s="892"/>
      <c r="JA23" s="892"/>
      <c r="JB23" s="892"/>
      <c r="JC23" s="892"/>
    </row>
    <row r="24" spans="1:263" s="893" customFormat="1">
      <c r="A24" s="1349" t="s">
        <v>166</v>
      </c>
      <c r="B24" s="1350" t="s">
        <v>451</v>
      </c>
      <c r="C24" s="1351">
        <v>1.238</v>
      </c>
      <c r="D24" s="1351">
        <v>11.52</v>
      </c>
      <c r="E24" s="1352">
        <v>15658.02</v>
      </c>
      <c r="F24" s="1353">
        <v>1787.77</v>
      </c>
      <c r="G24" s="1353">
        <f t="shared" ref="G24:G30" si="13">E24+F24</f>
        <v>17445.79</v>
      </c>
      <c r="H24" s="1353">
        <f t="shared" ref="H24:H30" si="14">(E24*1.2)+(F24*1.055)</f>
        <v>20675.72135</v>
      </c>
      <c r="I24" s="1353">
        <f t="shared" si="8"/>
        <v>20481.925469000002</v>
      </c>
      <c r="J24" s="1354">
        <v>170917</v>
      </c>
      <c r="K24" s="1350">
        <v>11986</v>
      </c>
      <c r="L24" s="1372">
        <f t="shared" si="9"/>
        <v>0.12096936729523687</v>
      </c>
      <c r="M24" s="1336">
        <f t="shared" si="10"/>
        <v>1.0999608478693703</v>
      </c>
      <c r="N24" s="1337">
        <f t="shared" si="11"/>
        <v>0.12869397539440927</v>
      </c>
      <c r="O24" s="1338">
        <f>IF(H24="","0",'2021 SAVE H '!F24)</f>
        <v>8723.1484999999993</v>
      </c>
      <c r="P24" s="1373">
        <f t="shared" si="12"/>
        <v>5.7605534606977524E-2</v>
      </c>
      <c r="Q24" s="1254">
        <f>IF(J24="","0",'2021 SAVE H '!H24)</f>
        <v>151429</v>
      </c>
      <c r="R24" s="1265"/>
      <c r="S24" s="1264"/>
      <c r="T24" s="1123"/>
      <c r="U24" s="1123"/>
      <c r="V24" s="1123"/>
      <c r="W24" s="1123"/>
      <c r="X24" s="1123"/>
      <c r="Y24" s="892"/>
      <c r="Z24" s="892"/>
      <c r="AH24" s="913"/>
      <c r="BB24" s="892"/>
      <c r="BC24" s="892"/>
      <c r="BD24" s="892"/>
      <c r="BE24" s="892"/>
      <c r="BF24" s="892"/>
      <c r="BG24" s="892"/>
      <c r="BH24" s="892"/>
      <c r="BI24" s="892"/>
      <c r="BJ24" s="892"/>
      <c r="BK24" s="892"/>
      <c r="BL24" s="892"/>
      <c r="BM24" s="892"/>
      <c r="BN24" s="892"/>
      <c r="BO24" s="892"/>
      <c r="BP24" s="892"/>
      <c r="BQ24" s="892"/>
      <c r="BR24" s="892"/>
      <c r="BS24" s="892"/>
      <c r="BT24" s="892"/>
      <c r="BU24" s="892"/>
      <c r="BV24" s="892"/>
      <c r="BW24" s="892"/>
      <c r="BX24" s="892"/>
      <c r="BY24" s="892"/>
      <c r="BZ24" s="892"/>
      <c r="CA24" s="892"/>
      <c r="CB24" s="892"/>
      <c r="CC24" s="892"/>
      <c r="CD24" s="892"/>
      <c r="CE24" s="892"/>
      <c r="CF24" s="892"/>
      <c r="CG24" s="892"/>
      <c r="CH24" s="892"/>
      <c r="CI24" s="892"/>
      <c r="CJ24" s="892"/>
      <c r="CK24" s="892"/>
      <c r="CL24" s="892"/>
      <c r="CM24" s="892"/>
      <c r="CN24" s="892"/>
      <c r="CO24" s="892"/>
      <c r="CP24" s="892"/>
      <c r="CQ24" s="892"/>
      <c r="CR24" s="892"/>
      <c r="CS24" s="892"/>
      <c r="CT24" s="892"/>
      <c r="CU24" s="892"/>
      <c r="CV24" s="892"/>
      <c r="CW24" s="892"/>
      <c r="CX24" s="892"/>
      <c r="CY24" s="892"/>
      <c r="CZ24" s="892"/>
      <c r="DA24" s="892"/>
      <c r="DB24" s="892"/>
      <c r="DC24" s="892"/>
      <c r="DD24" s="892"/>
      <c r="DE24" s="892"/>
      <c r="DF24" s="892"/>
      <c r="DG24" s="892"/>
      <c r="DH24" s="892"/>
      <c r="DI24" s="892"/>
      <c r="DJ24" s="892"/>
      <c r="DK24" s="892"/>
      <c r="DL24" s="892"/>
      <c r="DM24" s="892"/>
      <c r="DN24" s="892"/>
      <c r="DO24" s="892"/>
      <c r="DP24" s="892"/>
      <c r="DQ24" s="892"/>
      <c r="DR24" s="892"/>
      <c r="DS24" s="892"/>
      <c r="DT24" s="892"/>
      <c r="DU24" s="892"/>
      <c r="DV24" s="892"/>
      <c r="DW24" s="892"/>
      <c r="DX24" s="892"/>
      <c r="DY24" s="892"/>
      <c r="DZ24" s="892"/>
      <c r="EA24" s="892"/>
      <c r="EB24" s="892"/>
      <c r="EC24" s="892"/>
      <c r="ED24" s="892"/>
      <c r="EE24" s="892"/>
      <c r="EF24" s="892"/>
      <c r="EG24" s="892"/>
      <c r="EH24" s="892"/>
      <c r="EI24" s="892"/>
      <c r="EJ24" s="892"/>
      <c r="EK24" s="892"/>
      <c r="EL24" s="892"/>
      <c r="EM24" s="892"/>
      <c r="EN24" s="892"/>
      <c r="EO24" s="892"/>
      <c r="EP24" s="892"/>
      <c r="EQ24" s="892"/>
      <c r="ER24" s="892"/>
      <c r="ES24" s="892"/>
      <c r="ET24" s="892"/>
      <c r="EU24" s="892"/>
      <c r="EV24" s="892"/>
      <c r="EW24" s="892"/>
      <c r="EX24" s="892"/>
      <c r="EY24" s="892"/>
      <c r="EZ24" s="892"/>
      <c r="FA24" s="892"/>
      <c r="FB24" s="892"/>
      <c r="FC24" s="892"/>
      <c r="FD24" s="892"/>
      <c r="FE24" s="892"/>
      <c r="FF24" s="892"/>
      <c r="FG24" s="892"/>
      <c r="FH24" s="892"/>
      <c r="FI24" s="892"/>
      <c r="FJ24" s="892"/>
      <c r="FK24" s="892"/>
      <c r="FL24" s="892"/>
      <c r="FM24" s="892"/>
      <c r="FN24" s="892"/>
      <c r="FO24" s="892"/>
      <c r="FP24" s="892"/>
      <c r="FQ24" s="892"/>
      <c r="FR24" s="892"/>
      <c r="FS24" s="892"/>
      <c r="FT24" s="892"/>
      <c r="FU24" s="892"/>
      <c r="FV24" s="892"/>
      <c r="FW24" s="892"/>
      <c r="FX24" s="892"/>
      <c r="FY24" s="892"/>
      <c r="FZ24" s="892"/>
      <c r="GA24" s="892"/>
      <c r="GB24" s="892"/>
      <c r="GC24" s="892"/>
      <c r="GD24" s="892"/>
      <c r="GE24" s="892"/>
      <c r="GF24" s="892"/>
      <c r="GG24" s="892"/>
      <c r="GH24" s="892"/>
      <c r="GI24" s="892"/>
      <c r="GJ24" s="892"/>
      <c r="GK24" s="892"/>
      <c r="GL24" s="892"/>
      <c r="GM24" s="892"/>
      <c r="GN24" s="892"/>
      <c r="GO24" s="892"/>
      <c r="GP24" s="892"/>
      <c r="GQ24" s="892"/>
      <c r="GR24" s="892"/>
      <c r="GS24" s="892"/>
      <c r="GT24" s="892"/>
      <c r="GU24" s="892"/>
      <c r="GV24" s="892"/>
      <c r="GW24" s="892"/>
      <c r="GX24" s="892"/>
      <c r="GY24" s="892"/>
      <c r="GZ24" s="892"/>
      <c r="HA24" s="892"/>
      <c r="HB24" s="892"/>
      <c r="HC24" s="892"/>
      <c r="HD24" s="892"/>
      <c r="HE24" s="892"/>
      <c r="HF24" s="892"/>
      <c r="HG24" s="892"/>
      <c r="HH24" s="892"/>
      <c r="HI24" s="892"/>
      <c r="HJ24" s="892"/>
      <c r="HK24" s="892"/>
      <c r="HL24" s="892"/>
      <c r="HM24" s="892"/>
      <c r="HN24" s="892"/>
      <c r="HO24" s="892"/>
      <c r="HP24" s="892"/>
      <c r="HQ24" s="892"/>
      <c r="HR24" s="892"/>
      <c r="HS24" s="892"/>
      <c r="HT24" s="892"/>
      <c r="HU24" s="892"/>
      <c r="HV24" s="892"/>
      <c r="HW24" s="892"/>
      <c r="HX24" s="892"/>
      <c r="HY24" s="892"/>
      <c r="HZ24" s="892"/>
      <c r="IA24" s="892"/>
      <c r="IB24" s="892"/>
      <c r="IC24" s="892"/>
      <c r="ID24" s="892"/>
      <c r="IE24" s="892"/>
      <c r="IF24" s="892"/>
      <c r="IG24" s="892"/>
      <c r="IH24" s="892"/>
      <c r="II24" s="892"/>
      <c r="IJ24" s="892"/>
      <c r="IK24" s="892"/>
      <c r="IL24" s="892"/>
      <c r="IM24" s="892"/>
      <c r="IN24" s="892"/>
      <c r="IO24" s="892"/>
      <c r="IP24" s="892"/>
      <c r="IQ24" s="892"/>
      <c r="IR24" s="892"/>
      <c r="IS24" s="892"/>
      <c r="IT24" s="892"/>
      <c r="IU24" s="892"/>
      <c r="IV24" s="892"/>
      <c r="IW24" s="892"/>
      <c r="IX24" s="892"/>
      <c r="IY24" s="892"/>
      <c r="IZ24" s="892"/>
      <c r="JA24" s="892"/>
      <c r="JB24" s="892"/>
      <c r="JC24" s="892"/>
    </row>
    <row r="25" spans="1:263" s="893" customFormat="1">
      <c r="A25" s="1404" t="s">
        <v>167</v>
      </c>
      <c r="B25" s="1405">
        <v>84504579</v>
      </c>
      <c r="C25" s="1406">
        <v>1.236</v>
      </c>
      <c r="D25" s="1406">
        <v>11.50394</v>
      </c>
      <c r="E25" s="1407">
        <v>10800.3</v>
      </c>
      <c r="F25" s="1408">
        <v>1187.1400000000001</v>
      </c>
      <c r="G25" s="1408">
        <f t="shared" si="13"/>
        <v>11987.439999999999</v>
      </c>
      <c r="H25" s="1408">
        <f t="shared" si="14"/>
        <v>14212.792699999998</v>
      </c>
      <c r="I25" s="1408">
        <f t="shared" si="8"/>
        <v>14079.271537999999</v>
      </c>
      <c r="J25" s="1409">
        <v>94543</v>
      </c>
      <c r="K25" s="1405">
        <v>8386</v>
      </c>
      <c r="L25" s="1372">
        <f t="shared" si="9"/>
        <v>0.15033151793363864</v>
      </c>
      <c r="M25" s="1336">
        <f t="shared" si="10"/>
        <v>1.5239299463746918</v>
      </c>
      <c r="N25" s="1337">
        <f t="shared" si="11"/>
        <v>-0.26018639518596481</v>
      </c>
      <c r="O25" s="1338">
        <f>IF(H25="","0",'2021 SAVE H '!F25)</f>
        <v>7611.6675500000001</v>
      </c>
      <c r="P25" s="1373">
        <f t="shared" si="12"/>
        <v>5.9562476426721342E-2</v>
      </c>
      <c r="Q25" s="1254">
        <f>IF(J25="","0",'2021 SAVE H '!H25)</f>
        <v>127793</v>
      </c>
      <c r="R25" s="1265"/>
      <c r="S25" s="1264"/>
      <c r="T25" s="1123"/>
      <c r="U25" s="1123" t="s">
        <v>393</v>
      </c>
      <c r="V25" s="1123"/>
      <c r="W25" s="1123"/>
      <c r="X25" s="1123"/>
      <c r="Y25" s="892"/>
      <c r="Z25" s="892"/>
      <c r="AH25" s="913"/>
      <c r="BB25" s="892"/>
      <c r="BC25" s="892"/>
      <c r="BD25" s="892"/>
      <c r="BE25" s="892"/>
      <c r="BF25" s="892"/>
      <c r="BG25" s="892"/>
      <c r="BH25" s="892"/>
      <c r="BI25" s="892"/>
      <c r="BJ25" s="892"/>
      <c r="BK25" s="892"/>
      <c r="BL25" s="892"/>
      <c r="BM25" s="892"/>
      <c r="BN25" s="892"/>
      <c r="BO25" s="892"/>
      <c r="BP25" s="892"/>
      <c r="BQ25" s="892"/>
      <c r="BR25" s="892"/>
      <c r="BS25" s="892"/>
      <c r="BT25" s="892"/>
      <c r="BU25" s="892"/>
      <c r="BV25" s="892"/>
      <c r="BW25" s="892"/>
      <c r="BX25" s="892"/>
      <c r="BY25" s="892"/>
      <c r="BZ25" s="892"/>
      <c r="CA25" s="892"/>
      <c r="CB25" s="892"/>
      <c r="CC25" s="892"/>
      <c r="CD25" s="892"/>
      <c r="CE25" s="892"/>
      <c r="CF25" s="892"/>
      <c r="CG25" s="892"/>
      <c r="CH25" s="892"/>
      <c r="CI25" s="892"/>
      <c r="CJ25" s="892"/>
      <c r="CK25" s="892"/>
      <c r="CL25" s="892"/>
      <c r="CM25" s="892"/>
      <c r="CN25" s="892"/>
      <c r="CO25" s="892"/>
      <c r="CP25" s="892"/>
      <c r="CQ25" s="892"/>
      <c r="CR25" s="892"/>
      <c r="CS25" s="892"/>
      <c r="CT25" s="892"/>
      <c r="CU25" s="892"/>
      <c r="CV25" s="892"/>
      <c r="CW25" s="892"/>
      <c r="CX25" s="892"/>
      <c r="CY25" s="892"/>
      <c r="CZ25" s="892"/>
      <c r="DA25" s="892"/>
      <c r="DB25" s="892"/>
      <c r="DC25" s="892"/>
      <c r="DD25" s="892"/>
      <c r="DE25" s="892"/>
      <c r="DF25" s="892"/>
      <c r="DG25" s="892"/>
      <c r="DH25" s="892"/>
      <c r="DI25" s="892"/>
      <c r="DJ25" s="892"/>
      <c r="DK25" s="892"/>
      <c r="DL25" s="892"/>
      <c r="DM25" s="892"/>
      <c r="DN25" s="892"/>
      <c r="DO25" s="892"/>
      <c r="DP25" s="892"/>
      <c r="DQ25" s="892"/>
      <c r="DR25" s="892"/>
      <c r="DS25" s="892"/>
      <c r="DT25" s="892"/>
      <c r="DU25" s="892"/>
      <c r="DV25" s="892"/>
      <c r="DW25" s="892"/>
      <c r="DX25" s="892"/>
      <c r="DY25" s="892"/>
      <c r="DZ25" s="892"/>
      <c r="EA25" s="892"/>
      <c r="EB25" s="892"/>
      <c r="EC25" s="892"/>
      <c r="ED25" s="892"/>
      <c r="EE25" s="892"/>
      <c r="EF25" s="892"/>
      <c r="EG25" s="892"/>
      <c r="EH25" s="892"/>
      <c r="EI25" s="892"/>
      <c r="EJ25" s="892"/>
      <c r="EK25" s="892"/>
      <c r="EL25" s="892"/>
      <c r="EM25" s="892"/>
      <c r="EN25" s="892"/>
      <c r="EO25" s="892"/>
      <c r="EP25" s="892"/>
      <c r="EQ25" s="892"/>
      <c r="ER25" s="892"/>
      <c r="ES25" s="892"/>
      <c r="ET25" s="892"/>
      <c r="EU25" s="892"/>
      <c r="EV25" s="892"/>
      <c r="EW25" s="892"/>
      <c r="EX25" s="892"/>
      <c r="EY25" s="892"/>
      <c r="EZ25" s="892"/>
      <c r="FA25" s="892"/>
      <c r="FB25" s="892"/>
      <c r="FC25" s="892"/>
      <c r="FD25" s="892"/>
      <c r="FE25" s="892"/>
      <c r="FF25" s="892"/>
      <c r="FG25" s="892"/>
      <c r="FH25" s="892"/>
      <c r="FI25" s="892"/>
      <c r="FJ25" s="892"/>
      <c r="FK25" s="892"/>
      <c r="FL25" s="892"/>
      <c r="FM25" s="892"/>
      <c r="FN25" s="892"/>
      <c r="FO25" s="892"/>
      <c r="FP25" s="892"/>
      <c r="FQ25" s="892"/>
      <c r="FR25" s="892"/>
      <c r="FS25" s="892"/>
      <c r="FT25" s="892"/>
      <c r="FU25" s="892"/>
      <c r="FV25" s="892"/>
      <c r="FW25" s="892"/>
      <c r="FX25" s="892"/>
      <c r="FY25" s="892"/>
      <c r="FZ25" s="892"/>
      <c r="GA25" s="892"/>
      <c r="GB25" s="892"/>
      <c r="GC25" s="892"/>
      <c r="GD25" s="892"/>
      <c r="GE25" s="892"/>
      <c r="GF25" s="892"/>
      <c r="GG25" s="892"/>
      <c r="GH25" s="892"/>
      <c r="GI25" s="892"/>
      <c r="GJ25" s="892"/>
      <c r="GK25" s="892"/>
      <c r="GL25" s="892"/>
      <c r="GM25" s="892"/>
      <c r="GN25" s="892"/>
      <c r="GO25" s="892"/>
      <c r="GP25" s="892"/>
      <c r="GQ25" s="892"/>
      <c r="GR25" s="892"/>
      <c r="GS25" s="892"/>
      <c r="GT25" s="892"/>
      <c r="GU25" s="892"/>
      <c r="GV25" s="892"/>
      <c r="GW25" s="892"/>
      <c r="GX25" s="892"/>
      <c r="GY25" s="892"/>
      <c r="GZ25" s="892"/>
      <c r="HA25" s="892"/>
      <c r="HB25" s="892"/>
      <c r="HC25" s="892"/>
      <c r="HD25" s="892"/>
      <c r="HE25" s="892"/>
      <c r="HF25" s="892"/>
      <c r="HG25" s="892"/>
      <c r="HH25" s="892"/>
      <c r="HI25" s="892"/>
      <c r="HJ25" s="892"/>
      <c r="HK25" s="892"/>
      <c r="HL25" s="892"/>
      <c r="HM25" s="892"/>
      <c r="HN25" s="892"/>
      <c r="HO25" s="892"/>
      <c r="HP25" s="892"/>
      <c r="HQ25" s="892"/>
      <c r="HR25" s="892"/>
      <c r="HS25" s="892"/>
      <c r="HT25" s="892"/>
      <c r="HU25" s="892"/>
      <c r="HV25" s="892"/>
      <c r="HW25" s="892"/>
      <c r="HX25" s="892"/>
      <c r="HY25" s="892"/>
      <c r="HZ25" s="892"/>
      <c r="IA25" s="892"/>
      <c r="IB25" s="892"/>
      <c r="IC25" s="892"/>
      <c r="ID25" s="892"/>
      <c r="IE25" s="892"/>
      <c r="IF25" s="892"/>
      <c r="IG25" s="892"/>
      <c r="IH25" s="892"/>
      <c r="II25" s="892"/>
      <c r="IJ25" s="892"/>
      <c r="IK25" s="892"/>
      <c r="IL25" s="892"/>
      <c r="IM25" s="892"/>
      <c r="IN25" s="892"/>
      <c r="IO25" s="892"/>
      <c r="IP25" s="892"/>
      <c r="IQ25" s="892"/>
      <c r="IR25" s="892"/>
      <c r="IS25" s="892"/>
      <c r="IT25" s="892"/>
      <c r="IU25" s="892"/>
      <c r="IV25" s="892"/>
      <c r="IW25" s="892"/>
      <c r="IX25" s="892"/>
      <c r="IY25" s="892"/>
      <c r="IZ25" s="892"/>
      <c r="JA25" s="892"/>
      <c r="JB25" s="892"/>
      <c r="JC25" s="892"/>
    </row>
    <row r="26" spans="1:263" s="893" customFormat="1">
      <c r="A26" s="1411" t="s">
        <v>109</v>
      </c>
      <c r="B26" s="1405">
        <v>84551781</v>
      </c>
      <c r="C26" s="1406">
        <v>1.2270000000000001</v>
      </c>
      <c r="D26" s="1406">
        <v>11.54368</v>
      </c>
      <c r="E26" s="1407">
        <v>13608.01</v>
      </c>
      <c r="F26" s="1408">
        <v>1472.08</v>
      </c>
      <c r="G26" s="1408">
        <f t="shared" si="13"/>
        <v>15080.09</v>
      </c>
      <c r="H26" s="1408">
        <f t="shared" si="14"/>
        <v>17882.6564</v>
      </c>
      <c r="I26" s="1408">
        <f t="shared" si="8"/>
        <v>17714.502415999999</v>
      </c>
      <c r="J26" s="1409">
        <v>119124</v>
      </c>
      <c r="K26" s="1405">
        <v>10530</v>
      </c>
      <c r="L26" s="1372">
        <f t="shared" si="9"/>
        <v>0.15011799805244955</v>
      </c>
      <c r="M26" s="1336">
        <f t="shared" si="10"/>
        <v>1.5159209720549041</v>
      </c>
      <c r="N26" s="1337">
        <f t="shared" si="11"/>
        <v>-9.22502476567858E-2</v>
      </c>
      <c r="O26" s="1338">
        <f>IF(H26="","0",'2021 SAVE H '!F26)</f>
        <v>7830.1286500000006</v>
      </c>
      <c r="P26" s="1373">
        <f t="shared" si="12"/>
        <v>5.9667215194696338E-2</v>
      </c>
      <c r="Q26" s="1254">
        <f>IF(J26="","0",'2021 SAVE H '!H26)</f>
        <v>131230</v>
      </c>
      <c r="R26" s="1265"/>
      <c r="S26" s="1264"/>
      <c r="T26" s="1123"/>
      <c r="U26" s="1123"/>
      <c r="V26" s="1123"/>
      <c r="W26" s="1123"/>
      <c r="X26" s="1123"/>
      <c r="Y26" s="892"/>
      <c r="Z26" s="892"/>
      <c r="AH26" s="913"/>
      <c r="BB26" s="892"/>
      <c r="BC26" s="892"/>
      <c r="BD26" s="892"/>
      <c r="BE26" s="892"/>
      <c r="BF26" s="892"/>
      <c r="BG26" s="892"/>
      <c r="BH26" s="892"/>
      <c r="BI26" s="892"/>
      <c r="BJ26" s="892"/>
      <c r="BK26" s="892"/>
      <c r="BL26" s="892"/>
      <c r="BM26" s="892"/>
      <c r="BN26" s="892"/>
      <c r="BO26" s="892"/>
      <c r="BP26" s="892"/>
      <c r="BQ26" s="892"/>
      <c r="BR26" s="892"/>
      <c r="BS26" s="892"/>
      <c r="BT26" s="892"/>
      <c r="BU26" s="892"/>
      <c r="BV26" s="892"/>
      <c r="BW26" s="892"/>
      <c r="BX26" s="892"/>
      <c r="BY26" s="892"/>
      <c r="BZ26" s="892"/>
      <c r="CA26" s="892"/>
      <c r="CB26" s="892"/>
      <c r="CC26" s="892"/>
      <c r="CD26" s="892"/>
      <c r="CE26" s="892"/>
      <c r="CF26" s="892"/>
      <c r="CG26" s="892"/>
      <c r="CH26" s="892"/>
      <c r="CI26" s="892"/>
      <c r="CJ26" s="892"/>
      <c r="CK26" s="892"/>
      <c r="CL26" s="892"/>
      <c r="CM26" s="892"/>
      <c r="CN26" s="892"/>
      <c r="CO26" s="892"/>
      <c r="CP26" s="892"/>
      <c r="CQ26" s="892"/>
      <c r="CR26" s="892"/>
      <c r="CS26" s="892"/>
      <c r="CT26" s="892"/>
      <c r="CU26" s="892"/>
      <c r="CV26" s="892"/>
      <c r="CW26" s="892"/>
      <c r="CX26" s="892"/>
      <c r="CY26" s="892"/>
      <c r="CZ26" s="892"/>
      <c r="DA26" s="892"/>
      <c r="DB26" s="892"/>
      <c r="DC26" s="892"/>
      <c r="DD26" s="892"/>
      <c r="DE26" s="892"/>
      <c r="DF26" s="892"/>
      <c r="DG26" s="892"/>
      <c r="DH26" s="892"/>
      <c r="DI26" s="892"/>
      <c r="DJ26" s="892"/>
      <c r="DK26" s="892"/>
      <c r="DL26" s="892"/>
      <c r="DM26" s="892"/>
      <c r="DN26" s="892"/>
      <c r="DO26" s="892"/>
      <c r="DP26" s="892"/>
      <c r="DQ26" s="892"/>
      <c r="DR26" s="892"/>
      <c r="DS26" s="892"/>
      <c r="DT26" s="892"/>
      <c r="DU26" s="892"/>
      <c r="DV26" s="892"/>
      <c r="DW26" s="892"/>
      <c r="DX26" s="892"/>
      <c r="DY26" s="892"/>
      <c r="DZ26" s="892"/>
      <c r="EA26" s="892"/>
      <c r="EB26" s="892"/>
      <c r="EC26" s="892"/>
      <c r="ED26" s="892"/>
      <c r="EE26" s="892"/>
      <c r="EF26" s="892"/>
      <c r="EG26" s="892"/>
      <c r="EH26" s="892"/>
      <c r="EI26" s="892"/>
      <c r="EJ26" s="892"/>
      <c r="EK26" s="892"/>
      <c r="EL26" s="892"/>
      <c r="EM26" s="892"/>
      <c r="EN26" s="892"/>
      <c r="EO26" s="892"/>
      <c r="EP26" s="892"/>
      <c r="EQ26" s="892"/>
      <c r="ER26" s="892"/>
      <c r="ES26" s="892"/>
      <c r="ET26" s="892"/>
      <c r="EU26" s="892"/>
      <c r="EV26" s="892"/>
      <c r="EW26" s="892"/>
      <c r="EX26" s="892"/>
      <c r="EY26" s="892"/>
      <c r="EZ26" s="892"/>
      <c r="FA26" s="892"/>
      <c r="FB26" s="892"/>
      <c r="FC26" s="892"/>
      <c r="FD26" s="892"/>
      <c r="FE26" s="892"/>
      <c r="FF26" s="892"/>
      <c r="FG26" s="892"/>
      <c r="FH26" s="892"/>
      <c r="FI26" s="892"/>
      <c r="FJ26" s="892"/>
      <c r="FK26" s="892"/>
      <c r="FL26" s="892"/>
      <c r="FM26" s="892"/>
      <c r="FN26" s="892"/>
      <c r="FO26" s="892"/>
      <c r="FP26" s="892"/>
      <c r="FQ26" s="892"/>
      <c r="FR26" s="892"/>
      <c r="FS26" s="892"/>
      <c r="FT26" s="892"/>
      <c r="FU26" s="892"/>
      <c r="FV26" s="892"/>
      <c r="FW26" s="892"/>
      <c r="FX26" s="892"/>
      <c r="FY26" s="892"/>
      <c r="FZ26" s="892"/>
      <c r="GA26" s="892"/>
      <c r="GB26" s="892"/>
      <c r="GC26" s="892"/>
      <c r="GD26" s="892"/>
      <c r="GE26" s="892"/>
      <c r="GF26" s="892"/>
      <c r="GG26" s="892"/>
      <c r="GH26" s="892"/>
      <c r="GI26" s="892"/>
      <c r="GJ26" s="892"/>
      <c r="GK26" s="892"/>
      <c r="GL26" s="892"/>
      <c r="GM26" s="892"/>
      <c r="GN26" s="892"/>
      <c r="GO26" s="892"/>
      <c r="GP26" s="892"/>
      <c r="GQ26" s="892"/>
      <c r="GR26" s="892"/>
      <c r="GS26" s="892"/>
      <c r="GT26" s="892"/>
      <c r="GU26" s="892"/>
      <c r="GV26" s="892"/>
      <c r="GW26" s="892"/>
      <c r="GX26" s="892"/>
      <c r="GY26" s="892"/>
      <c r="GZ26" s="892"/>
      <c r="HA26" s="892"/>
      <c r="HB26" s="892"/>
      <c r="HC26" s="892"/>
      <c r="HD26" s="892"/>
      <c r="HE26" s="892"/>
      <c r="HF26" s="892"/>
      <c r="HG26" s="892"/>
      <c r="HH26" s="892"/>
      <c r="HI26" s="892"/>
      <c r="HJ26" s="892"/>
      <c r="HK26" s="892"/>
      <c r="HL26" s="892"/>
      <c r="HM26" s="892"/>
      <c r="HN26" s="892"/>
      <c r="HO26" s="892"/>
      <c r="HP26" s="892"/>
      <c r="HQ26" s="892"/>
      <c r="HR26" s="892"/>
      <c r="HS26" s="892"/>
      <c r="HT26" s="892"/>
      <c r="HU26" s="892"/>
      <c r="HV26" s="892"/>
      <c r="HW26" s="892"/>
      <c r="HX26" s="892"/>
      <c r="HY26" s="892"/>
      <c r="HZ26" s="892"/>
      <c r="IA26" s="892"/>
      <c r="IB26" s="892"/>
      <c r="IC26" s="892"/>
      <c r="ID26" s="892"/>
      <c r="IE26" s="892"/>
      <c r="IF26" s="892"/>
      <c r="IG26" s="892"/>
      <c r="IH26" s="892"/>
      <c r="II26" s="892"/>
      <c r="IJ26" s="892"/>
      <c r="IK26" s="892"/>
      <c r="IL26" s="892"/>
      <c r="IM26" s="892"/>
      <c r="IN26" s="892"/>
      <c r="IO26" s="892"/>
      <c r="IP26" s="892"/>
      <c r="IQ26" s="892"/>
      <c r="IR26" s="892"/>
      <c r="IS26" s="892"/>
      <c r="IT26" s="892"/>
      <c r="IU26" s="892"/>
      <c r="IV26" s="892"/>
      <c r="IW26" s="892"/>
      <c r="IX26" s="892"/>
      <c r="IY26" s="892"/>
      <c r="IZ26" s="892"/>
      <c r="JA26" s="892"/>
      <c r="JB26" s="892"/>
      <c r="JC26" s="892"/>
    </row>
    <row r="27" spans="1:263" s="893" customFormat="1">
      <c r="A27" s="1404" t="s">
        <v>168</v>
      </c>
      <c r="B27" s="1412">
        <v>84646700</v>
      </c>
      <c r="C27" s="1406">
        <v>1.226</v>
      </c>
      <c r="D27" s="1406">
        <v>11.54114</v>
      </c>
      <c r="E27" s="1407">
        <v>13990.62</v>
      </c>
      <c r="F27" s="1408">
        <v>1511.68</v>
      </c>
      <c r="G27" s="1408">
        <f t="shared" si="13"/>
        <v>15502.300000000001</v>
      </c>
      <c r="H27" s="1408">
        <f t="shared" si="14"/>
        <v>18383.5664</v>
      </c>
      <c r="I27" s="1408">
        <f t="shared" si="8"/>
        <v>18210.690416000001</v>
      </c>
      <c r="J27" s="1413">
        <v>122479</v>
      </c>
      <c r="K27" s="1405">
        <v>10829</v>
      </c>
      <c r="L27" s="1372">
        <f t="shared" si="9"/>
        <v>0.15009566048057219</v>
      </c>
      <c r="M27" s="1336">
        <f t="shared" si="10"/>
        <v>1.5111902608600578</v>
      </c>
      <c r="N27" s="1337">
        <f t="shared" si="11"/>
        <v>-6.0297073762064786E-2</v>
      </c>
      <c r="O27" s="1338">
        <f>IF(H27="","0",'2021 SAVE H '!F27)</f>
        <v>7790.3966499999988</v>
      </c>
      <c r="P27" s="1373">
        <f t="shared" si="12"/>
        <v>5.9770724194018618E-2</v>
      </c>
      <c r="Q27" s="1254">
        <f>IF(J27="","0",'2021 SAVE H '!H27)</f>
        <v>130338</v>
      </c>
      <c r="R27" s="1265"/>
      <c r="S27" s="1264"/>
      <c r="T27" s="1123"/>
      <c r="U27" s="1123"/>
      <c r="V27" s="1123"/>
      <c r="W27" s="1123"/>
      <c r="X27" s="1123"/>
      <c r="Y27" s="892"/>
      <c r="Z27" s="892"/>
      <c r="AH27" s="907"/>
      <c r="BB27" s="892"/>
      <c r="BC27" s="892"/>
      <c r="BD27" s="892"/>
      <c r="BE27" s="892"/>
      <c r="BF27" s="892"/>
      <c r="BG27" s="892"/>
      <c r="BH27" s="892"/>
      <c r="BI27" s="892"/>
      <c r="BJ27" s="892"/>
      <c r="BK27" s="892"/>
      <c r="BL27" s="892"/>
      <c r="BM27" s="892"/>
      <c r="BN27" s="892"/>
      <c r="BO27" s="892"/>
      <c r="BP27" s="892"/>
      <c r="BQ27" s="892"/>
      <c r="BR27" s="892"/>
      <c r="BS27" s="892"/>
      <c r="BT27" s="892"/>
      <c r="BU27" s="892"/>
      <c r="BV27" s="892"/>
      <c r="BW27" s="892"/>
      <c r="BX27" s="892"/>
      <c r="BY27" s="892"/>
      <c r="BZ27" s="892"/>
      <c r="CA27" s="892"/>
      <c r="CB27" s="892"/>
      <c r="CC27" s="892"/>
      <c r="CD27" s="892"/>
      <c r="CE27" s="892"/>
      <c r="CF27" s="892"/>
      <c r="CG27" s="892"/>
      <c r="CH27" s="892"/>
      <c r="CI27" s="892"/>
      <c r="CJ27" s="892"/>
      <c r="CK27" s="892"/>
      <c r="CL27" s="892"/>
      <c r="CM27" s="892"/>
      <c r="CN27" s="892"/>
      <c r="CO27" s="892"/>
      <c r="CP27" s="892"/>
      <c r="CQ27" s="892"/>
      <c r="CR27" s="892"/>
      <c r="CS27" s="892"/>
      <c r="CT27" s="892"/>
      <c r="CU27" s="892"/>
      <c r="CV27" s="892"/>
      <c r="CW27" s="892"/>
      <c r="CX27" s="892"/>
      <c r="CY27" s="892"/>
      <c r="CZ27" s="892"/>
      <c r="DA27" s="892"/>
      <c r="DB27" s="892"/>
      <c r="DC27" s="892"/>
      <c r="DD27" s="892"/>
      <c r="DE27" s="892"/>
      <c r="DF27" s="892"/>
      <c r="DG27" s="892"/>
      <c r="DH27" s="892"/>
      <c r="DI27" s="892"/>
      <c r="DJ27" s="892"/>
      <c r="DK27" s="892"/>
      <c r="DL27" s="892"/>
      <c r="DM27" s="892"/>
      <c r="DN27" s="892"/>
      <c r="DO27" s="892"/>
      <c r="DP27" s="892"/>
      <c r="DQ27" s="892"/>
      <c r="DR27" s="892"/>
      <c r="DS27" s="892"/>
      <c r="DT27" s="892"/>
      <c r="DU27" s="892"/>
      <c r="DV27" s="892"/>
      <c r="DW27" s="892"/>
      <c r="DX27" s="892"/>
      <c r="DY27" s="892"/>
      <c r="DZ27" s="892"/>
      <c r="EA27" s="892"/>
      <c r="EB27" s="892"/>
      <c r="EC27" s="892"/>
      <c r="ED27" s="892"/>
      <c r="EE27" s="892"/>
      <c r="EF27" s="892"/>
      <c r="EG27" s="892"/>
      <c r="EH27" s="892"/>
      <c r="EI27" s="892"/>
      <c r="EJ27" s="892"/>
      <c r="EK27" s="892"/>
      <c r="EL27" s="892"/>
      <c r="EM27" s="892"/>
      <c r="EN27" s="892"/>
      <c r="EO27" s="892"/>
      <c r="EP27" s="892"/>
      <c r="EQ27" s="892"/>
      <c r="ER27" s="892"/>
      <c r="ES27" s="892"/>
      <c r="ET27" s="892"/>
      <c r="EU27" s="892"/>
      <c r="EV27" s="892"/>
      <c r="EW27" s="892"/>
      <c r="EX27" s="892"/>
      <c r="EY27" s="892"/>
      <c r="EZ27" s="892"/>
      <c r="FA27" s="892"/>
      <c r="FB27" s="892"/>
      <c r="FC27" s="892"/>
      <c r="FD27" s="892"/>
      <c r="FE27" s="892"/>
      <c r="FF27" s="892"/>
      <c r="FG27" s="892"/>
      <c r="FH27" s="892"/>
      <c r="FI27" s="892"/>
      <c r="FJ27" s="892"/>
      <c r="FK27" s="892"/>
      <c r="FL27" s="892"/>
      <c r="FM27" s="892"/>
      <c r="FN27" s="892"/>
      <c r="FO27" s="892"/>
      <c r="FP27" s="892"/>
      <c r="FQ27" s="892"/>
      <c r="FR27" s="892"/>
      <c r="FS27" s="892"/>
      <c r="FT27" s="892"/>
      <c r="FU27" s="892"/>
      <c r="FV27" s="892"/>
      <c r="FW27" s="892"/>
      <c r="FX27" s="892"/>
      <c r="FY27" s="892"/>
      <c r="FZ27" s="892"/>
      <c r="GA27" s="892"/>
      <c r="GB27" s="892"/>
      <c r="GC27" s="892"/>
      <c r="GD27" s="892"/>
      <c r="GE27" s="892"/>
      <c r="GF27" s="892"/>
      <c r="GG27" s="892"/>
      <c r="GH27" s="892"/>
      <c r="GI27" s="892"/>
      <c r="GJ27" s="892"/>
      <c r="GK27" s="892"/>
      <c r="GL27" s="892"/>
      <c r="GM27" s="892"/>
      <c r="GN27" s="892"/>
      <c r="GO27" s="892"/>
      <c r="GP27" s="892"/>
      <c r="GQ27" s="892"/>
      <c r="GR27" s="892"/>
      <c r="GS27" s="892"/>
      <c r="GT27" s="892"/>
      <c r="GU27" s="892"/>
      <c r="GV27" s="892"/>
      <c r="GW27" s="892"/>
      <c r="GX27" s="892"/>
      <c r="GY27" s="892"/>
      <c r="GZ27" s="892"/>
      <c r="HA27" s="892"/>
      <c r="HB27" s="892"/>
      <c r="HC27" s="892"/>
      <c r="HD27" s="892"/>
      <c r="HE27" s="892"/>
      <c r="HF27" s="892"/>
      <c r="HG27" s="892"/>
      <c r="HH27" s="892"/>
      <c r="HI27" s="892"/>
      <c r="HJ27" s="892"/>
      <c r="HK27" s="892"/>
      <c r="HL27" s="892"/>
      <c r="HM27" s="892"/>
      <c r="HN27" s="892"/>
      <c r="HO27" s="892"/>
      <c r="HP27" s="892"/>
      <c r="HQ27" s="892"/>
      <c r="HR27" s="892"/>
      <c r="HS27" s="892"/>
      <c r="HT27" s="892"/>
      <c r="HU27" s="892"/>
      <c r="HV27" s="892"/>
      <c r="HW27" s="892"/>
      <c r="HX27" s="892"/>
      <c r="HY27" s="892"/>
      <c r="HZ27" s="892"/>
      <c r="IA27" s="892"/>
      <c r="IB27" s="892"/>
      <c r="IC27" s="892"/>
      <c r="ID27" s="892"/>
      <c r="IE27" s="892"/>
      <c r="IF27" s="892"/>
      <c r="IG27" s="892"/>
      <c r="IH27" s="892"/>
      <c r="II27" s="892"/>
      <c r="IJ27" s="892"/>
      <c r="IK27" s="892"/>
      <c r="IL27" s="892"/>
      <c r="IM27" s="892"/>
      <c r="IN27" s="892"/>
      <c r="IO27" s="892"/>
      <c r="IP27" s="892"/>
      <c r="IQ27" s="892"/>
      <c r="IR27" s="892"/>
      <c r="IS27" s="892"/>
      <c r="IT27" s="892"/>
      <c r="IU27" s="892"/>
      <c r="IV27" s="892"/>
      <c r="IW27" s="892"/>
      <c r="IX27" s="892"/>
      <c r="IY27" s="892"/>
      <c r="IZ27" s="892"/>
      <c r="JA27" s="892"/>
      <c r="JB27" s="892"/>
      <c r="JC27" s="892"/>
    </row>
    <row r="28" spans="1:263" s="893" customFormat="1">
      <c r="A28" s="1411" t="s">
        <v>169</v>
      </c>
      <c r="B28" s="1405">
        <v>84682100</v>
      </c>
      <c r="C28" s="1406">
        <v>1.2330000000000001</v>
      </c>
      <c r="D28" s="1406">
        <v>11.512890000000001</v>
      </c>
      <c r="E28" s="1407">
        <v>22953.13</v>
      </c>
      <c r="F28" s="1408">
        <v>1432.49</v>
      </c>
      <c r="G28" s="1408">
        <f t="shared" si="13"/>
        <v>24385.620000000003</v>
      </c>
      <c r="H28" s="1408">
        <f t="shared" si="14"/>
        <v>29055.032950000001</v>
      </c>
      <c r="I28" s="1408">
        <f t="shared" si="8"/>
        <v>28774.868173000003</v>
      </c>
      <c r="J28" s="1409">
        <v>190000</v>
      </c>
      <c r="K28" s="1405">
        <v>16840</v>
      </c>
      <c r="L28" s="1372">
        <f t="shared" si="9"/>
        <v>0.15292122605263159</v>
      </c>
      <c r="M28" s="1336">
        <f t="shared" si="10"/>
        <v>1.7845107003808574</v>
      </c>
      <c r="N28" s="1337">
        <f t="shared" si="11"/>
        <v>-9.5697805260224421E-4</v>
      </c>
      <c r="O28" s="1338">
        <f>IF(H28="","0",'2021 SAVE H '!F28)</f>
        <v>10444.515299999999</v>
      </c>
      <c r="P28" s="1373">
        <f t="shared" si="12"/>
        <v>5.4918526989935955E-2</v>
      </c>
      <c r="Q28" s="1254">
        <f>IF(J28="","0",'2021 SAVE H '!H28)</f>
        <v>190182</v>
      </c>
      <c r="R28" s="1265"/>
      <c r="S28" s="1264"/>
      <c r="T28" s="1123"/>
      <c r="U28" s="1123"/>
      <c r="V28" s="1123"/>
      <c r="W28" s="1123"/>
      <c r="X28" s="1123"/>
      <c r="Y28" s="892"/>
      <c r="Z28" s="892"/>
      <c r="AH28" s="913"/>
      <c r="BB28" s="892"/>
      <c r="BC28" s="892"/>
      <c r="BD28" s="892"/>
      <c r="BE28" s="892"/>
      <c r="BF28" s="892"/>
      <c r="BG28" s="892"/>
      <c r="BH28" s="892"/>
      <c r="BI28" s="892"/>
      <c r="BJ28" s="892"/>
      <c r="BK28" s="892"/>
      <c r="BL28" s="892"/>
      <c r="BM28" s="892"/>
      <c r="BN28" s="892"/>
      <c r="BO28" s="892"/>
      <c r="BP28" s="892"/>
      <c r="BQ28" s="892"/>
      <c r="BR28" s="892"/>
      <c r="BS28" s="892"/>
      <c r="BT28" s="892"/>
      <c r="BU28" s="892"/>
      <c r="BV28" s="892"/>
      <c r="BW28" s="892"/>
      <c r="BX28" s="892"/>
      <c r="BY28" s="892"/>
      <c r="BZ28" s="892"/>
      <c r="CA28" s="892"/>
      <c r="CB28" s="892"/>
      <c r="CC28" s="892"/>
      <c r="CD28" s="892"/>
      <c r="CE28" s="892"/>
      <c r="CF28" s="892"/>
      <c r="CG28" s="892"/>
      <c r="CH28" s="892"/>
      <c r="CI28" s="892"/>
      <c r="CJ28" s="892"/>
      <c r="CK28" s="892"/>
      <c r="CL28" s="892"/>
      <c r="CM28" s="892"/>
      <c r="CN28" s="892"/>
      <c r="CO28" s="892"/>
      <c r="CP28" s="892"/>
      <c r="CQ28" s="892"/>
      <c r="CR28" s="892"/>
      <c r="CS28" s="892"/>
      <c r="CT28" s="892"/>
      <c r="CU28" s="892"/>
      <c r="CV28" s="892"/>
      <c r="CW28" s="892"/>
      <c r="CX28" s="892"/>
      <c r="CY28" s="892"/>
      <c r="CZ28" s="892"/>
      <c r="DA28" s="892"/>
      <c r="DB28" s="892"/>
      <c r="DC28" s="892"/>
      <c r="DD28" s="892"/>
      <c r="DE28" s="892"/>
      <c r="DF28" s="892"/>
      <c r="DG28" s="892"/>
      <c r="DH28" s="892"/>
      <c r="DI28" s="892"/>
      <c r="DJ28" s="892"/>
      <c r="DK28" s="892"/>
      <c r="DL28" s="892"/>
      <c r="DM28" s="892"/>
      <c r="DN28" s="892"/>
      <c r="DO28" s="892"/>
      <c r="DP28" s="892"/>
      <c r="DQ28" s="892"/>
      <c r="DR28" s="892"/>
      <c r="DS28" s="892"/>
      <c r="DT28" s="892"/>
      <c r="DU28" s="892"/>
      <c r="DV28" s="892"/>
      <c r="DW28" s="892"/>
      <c r="DX28" s="892"/>
      <c r="DY28" s="892"/>
      <c r="DZ28" s="892"/>
      <c r="EA28" s="892"/>
      <c r="EB28" s="892"/>
      <c r="EC28" s="892"/>
      <c r="ED28" s="892"/>
      <c r="EE28" s="892"/>
      <c r="EF28" s="892"/>
      <c r="EG28" s="892"/>
      <c r="EH28" s="892"/>
      <c r="EI28" s="892"/>
      <c r="EJ28" s="892"/>
      <c r="EK28" s="892"/>
      <c r="EL28" s="892"/>
      <c r="EM28" s="892"/>
      <c r="EN28" s="892"/>
      <c r="EO28" s="892"/>
      <c r="EP28" s="892"/>
      <c r="EQ28" s="892"/>
      <c r="ER28" s="892"/>
      <c r="ES28" s="892"/>
      <c r="ET28" s="892"/>
      <c r="EU28" s="892"/>
      <c r="EV28" s="892"/>
      <c r="EW28" s="892"/>
      <c r="EX28" s="892"/>
      <c r="EY28" s="892"/>
      <c r="EZ28" s="892"/>
      <c r="FA28" s="892"/>
      <c r="FB28" s="892"/>
      <c r="FC28" s="892"/>
      <c r="FD28" s="892"/>
      <c r="FE28" s="892"/>
      <c r="FF28" s="892"/>
      <c r="FG28" s="892"/>
      <c r="FH28" s="892"/>
      <c r="FI28" s="892"/>
      <c r="FJ28" s="892"/>
      <c r="FK28" s="892"/>
      <c r="FL28" s="892"/>
      <c r="FM28" s="892"/>
      <c r="FN28" s="892"/>
      <c r="FO28" s="892"/>
      <c r="FP28" s="892"/>
      <c r="FQ28" s="892"/>
      <c r="FR28" s="892"/>
      <c r="FS28" s="892"/>
      <c r="FT28" s="892"/>
      <c r="FU28" s="892"/>
      <c r="FV28" s="892"/>
      <c r="FW28" s="892"/>
      <c r="FX28" s="892"/>
      <c r="FY28" s="892"/>
      <c r="FZ28" s="892"/>
      <c r="GA28" s="892"/>
      <c r="GB28" s="892"/>
      <c r="GC28" s="892"/>
      <c r="GD28" s="892"/>
      <c r="GE28" s="892"/>
      <c r="GF28" s="892"/>
      <c r="GG28" s="892"/>
      <c r="GH28" s="892"/>
      <c r="GI28" s="892"/>
      <c r="GJ28" s="892"/>
      <c r="GK28" s="892"/>
      <c r="GL28" s="892"/>
      <c r="GM28" s="892"/>
      <c r="GN28" s="892"/>
      <c r="GO28" s="892"/>
      <c r="GP28" s="892"/>
      <c r="GQ28" s="892"/>
      <c r="GR28" s="892"/>
      <c r="GS28" s="892"/>
      <c r="GT28" s="892"/>
      <c r="GU28" s="892"/>
      <c r="GV28" s="892"/>
      <c r="GW28" s="892"/>
      <c r="GX28" s="892"/>
      <c r="GY28" s="892"/>
      <c r="GZ28" s="892"/>
      <c r="HA28" s="892"/>
      <c r="HB28" s="892"/>
      <c r="HC28" s="892"/>
      <c r="HD28" s="892"/>
      <c r="HE28" s="892"/>
      <c r="HF28" s="892"/>
      <c r="HG28" s="892"/>
      <c r="HH28" s="892"/>
      <c r="HI28" s="892"/>
      <c r="HJ28" s="892"/>
      <c r="HK28" s="892"/>
      <c r="HL28" s="892"/>
      <c r="HM28" s="892"/>
      <c r="HN28" s="892"/>
      <c r="HO28" s="892"/>
      <c r="HP28" s="892"/>
      <c r="HQ28" s="892"/>
      <c r="HR28" s="892"/>
      <c r="HS28" s="892"/>
      <c r="HT28" s="892"/>
      <c r="HU28" s="892"/>
      <c r="HV28" s="892"/>
      <c r="HW28" s="892"/>
      <c r="HX28" s="892"/>
      <c r="HY28" s="892"/>
      <c r="HZ28" s="892"/>
      <c r="IA28" s="892"/>
      <c r="IB28" s="892"/>
      <c r="IC28" s="892"/>
      <c r="ID28" s="892"/>
      <c r="IE28" s="892"/>
      <c r="IF28" s="892"/>
      <c r="IG28" s="892"/>
      <c r="IH28" s="892"/>
      <c r="II28" s="892"/>
      <c r="IJ28" s="892"/>
      <c r="IK28" s="892"/>
      <c r="IL28" s="892"/>
      <c r="IM28" s="892"/>
      <c r="IN28" s="892"/>
      <c r="IO28" s="892"/>
      <c r="IP28" s="892"/>
      <c r="IQ28" s="892"/>
      <c r="IR28" s="892"/>
      <c r="IS28" s="892"/>
      <c r="IT28" s="892"/>
      <c r="IU28" s="892"/>
      <c r="IV28" s="892"/>
      <c r="IW28" s="892"/>
      <c r="IX28" s="892"/>
      <c r="IY28" s="892"/>
      <c r="IZ28" s="892"/>
      <c r="JA28" s="892"/>
      <c r="JB28" s="892"/>
      <c r="JC28" s="892"/>
    </row>
    <row r="29" spans="1:263" s="893" customFormat="1">
      <c r="A29" s="1404" t="s">
        <v>170</v>
      </c>
      <c r="B29" s="1405">
        <v>84738375</v>
      </c>
      <c r="C29" s="1406">
        <v>1.234</v>
      </c>
      <c r="D29" s="1406">
        <v>11.540190000000001</v>
      </c>
      <c r="E29" s="1407">
        <v>31932.37</v>
      </c>
      <c r="F29" s="1408">
        <v>1511.68</v>
      </c>
      <c r="G29" s="1408">
        <f t="shared" si="13"/>
        <v>33444.049999999996</v>
      </c>
      <c r="H29" s="1408">
        <f t="shared" si="14"/>
        <v>39913.666399999995</v>
      </c>
      <c r="I29" s="1408">
        <f t="shared" si="8"/>
        <v>39525.489415999997</v>
      </c>
      <c r="J29" s="1409">
        <v>268621</v>
      </c>
      <c r="K29" s="1405">
        <v>23277</v>
      </c>
      <c r="L29" s="1372">
        <f t="shared" si="9"/>
        <v>0.14858728989915157</v>
      </c>
      <c r="M29" s="1336">
        <f t="shared" si="10"/>
        <v>1.9233972177094518</v>
      </c>
      <c r="N29" s="1337">
        <f t="shared" si="11"/>
        <v>-0.21707893594014591</v>
      </c>
      <c r="O29" s="1338">
        <f>IF(H29="","0",'2021 SAVE H '!F29)</f>
        <v>17438.768649999998</v>
      </c>
      <c r="P29" s="1373">
        <f t="shared" si="12"/>
        <v>5.0826924579059803E-2</v>
      </c>
      <c r="Q29" s="1254">
        <f>IF(J29="","0",'2021 SAVE H '!H29)</f>
        <v>343101</v>
      </c>
      <c r="R29" s="1265"/>
      <c r="S29" s="1264"/>
      <c r="T29" s="1123"/>
      <c r="U29" s="1123"/>
      <c r="V29" s="1123"/>
      <c r="W29" s="1123"/>
      <c r="X29" s="1123"/>
      <c r="Y29" s="892"/>
      <c r="Z29" s="892"/>
      <c r="AH29" s="907"/>
      <c r="BB29" s="892"/>
      <c r="BC29" s="892"/>
      <c r="BD29" s="892"/>
      <c r="BE29" s="892"/>
      <c r="BF29" s="892"/>
      <c r="BG29" s="892"/>
      <c r="BH29" s="892"/>
      <c r="BI29" s="892"/>
      <c r="BJ29" s="892"/>
      <c r="BK29" s="892"/>
      <c r="BL29" s="892"/>
      <c r="BM29" s="892"/>
      <c r="BN29" s="892"/>
      <c r="BO29" s="892"/>
      <c r="BP29" s="892"/>
      <c r="BQ29" s="892"/>
      <c r="BR29" s="892"/>
      <c r="BS29" s="892"/>
      <c r="BT29" s="892"/>
      <c r="BU29" s="892"/>
      <c r="BV29" s="892"/>
      <c r="BW29" s="892"/>
      <c r="BX29" s="892"/>
      <c r="BY29" s="892"/>
      <c r="BZ29" s="892"/>
      <c r="CA29" s="892"/>
      <c r="CB29" s="892"/>
      <c r="CC29" s="892"/>
      <c r="CD29" s="892"/>
      <c r="CE29" s="892"/>
      <c r="CF29" s="892"/>
      <c r="CG29" s="892"/>
      <c r="CH29" s="892"/>
      <c r="CI29" s="892"/>
      <c r="CJ29" s="892"/>
      <c r="CK29" s="892"/>
      <c r="CL29" s="892"/>
      <c r="CM29" s="892"/>
      <c r="CN29" s="892"/>
      <c r="CO29" s="892"/>
      <c r="CP29" s="892"/>
      <c r="CQ29" s="892"/>
      <c r="CR29" s="892"/>
      <c r="CS29" s="892"/>
      <c r="CT29" s="892"/>
      <c r="CU29" s="892"/>
      <c r="CV29" s="892"/>
      <c r="CW29" s="892"/>
      <c r="CX29" s="892"/>
      <c r="CY29" s="892"/>
      <c r="CZ29" s="892"/>
      <c r="DA29" s="892"/>
      <c r="DB29" s="892"/>
      <c r="DC29" s="892"/>
      <c r="DD29" s="892"/>
      <c r="DE29" s="892"/>
      <c r="DF29" s="892"/>
      <c r="DG29" s="892"/>
      <c r="DH29" s="892"/>
      <c r="DI29" s="892"/>
      <c r="DJ29" s="892"/>
      <c r="DK29" s="892"/>
      <c r="DL29" s="892"/>
      <c r="DM29" s="892"/>
      <c r="DN29" s="892"/>
      <c r="DO29" s="892"/>
      <c r="DP29" s="892"/>
      <c r="DQ29" s="892"/>
      <c r="DR29" s="892"/>
      <c r="DS29" s="892"/>
      <c r="DT29" s="892"/>
      <c r="DU29" s="892"/>
      <c r="DV29" s="892"/>
      <c r="DW29" s="892"/>
      <c r="DX29" s="892"/>
      <c r="DY29" s="892"/>
      <c r="DZ29" s="892"/>
      <c r="EA29" s="892"/>
      <c r="EB29" s="892"/>
      <c r="EC29" s="892"/>
      <c r="ED29" s="892"/>
      <c r="EE29" s="892"/>
      <c r="EF29" s="892"/>
      <c r="EG29" s="892"/>
      <c r="EH29" s="892"/>
      <c r="EI29" s="892"/>
      <c r="EJ29" s="892"/>
      <c r="EK29" s="892"/>
      <c r="EL29" s="892"/>
      <c r="EM29" s="892"/>
      <c r="EN29" s="892"/>
      <c r="EO29" s="892"/>
      <c r="EP29" s="892"/>
      <c r="EQ29" s="892"/>
      <c r="ER29" s="892"/>
      <c r="ES29" s="892"/>
      <c r="ET29" s="892"/>
      <c r="EU29" s="892"/>
      <c r="EV29" s="892"/>
      <c r="EW29" s="892"/>
      <c r="EX29" s="892"/>
      <c r="EY29" s="892"/>
      <c r="EZ29" s="892"/>
      <c r="FA29" s="892"/>
      <c r="FB29" s="892"/>
      <c r="FC29" s="892"/>
      <c r="FD29" s="892"/>
      <c r="FE29" s="892"/>
      <c r="FF29" s="892"/>
      <c r="FG29" s="892"/>
      <c r="FH29" s="892"/>
      <c r="FI29" s="892"/>
      <c r="FJ29" s="892"/>
      <c r="FK29" s="892"/>
      <c r="FL29" s="892"/>
      <c r="FM29" s="892"/>
      <c r="FN29" s="892"/>
      <c r="FO29" s="892"/>
      <c r="FP29" s="892"/>
      <c r="FQ29" s="892"/>
      <c r="FR29" s="892"/>
      <c r="FS29" s="892"/>
      <c r="FT29" s="892"/>
      <c r="FU29" s="892"/>
      <c r="FV29" s="892"/>
      <c r="FW29" s="892"/>
      <c r="FX29" s="892"/>
      <c r="FY29" s="892"/>
      <c r="FZ29" s="892"/>
      <c r="GA29" s="892"/>
      <c r="GB29" s="892"/>
      <c r="GC29" s="892"/>
      <c r="GD29" s="892"/>
      <c r="GE29" s="892"/>
      <c r="GF29" s="892"/>
      <c r="GG29" s="892"/>
      <c r="GH29" s="892"/>
      <c r="GI29" s="892"/>
      <c r="GJ29" s="892"/>
      <c r="GK29" s="892"/>
      <c r="GL29" s="892"/>
      <c r="GM29" s="892"/>
      <c r="GN29" s="892"/>
      <c r="GO29" s="892"/>
      <c r="GP29" s="892"/>
      <c r="GQ29" s="892"/>
      <c r="GR29" s="892"/>
      <c r="GS29" s="892"/>
      <c r="GT29" s="892"/>
      <c r="GU29" s="892"/>
      <c r="GV29" s="892"/>
      <c r="GW29" s="892"/>
      <c r="GX29" s="892"/>
      <c r="GY29" s="892"/>
      <c r="GZ29" s="892"/>
      <c r="HA29" s="892"/>
      <c r="HB29" s="892"/>
      <c r="HC29" s="892"/>
      <c r="HD29" s="892"/>
      <c r="HE29" s="892"/>
      <c r="HF29" s="892"/>
      <c r="HG29" s="892"/>
      <c r="HH29" s="892"/>
      <c r="HI29" s="892"/>
      <c r="HJ29" s="892"/>
      <c r="HK29" s="892"/>
      <c r="HL29" s="892"/>
      <c r="HM29" s="892"/>
      <c r="HN29" s="892"/>
      <c r="HO29" s="892"/>
      <c r="HP29" s="892"/>
      <c r="HQ29" s="892"/>
      <c r="HR29" s="892"/>
      <c r="HS29" s="892"/>
      <c r="HT29" s="892"/>
      <c r="HU29" s="892"/>
      <c r="HV29" s="892"/>
      <c r="HW29" s="892"/>
      <c r="HX29" s="892"/>
      <c r="HY29" s="892"/>
      <c r="HZ29" s="892"/>
      <c r="IA29" s="892"/>
      <c r="IB29" s="892"/>
      <c r="IC29" s="892"/>
      <c r="ID29" s="892"/>
      <c r="IE29" s="892"/>
      <c r="IF29" s="892"/>
      <c r="IG29" s="892"/>
      <c r="IH29" s="892"/>
      <c r="II29" s="892"/>
      <c r="IJ29" s="892"/>
      <c r="IK29" s="892"/>
      <c r="IL29" s="892"/>
      <c r="IM29" s="892"/>
      <c r="IN29" s="892"/>
      <c r="IO29" s="892"/>
      <c r="IP29" s="892"/>
      <c r="IQ29" s="892"/>
      <c r="IR29" s="892"/>
      <c r="IS29" s="892"/>
      <c r="IT29" s="892"/>
      <c r="IU29" s="892"/>
      <c r="IV29" s="892"/>
      <c r="IW29" s="892"/>
      <c r="IX29" s="892"/>
      <c r="IY29" s="892"/>
      <c r="IZ29" s="892"/>
      <c r="JA29" s="892"/>
      <c r="JB29" s="892"/>
      <c r="JC29" s="892"/>
    </row>
    <row r="30" spans="1:263" s="893" customFormat="1">
      <c r="A30" s="1411" t="s">
        <v>171</v>
      </c>
      <c r="B30" s="1405">
        <v>84798716</v>
      </c>
      <c r="C30" s="1406">
        <v>1.2569999999999999</v>
      </c>
      <c r="D30" s="1406">
        <v>11.498139999999999</v>
      </c>
      <c r="E30" s="1407">
        <v>58320.02</v>
      </c>
      <c r="F30" s="1408">
        <v>1432.49</v>
      </c>
      <c r="G30" s="1408">
        <f t="shared" si="13"/>
        <v>59752.509999999995</v>
      </c>
      <c r="H30" s="1408">
        <f t="shared" si="14"/>
        <v>71495.30094999999</v>
      </c>
      <c r="I30" s="1408">
        <f t="shared" si="8"/>
        <v>70790.733492999992</v>
      </c>
      <c r="J30" s="1409">
        <v>490775</v>
      </c>
      <c r="K30" s="1405">
        <v>33956</v>
      </c>
      <c r="L30" s="1372">
        <f t="shared" si="9"/>
        <v>0.14567836778564514</v>
      </c>
      <c r="M30" s="1336">
        <f t="shared" si="10"/>
        <v>1.9641781868673012</v>
      </c>
      <c r="N30" s="1337">
        <f t="shared" si="11"/>
        <v>2.4154841402337229E-2</v>
      </c>
      <c r="O30" s="1338">
        <f>IF(H30="","0",'2021 SAVE H '!F30)</f>
        <v>23550.903300000002</v>
      </c>
      <c r="P30" s="1373">
        <f t="shared" si="12"/>
        <v>4.9146292362270458E-2</v>
      </c>
      <c r="Q30" s="1254">
        <f>IF(J30="","0",'2021 SAVE H '!H30)</f>
        <v>479200</v>
      </c>
      <c r="R30" s="1265"/>
      <c r="S30" s="1264"/>
      <c r="T30" s="1123"/>
      <c r="U30" s="1123"/>
      <c r="V30" s="1123"/>
      <c r="W30" s="1123"/>
      <c r="X30" s="1123"/>
      <c r="Y30" s="892"/>
      <c r="Z30" s="892"/>
      <c r="AH30" s="907"/>
      <c r="BB30" s="892"/>
      <c r="BC30" s="892"/>
      <c r="BD30" s="892"/>
      <c r="BE30" s="892"/>
      <c r="BF30" s="892"/>
      <c r="BG30" s="892"/>
      <c r="BH30" s="892"/>
      <c r="BI30" s="892"/>
      <c r="BJ30" s="892"/>
      <c r="BK30" s="892"/>
      <c r="BL30" s="892"/>
      <c r="BM30" s="892"/>
      <c r="BN30" s="892"/>
      <c r="BO30" s="892"/>
      <c r="BP30" s="892"/>
      <c r="BQ30" s="892"/>
      <c r="BR30" s="892"/>
      <c r="BS30" s="892"/>
      <c r="BT30" s="892"/>
      <c r="BU30" s="892"/>
      <c r="BV30" s="892"/>
      <c r="BW30" s="892"/>
      <c r="BX30" s="892"/>
      <c r="BY30" s="892"/>
      <c r="BZ30" s="892"/>
      <c r="CA30" s="892"/>
      <c r="CB30" s="892"/>
      <c r="CC30" s="892"/>
      <c r="CD30" s="892"/>
      <c r="CE30" s="892"/>
      <c r="CF30" s="892"/>
      <c r="CG30" s="892"/>
      <c r="CH30" s="892"/>
      <c r="CI30" s="892"/>
      <c r="CJ30" s="892"/>
      <c r="CK30" s="892"/>
      <c r="CL30" s="892"/>
      <c r="CM30" s="892"/>
      <c r="CN30" s="892"/>
      <c r="CO30" s="892"/>
      <c r="CP30" s="892"/>
      <c r="CQ30" s="892"/>
      <c r="CR30" s="892"/>
      <c r="CS30" s="892"/>
      <c r="CT30" s="892"/>
      <c r="CU30" s="892"/>
      <c r="CV30" s="892"/>
      <c r="CW30" s="892"/>
      <c r="CX30" s="892"/>
      <c r="CY30" s="892"/>
      <c r="CZ30" s="892"/>
      <c r="DA30" s="892"/>
      <c r="DB30" s="892"/>
      <c r="DC30" s="892"/>
      <c r="DD30" s="892"/>
      <c r="DE30" s="892"/>
      <c r="DF30" s="892"/>
      <c r="DG30" s="892"/>
      <c r="DH30" s="892"/>
      <c r="DI30" s="892"/>
      <c r="DJ30" s="892"/>
      <c r="DK30" s="892"/>
      <c r="DL30" s="892"/>
      <c r="DM30" s="892"/>
      <c r="DN30" s="892"/>
      <c r="DO30" s="892"/>
      <c r="DP30" s="892"/>
      <c r="DQ30" s="892"/>
      <c r="DR30" s="892"/>
      <c r="DS30" s="892"/>
      <c r="DT30" s="892"/>
      <c r="DU30" s="892"/>
      <c r="DV30" s="892"/>
      <c r="DW30" s="892"/>
      <c r="DX30" s="892"/>
      <c r="DY30" s="892"/>
      <c r="DZ30" s="892"/>
      <c r="EA30" s="892"/>
      <c r="EB30" s="892"/>
      <c r="EC30" s="892"/>
      <c r="ED30" s="892"/>
      <c r="EE30" s="892"/>
      <c r="EF30" s="892"/>
      <c r="EG30" s="892"/>
      <c r="EH30" s="892"/>
      <c r="EI30" s="892"/>
      <c r="EJ30" s="892"/>
      <c r="EK30" s="892"/>
      <c r="EL30" s="892"/>
      <c r="EM30" s="892"/>
      <c r="EN30" s="892"/>
      <c r="EO30" s="892"/>
      <c r="EP30" s="892"/>
      <c r="EQ30" s="892"/>
      <c r="ER30" s="892"/>
      <c r="ES30" s="892"/>
      <c r="ET30" s="892"/>
      <c r="EU30" s="892"/>
      <c r="EV30" s="892"/>
      <c r="EW30" s="892"/>
      <c r="EX30" s="892"/>
      <c r="EY30" s="892"/>
      <c r="EZ30" s="892"/>
      <c r="FA30" s="892"/>
      <c r="FB30" s="892"/>
      <c r="FC30" s="892"/>
      <c r="FD30" s="892"/>
      <c r="FE30" s="892"/>
      <c r="FF30" s="892"/>
      <c r="FG30" s="892"/>
      <c r="FH30" s="892"/>
      <c r="FI30" s="892"/>
      <c r="FJ30" s="892"/>
      <c r="FK30" s="892"/>
      <c r="FL30" s="892"/>
      <c r="FM30" s="892"/>
      <c r="FN30" s="892"/>
      <c r="FO30" s="892"/>
      <c r="FP30" s="892"/>
      <c r="FQ30" s="892"/>
      <c r="FR30" s="892"/>
      <c r="FS30" s="892"/>
      <c r="FT30" s="892"/>
      <c r="FU30" s="892"/>
      <c r="FV30" s="892"/>
      <c r="FW30" s="892"/>
      <c r="FX30" s="892"/>
      <c r="FY30" s="892"/>
      <c r="FZ30" s="892"/>
      <c r="GA30" s="892"/>
      <c r="GB30" s="892"/>
      <c r="GC30" s="892"/>
      <c r="GD30" s="892"/>
      <c r="GE30" s="892"/>
      <c r="GF30" s="892"/>
      <c r="GG30" s="892"/>
      <c r="GH30" s="892"/>
      <c r="GI30" s="892"/>
      <c r="GJ30" s="892"/>
      <c r="GK30" s="892"/>
      <c r="GL30" s="892"/>
      <c r="GM30" s="892"/>
      <c r="GN30" s="892"/>
      <c r="GO30" s="892"/>
      <c r="GP30" s="892"/>
      <c r="GQ30" s="892"/>
      <c r="GR30" s="892"/>
      <c r="GS30" s="892"/>
      <c r="GT30" s="892"/>
      <c r="GU30" s="892"/>
      <c r="GV30" s="892"/>
      <c r="GW30" s="892"/>
      <c r="GX30" s="892"/>
      <c r="GY30" s="892"/>
      <c r="GZ30" s="892"/>
      <c r="HA30" s="892"/>
      <c r="HB30" s="892"/>
      <c r="HC30" s="892"/>
      <c r="HD30" s="892"/>
      <c r="HE30" s="892"/>
      <c r="HF30" s="892"/>
      <c r="HG30" s="892"/>
      <c r="HH30" s="892"/>
      <c r="HI30" s="892"/>
      <c r="HJ30" s="892"/>
      <c r="HK30" s="892"/>
      <c r="HL30" s="892"/>
      <c r="HM30" s="892"/>
      <c r="HN30" s="892"/>
      <c r="HO30" s="892"/>
      <c r="HP30" s="892"/>
      <c r="HQ30" s="892"/>
      <c r="HR30" s="892"/>
      <c r="HS30" s="892"/>
      <c r="HT30" s="892"/>
      <c r="HU30" s="892"/>
      <c r="HV30" s="892"/>
      <c r="HW30" s="892"/>
      <c r="HX30" s="892"/>
      <c r="HY30" s="892"/>
      <c r="HZ30" s="892"/>
      <c r="IA30" s="892"/>
      <c r="IB30" s="892"/>
      <c r="IC30" s="892"/>
      <c r="ID30" s="892"/>
      <c r="IE30" s="892"/>
      <c r="IF30" s="892"/>
      <c r="IG30" s="892"/>
      <c r="IH30" s="892"/>
      <c r="II30" s="892"/>
      <c r="IJ30" s="892"/>
      <c r="IK30" s="892"/>
      <c r="IL30" s="892"/>
      <c r="IM30" s="892"/>
      <c r="IN30" s="892"/>
      <c r="IO30" s="892"/>
      <c r="IP30" s="892"/>
      <c r="IQ30" s="892"/>
      <c r="IR30" s="892"/>
      <c r="IS30" s="892"/>
      <c r="IT30" s="892"/>
      <c r="IU30" s="892"/>
      <c r="IV30" s="892"/>
      <c r="IW30" s="892"/>
      <c r="IX30" s="892"/>
      <c r="IY30" s="892"/>
      <c r="IZ30" s="892"/>
      <c r="JA30" s="892"/>
      <c r="JB30" s="892"/>
      <c r="JC30" s="892"/>
    </row>
    <row r="31" spans="1:263" s="893" customFormat="1" ht="16.5" thickBot="1">
      <c r="A31" s="1479" t="s">
        <v>181</v>
      </c>
      <c r="B31" s="1479"/>
      <c r="C31" s="1374"/>
      <c r="D31" s="1374"/>
      <c r="E31" s="1375">
        <f>SUM(E19:E30)</f>
        <v>231053.03999999998</v>
      </c>
      <c r="F31" s="1376">
        <f>SUM(F19:F30)</f>
        <v>18431.02</v>
      </c>
      <c r="G31" s="1376">
        <f t="shared" ref="G31:J31" si="15">SUM(G19:G30)</f>
        <v>249484.05999999994</v>
      </c>
      <c r="H31" s="1376">
        <f t="shared" si="15"/>
        <v>296708.37409999996</v>
      </c>
      <c r="I31" s="1376">
        <f t="shared" si="15"/>
        <v>293874.91525399999</v>
      </c>
      <c r="J31" s="1377">
        <f t="shared" si="15"/>
        <v>3307009</v>
      </c>
      <c r="K31" s="1377">
        <f>SUM(E31:J31)</f>
        <v>4396560.4093539994</v>
      </c>
      <c r="L31" s="1378">
        <f>H31/J31</f>
        <v>8.9721066407741842E-2</v>
      </c>
      <c r="M31" s="1363">
        <f>(L31-P31)/P31</f>
        <v>0.83357424447768158</v>
      </c>
      <c r="N31" s="1364">
        <f t="shared" si="11"/>
        <v>-0.1221503144270102</v>
      </c>
      <c r="O31" s="1365">
        <f>SUM(O19:O30)</f>
        <v>184336.41875000001</v>
      </c>
      <c r="P31" s="1379">
        <f t="shared" si="12"/>
        <v>4.8932333489064742E-2</v>
      </c>
      <c r="Q31" s="1269">
        <f>SUM(Q19:Q30)</f>
        <v>3767170</v>
      </c>
      <c r="R31" s="1267"/>
      <c r="S31" s="1144"/>
      <c r="T31" s="1123"/>
      <c r="U31" s="1123"/>
      <c r="V31" s="1123"/>
      <c r="W31" s="1123"/>
      <c r="X31" s="1123"/>
      <c r="Y31" s="892"/>
      <c r="Z31" s="892"/>
      <c r="AH31" s="907"/>
      <c r="BB31" s="892"/>
      <c r="BC31" s="892"/>
      <c r="BD31" s="892"/>
      <c r="BE31" s="892"/>
      <c r="BF31" s="892"/>
      <c r="BG31" s="892"/>
      <c r="BH31" s="892"/>
      <c r="BI31" s="892"/>
      <c r="BJ31" s="892"/>
      <c r="BK31" s="892"/>
      <c r="BL31" s="892"/>
      <c r="BM31" s="892"/>
      <c r="BN31" s="892"/>
      <c r="BO31" s="892"/>
      <c r="BP31" s="892"/>
      <c r="BQ31" s="892"/>
      <c r="BR31" s="892"/>
      <c r="BS31" s="892"/>
      <c r="BT31" s="892"/>
      <c r="BU31" s="892"/>
      <c r="BV31" s="892"/>
      <c r="BW31" s="892"/>
      <c r="BX31" s="892"/>
      <c r="BY31" s="892"/>
      <c r="BZ31" s="892"/>
      <c r="CA31" s="892"/>
      <c r="CB31" s="892"/>
      <c r="CC31" s="892"/>
      <c r="CD31" s="892"/>
      <c r="CE31" s="892"/>
      <c r="CF31" s="892"/>
      <c r="CG31" s="892"/>
      <c r="CH31" s="892"/>
      <c r="CI31" s="892"/>
      <c r="CJ31" s="892"/>
      <c r="CK31" s="892"/>
      <c r="CL31" s="892"/>
      <c r="CM31" s="892"/>
      <c r="CN31" s="892"/>
      <c r="CO31" s="892"/>
      <c r="CP31" s="892"/>
      <c r="CQ31" s="892"/>
      <c r="CR31" s="892"/>
      <c r="CS31" s="892"/>
      <c r="CT31" s="892"/>
      <c r="CU31" s="892"/>
      <c r="CV31" s="892"/>
      <c r="CW31" s="892"/>
      <c r="CX31" s="892"/>
      <c r="CY31" s="892"/>
      <c r="CZ31" s="892"/>
      <c r="DA31" s="892"/>
      <c r="DB31" s="892"/>
      <c r="DC31" s="892"/>
      <c r="DD31" s="892"/>
      <c r="DE31" s="892"/>
      <c r="DF31" s="892"/>
      <c r="DG31" s="892"/>
      <c r="DH31" s="892"/>
      <c r="DI31" s="892"/>
      <c r="DJ31" s="892"/>
      <c r="DK31" s="892"/>
      <c r="DL31" s="892"/>
      <c r="DM31" s="892"/>
      <c r="DN31" s="892"/>
      <c r="DO31" s="892"/>
      <c r="DP31" s="892"/>
      <c r="DQ31" s="892"/>
      <c r="DR31" s="892"/>
      <c r="DS31" s="892"/>
      <c r="DT31" s="892"/>
      <c r="DU31" s="892"/>
      <c r="DV31" s="892"/>
      <c r="DW31" s="892"/>
      <c r="DX31" s="892"/>
      <c r="DY31" s="892"/>
      <c r="DZ31" s="892"/>
      <c r="EA31" s="892"/>
      <c r="EB31" s="892"/>
      <c r="EC31" s="892"/>
      <c r="ED31" s="892"/>
      <c r="EE31" s="892"/>
      <c r="EF31" s="892"/>
      <c r="EG31" s="892"/>
      <c r="EH31" s="892"/>
      <c r="EI31" s="892"/>
      <c r="EJ31" s="892"/>
      <c r="EK31" s="892"/>
      <c r="EL31" s="892"/>
      <c r="EM31" s="892"/>
      <c r="EN31" s="892"/>
      <c r="EO31" s="892"/>
      <c r="EP31" s="892"/>
      <c r="EQ31" s="892"/>
      <c r="ER31" s="892"/>
      <c r="ES31" s="892"/>
      <c r="ET31" s="892"/>
      <c r="EU31" s="892"/>
      <c r="EV31" s="892"/>
      <c r="EW31" s="892"/>
      <c r="EX31" s="892"/>
      <c r="EY31" s="892"/>
      <c r="EZ31" s="892"/>
      <c r="FA31" s="892"/>
      <c r="FB31" s="892"/>
      <c r="FC31" s="892"/>
      <c r="FD31" s="892"/>
      <c r="FE31" s="892"/>
      <c r="FF31" s="892"/>
      <c r="FG31" s="892"/>
      <c r="FH31" s="892"/>
      <c r="FI31" s="892"/>
      <c r="FJ31" s="892"/>
      <c r="FK31" s="892"/>
      <c r="FL31" s="892"/>
      <c r="FM31" s="892"/>
      <c r="FN31" s="892"/>
      <c r="FO31" s="892"/>
      <c r="FP31" s="892"/>
      <c r="FQ31" s="892"/>
      <c r="FR31" s="892"/>
      <c r="FS31" s="892"/>
      <c r="FT31" s="892"/>
      <c r="FU31" s="892"/>
      <c r="FV31" s="892"/>
      <c r="FW31" s="892"/>
      <c r="FX31" s="892"/>
      <c r="FY31" s="892"/>
      <c r="FZ31" s="892"/>
      <c r="GA31" s="892"/>
      <c r="GB31" s="892"/>
      <c r="GC31" s="892"/>
      <c r="GD31" s="892"/>
      <c r="GE31" s="892"/>
      <c r="GF31" s="892"/>
      <c r="GG31" s="892"/>
      <c r="GH31" s="892"/>
      <c r="GI31" s="892"/>
      <c r="GJ31" s="892"/>
      <c r="GK31" s="892"/>
      <c r="GL31" s="892"/>
      <c r="GM31" s="892"/>
      <c r="GN31" s="892"/>
      <c r="GO31" s="892"/>
      <c r="GP31" s="892"/>
      <c r="GQ31" s="892"/>
      <c r="GR31" s="892"/>
      <c r="GS31" s="892"/>
      <c r="GT31" s="892"/>
      <c r="GU31" s="892"/>
      <c r="GV31" s="892"/>
      <c r="GW31" s="892"/>
      <c r="GX31" s="892"/>
      <c r="GY31" s="892"/>
      <c r="GZ31" s="892"/>
      <c r="HA31" s="892"/>
      <c r="HB31" s="892"/>
      <c r="HC31" s="892"/>
      <c r="HD31" s="892"/>
      <c r="HE31" s="892"/>
      <c r="HF31" s="892"/>
      <c r="HG31" s="892"/>
      <c r="HH31" s="892"/>
      <c r="HI31" s="892"/>
      <c r="HJ31" s="892"/>
      <c r="HK31" s="892"/>
      <c r="HL31" s="892"/>
      <c r="HM31" s="892"/>
      <c r="HN31" s="892"/>
      <c r="HO31" s="892"/>
      <c r="HP31" s="892"/>
      <c r="HQ31" s="892"/>
      <c r="HR31" s="892"/>
      <c r="HS31" s="892"/>
      <c r="HT31" s="892"/>
      <c r="HU31" s="892"/>
      <c r="HV31" s="892"/>
      <c r="HW31" s="892"/>
      <c r="HX31" s="892"/>
      <c r="HY31" s="892"/>
      <c r="HZ31" s="892"/>
      <c r="IA31" s="892"/>
      <c r="IB31" s="892"/>
      <c r="IC31" s="892"/>
      <c r="ID31" s="892"/>
      <c r="IE31" s="892"/>
      <c r="IF31" s="892"/>
      <c r="IG31" s="892"/>
      <c r="IH31" s="892"/>
      <c r="II31" s="892"/>
      <c r="IJ31" s="892"/>
      <c r="IK31" s="892"/>
      <c r="IL31" s="892"/>
      <c r="IM31" s="892"/>
      <c r="IN31" s="892"/>
      <c r="IO31" s="892"/>
      <c r="IP31" s="892"/>
      <c r="IQ31" s="892"/>
      <c r="IR31" s="892"/>
      <c r="IS31" s="892"/>
      <c r="IT31" s="892"/>
      <c r="IU31" s="892"/>
      <c r="IV31" s="892"/>
      <c r="IW31" s="892"/>
      <c r="IX31" s="892"/>
      <c r="IY31" s="892"/>
      <c r="IZ31" s="892"/>
      <c r="JA31" s="892"/>
      <c r="JB31" s="892"/>
      <c r="JC31" s="892"/>
    </row>
    <row r="32" spans="1:263" s="893" customFormat="1">
      <c r="A32" s="1380"/>
      <c r="B32" s="1380"/>
      <c r="C32" s="1380"/>
      <c r="D32" s="1380"/>
      <c r="E32" s="1381"/>
      <c r="F32" s="1381"/>
      <c r="G32" s="1381"/>
      <c r="H32" s="1381"/>
      <c r="I32" s="1381"/>
      <c r="J32" s="1380"/>
      <c r="K32" s="1380"/>
      <c r="L32" s="1380"/>
      <c r="M32" s="1380"/>
      <c r="N32" s="1380"/>
      <c r="O32" s="1380"/>
      <c r="P32" s="1380"/>
      <c r="Q32" s="1167"/>
      <c r="R32" s="1123"/>
      <c r="S32" s="1256"/>
      <c r="T32" s="1123"/>
      <c r="U32" s="1123"/>
      <c r="V32" s="1123"/>
      <c r="W32" s="1123"/>
      <c r="X32" s="1123"/>
      <c r="Y32" s="892"/>
      <c r="Z32" s="892"/>
      <c r="AH32" s="913"/>
      <c r="BB32" s="892"/>
      <c r="BC32" s="892"/>
      <c r="BD32" s="892"/>
      <c r="BE32" s="892"/>
      <c r="BF32" s="892"/>
      <c r="BG32" s="892"/>
      <c r="BH32" s="892"/>
      <c r="BI32" s="892"/>
      <c r="BJ32" s="892"/>
      <c r="BK32" s="892"/>
      <c r="BL32" s="892"/>
      <c r="BM32" s="892"/>
      <c r="BN32" s="892"/>
      <c r="BO32" s="892"/>
      <c r="BP32" s="892"/>
      <c r="BQ32" s="892"/>
      <c r="BR32" s="892"/>
      <c r="BS32" s="892"/>
      <c r="BT32" s="892"/>
      <c r="BU32" s="892"/>
      <c r="BV32" s="892"/>
      <c r="BW32" s="892"/>
      <c r="BX32" s="892"/>
      <c r="BY32" s="892"/>
      <c r="BZ32" s="892"/>
      <c r="CA32" s="892"/>
      <c r="CB32" s="892"/>
      <c r="CC32" s="892"/>
      <c r="CD32" s="892"/>
      <c r="CE32" s="892"/>
      <c r="CF32" s="892"/>
      <c r="CG32" s="892"/>
      <c r="CH32" s="892"/>
      <c r="CI32" s="892"/>
      <c r="CJ32" s="892"/>
      <c r="CK32" s="892"/>
      <c r="CL32" s="892"/>
      <c r="CM32" s="892"/>
      <c r="CN32" s="892"/>
      <c r="CO32" s="892"/>
      <c r="CP32" s="892"/>
      <c r="CQ32" s="892"/>
      <c r="CR32" s="892"/>
      <c r="CS32" s="892"/>
      <c r="CT32" s="892"/>
      <c r="CU32" s="892"/>
      <c r="CV32" s="892"/>
      <c r="CW32" s="892"/>
      <c r="CX32" s="892"/>
      <c r="CY32" s="892"/>
      <c r="CZ32" s="892"/>
      <c r="DA32" s="892"/>
      <c r="DB32" s="892"/>
      <c r="DC32" s="892"/>
      <c r="DD32" s="892"/>
      <c r="DE32" s="892"/>
      <c r="DF32" s="892"/>
      <c r="DG32" s="892"/>
      <c r="DH32" s="892"/>
      <c r="DI32" s="892"/>
      <c r="DJ32" s="892"/>
      <c r="DK32" s="892"/>
      <c r="DL32" s="892"/>
      <c r="DM32" s="892"/>
      <c r="DN32" s="892"/>
      <c r="DO32" s="892"/>
      <c r="DP32" s="892"/>
      <c r="DQ32" s="892"/>
      <c r="DR32" s="892"/>
      <c r="DS32" s="892"/>
      <c r="DT32" s="892"/>
      <c r="DU32" s="892"/>
      <c r="DV32" s="892"/>
      <c r="DW32" s="892"/>
      <c r="DX32" s="892"/>
      <c r="DY32" s="892"/>
      <c r="DZ32" s="892"/>
      <c r="EA32" s="892"/>
      <c r="EB32" s="892"/>
      <c r="EC32" s="892"/>
      <c r="ED32" s="892"/>
      <c r="EE32" s="892"/>
      <c r="EF32" s="892"/>
      <c r="EG32" s="892"/>
      <c r="EH32" s="892"/>
      <c r="EI32" s="892"/>
      <c r="EJ32" s="892"/>
      <c r="EK32" s="892"/>
      <c r="EL32" s="892"/>
      <c r="EM32" s="892"/>
      <c r="EN32" s="892"/>
      <c r="EO32" s="892"/>
      <c r="EP32" s="892"/>
      <c r="EQ32" s="892"/>
      <c r="ER32" s="892"/>
      <c r="ES32" s="892"/>
      <c r="ET32" s="892"/>
      <c r="EU32" s="892"/>
      <c r="EV32" s="892"/>
      <c r="EW32" s="892"/>
      <c r="EX32" s="892"/>
      <c r="EY32" s="892"/>
      <c r="EZ32" s="892"/>
      <c r="FA32" s="892"/>
      <c r="FB32" s="892"/>
      <c r="FC32" s="892"/>
      <c r="FD32" s="892"/>
      <c r="FE32" s="892"/>
      <c r="FF32" s="892"/>
      <c r="FG32" s="892"/>
      <c r="FH32" s="892"/>
      <c r="FI32" s="892"/>
      <c r="FJ32" s="892"/>
      <c r="FK32" s="892"/>
      <c r="FL32" s="892"/>
      <c r="FM32" s="892"/>
      <c r="FN32" s="892"/>
      <c r="FO32" s="892"/>
      <c r="FP32" s="892"/>
      <c r="FQ32" s="892"/>
      <c r="FR32" s="892"/>
      <c r="FS32" s="892"/>
      <c r="FT32" s="892"/>
      <c r="FU32" s="892"/>
      <c r="FV32" s="892"/>
      <c r="FW32" s="892"/>
      <c r="FX32" s="892"/>
      <c r="FY32" s="892"/>
      <c r="FZ32" s="892"/>
      <c r="GA32" s="892"/>
      <c r="GB32" s="892"/>
      <c r="GC32" s="892"/>
      <c r="GD32" s="892"/>
      <c r="GE32" s="892"/>
      <c r="GF32" s="892"/>
      <c r="GG32" s="892"/>
      <c r="GH32" s="892"/>
      <c r="GI32" s="892"/>
      <c r="GJ32" s="892"/>
      <c r="GK32" s="892"/>
      <c r="GL32" s="892"/>
      <c r="GM32" s="892"/>
      <c r="GN32" s="892"/>
      <c r="GO32" s="892"/>
      <c r="GP32" s="892"/>
      <c r="GQ32" s="892"/>
      <c r="GR32" s="892"/>
      <c r="GS32" s="892"/>
      <c r="GT32" s="892"/>
      <c r="GU32" s="892"/>
      <c r="GV32" s="892"/>
      <c r="GW32" s="892"/>
      <c r="GX32" s="892"/>
      <c r="GY32" s="892"/>
      <c r="GZ32" s="892"/>
      <c r="HA32" s="892"/>
      <c r="HB32" s="892"/>
      <c r="HC32" s="892"/>
      <c r="HD32" s="892"/>
      <c r="HE32" s="892"/>
      <c r="HF32" s="892"/>
      <c r="HG32" s="892"/>
      <c r="HH32" s="892"/>
      <c r="HI32" s="892"/>
      <c r="HJ32" s="892"/>
      <c r="HK32" s="892"/>
      <c r="HL32" s="892"/>
      <c r="HM32" s="892"/>
      <c r="HN32" s="892"/>
      <c r="HO32" s="892"/>
      <c r="HP32" s="892"/>
      <c r="HQ32" s="892"/>
      <c r="HR32" s="892"/>
      <c r="HS32" s="892"/>
      <c r="HT32" s="892"/>
      <c r="HU32" s="892"/>
      <c r="HV32" s="892"/>
      <c r="HW32" s="892"/>
      <c r="HX32" s="892"/>
      <c r="HY32" s="892"/>
      <c r="HZ32" s="892"/>
      <c r="IA32" s="892"/>
      <c r="IB32" s="892"/>
      <c r="IC32" s="892"/>
      <c r="ID32" s="892"/>
      <c r="IE32" s="892"/>
      <c r="IF32" s="892"/>
      <c r="IG32" s="892"/>
      <c r="IH32" s="892"/>
      <c r="II32" s="892"/>
      <c r="IJ32" s="892"/>
      <c r="IK32" s="892"/>
      <c r="IL32" s="892"/>
      <c r="IM32" s="892"/>
      <c r="IN32" s="892"/>
      <c r="IO32" s="892"/>
      <c r="IP32" s="892"/>
      <c r="IQ32" s="892"/>
      <c r="IR32" s="892"/>
      <c r="IS32" s="892"/>
      <c r="IT32" s="892"/>
      <c r="IU32" s="892"/>
      <c r="IV32" s="892"/>
      <c r="IW32" s="892"/>
      <c r="IX32" s="892"/>
      <c r="IY32" s="892"/>
      <c r="IZ32" s="892"/>
      <c r="JA32" s="892"/>
      <c r="JB32" s="892"/>
      <c r="JC32" s="892"/>
    </row>
    <row r="33" spans="1:263" s="893" customFormat="1">
      <c r="A33" s="1380"/>
      <c r="B33" s="1380"/>
      <c r="C33" s="1380"/>
      <c r="D33" s="1380"/>
      <c r="E33" s="1381"/>
      <c r="F33" s="1381"/>
      <c r="G33" s="1381"/>
      <c r="H33" s="1381"/>
      <c r="I33" s="1381"/>
      <c r="J33" s="1380"/>
      <c r="K33" s="1380"/>
      <c r="L33" s="1380"/>
      <c r="M33" s="1380"/>
      <c r="N33" s="1380"/>
      <c r="O33" s="1380"/>
      <c r="P33" s="1380"/>
      <c r="Q33" s="1167"/>
      <c r="R33" s="1123"/>
      <c r="S33" s="1256"/>
      <c r="T33" s="1123"/>
      <c r="U33" s="1123"/>
      <c r="V33" s="1123"/>
      <c r="W33" s="1123"/>
      <c r="X33" s="1123"/>
      <c r="Y33" s="892"/>
      <c r="Z33" s="892"/>
      <c r="AH33" s="913"/>
      <c r="BB33" s="892"/>
      <c r="BC33" s="892"/>
      <c r="BD33" s="892"/>
      <c r="BE33" s="892"/>
      <c r="BF33" s="892"/>
      <c r="BG33" s="892"/>
      <c r="BH33" s="892"/>
      <c r="BI33" s="892"/>
      <c r="BJ33" s="892"/>
      <c r="BK33" s="892"/>
      <c r="BL33" s="892"/>
      <c r="BM33" s="892"/>
      <c r="BN33" s="892"/>
      <c r="BO33" s="892"/>
      <c r="BP33" s="892"/>
      <c r="BQ33" s="892"/>
      <c r="BR33" s="892"/>
      <c r="BS33" s="892"/>
      <c r="BT33" s="892"/>
      <c r="BU33" s="892"/>
      <c r="BV33" s="892"/>
      <c r="BW33" s="892"/>
      <c r="BX33" s="892"/>
      <c r="BY33" s="892"/>
      <c r="BZ33" s="892"/>
      <c r="CA33" s="892"/>
      <c r="CB33" s="892"/>
      <c r="CC33" s="892"/>
      <c r="CD33" s="892"/>
      <c r="CE33" s="892"/>
      <c r="CF33" s="892"/>
      <c r="CG33" s="892"/>
      <c r="CH33" s="892"/>
      <c r="CI33" s="892"/>
      <c r="CJ33" s="892"/>
      <c r="CK33" s="892"/>
      <c r="CL33" s="892"/>
      <c r="CM33" s="892"/>
      <c r="CN33" s="892"/>
      <c r="CO33" s="892"/>
      <c r="CP33" s="892"/>
      <c r="CQ33" s="892"/>
      <c r="CR33" s="892"/>
      <c r="CS33" s="892"/>
      <c r="CT33" s="892"/>
      <c r="CU33" s="892"/>
      <c r="CV33" s="892"/>
      <c r="CW33" s="892"/>
      <c r="CX33" s="892"/>
      <c r="CY33" s="892"/>
      <c r="CZ33" s="892"/>
      <c r="DA33" s="892"/>
      <c r="DB33" s="892"/>
      <c r="DC33" s="892"/>
      <c r="DD33" s="892"/>
      <c r="DE33" s="892"/>
      <c r="DF33" s="892"/>
      <c r="DG33" s="892"/>
      <c r="DH33" s="892"/>
      <c r="DI33" s="892"/>
      <c r="DJ33" s="892"/>
      <c r="DK33" s="892"/>
      <c r="DL33" s="892"/>
      <c r="DM33" s="892"/>
      <c r="DN33" s="892"/>
      <c r="DO33" s="892"/>
      <c r="DP33" s="892"/>
      <c r="DQ33" s="892"/>
      <c r="DR33" s="892"/>
      <c r="DS33" s="892"/>
      <c r="DT33" s="892"/>
      <c r="DU33" s="892"/>
      <c r="DV33" s="892"/>
      <c r="DW33" s="892"/>
      <c r="DX33" s="892"/>
      <c r="DY33" s="892"/>
      <c r="DZ33" s="892"/>
      <c r="EA33" s="892"/>
      <c r="EB33" s="892"/>
      <c r="EC33" s="892"/>
      <c r="ED33" s="892"/>
      <c r="EE33" s="892"/>
      <c r="EF33" s="892"/>
      <c r="EG33" s="892"/>
      <c r="EH33" s="892"/>
      <c r="EI33" s="892"/>
      <c r="EJ33" s="892"/>
      <c r="EK33" s="892"/>
      <c r="EL33" s="892"/>
      <c r="EM33" s="892"/>
      <c r="EN33" s="892"/>
      <c r="EO33" s="892"/>
      <c r="EP33" s="892"/>
      <c r="EQ33" s="892"/>
      <c r="ER33" s="892"/>
      <c r="ES33" s="892"/>
      <c r="ET33" s="892"/>
      <c r="EU33" s="892"/>
      <c r="EV33" s="892"/>
      <c r="EW33" s="892"/>
      <c r="EX33" s="892"/>
      <c r="EY33" s="892"/>
      <c r="EZ33" s="892"/>
      <c r="FA33" s="892"/>
      <c r="FB33" s="892"/>
      <c r="FC33" s="892"/>
      <c r="FD33" s="892"/>
      <c r="FE33" s="892"/>
      <c r="FF33" s="892"/>
      <c r="FG33" s="892"/>
      <c r="FH33" s="892"/>
      <c r="FI33" s="892"/>
      <c r="FJ33" s="892"/>
      <c r="FK33" s="892"/>
      <c r="FL33" s="892"/>
      <c r="FM33" s="892"/>
      <c r="FN33" s="892"/>
      <c r="FO33" s="892"/>
      <c r="FP33" s="892"/>
      <c r="FQ33" s="892"/>
      <c r="FR33" s="892"/>
      <c r="FS33" s="892"/>
      <c r="FT33" s="892"/>
      <c r="FU33" s="892"/>
      <c r="FV33" s="892"/>
      <c r="FW33" s="892"/>
      <c r="FX33" s="892"/>
      <c r="FY33" s="892"/>
      <c r="FZ33" s="892"/>
      <c r="GA33" s="892"/>
      <c r="GB33" s="892"/>
      <c r="GC33" s="892"/>
      <c r="GD33" s="892"/>
      <c r="GE33" s="892"/>
      <c r="GF33" s="892"/>
      <c r="GG33" s="892"/>
      <c r="GH33" s="892"/>
      <c r="GI33" s="892"/>
      <c r="GJ33" s="892"/>
      <c r="GK33" s="892"/>
      <c r="GL33" s="892"/>
      <c r="GM33" s="892"/>
      <c r="GN33" s="892"/>
      <c r="GO33" s="892"/>
      <c r="GP33" s="892"/>
      <c r="GQ33" s="892"/>
      <c r="GR33" s="892"/>
      <c r="GS33" s="892"/>
      <c r="GT33" s="892"/>
      <c r="GU33" s="892"/>
      <c r="GV33" s="892"/>
      <c r="GW33" s="892"/>
      <c r="GX33" s="892"/>
      <c r="GY33" s="892"/>
      <c r="GZ33" s="892"/>
      <c r="HA33" s="892"/>
      <c r="HB33" s="892"/>
      <c r="HC33" s="892"/>
      <c r="HD33" s="892"/>
      <c r="HE33" s="892"/>
      <c r="HF33" s="892"/>
      <c r="HG33" s="892"/>
      <c r="HH33" s="892"/>
      <c r="HI33" s="892"/>
      <c r="HJ33" s="892"/>
      <c r="HK33" s="892"/>
      <c r="HL33" s="892"/>
      <c r="HM33" s="892"/>
      <c r="HN33" s="892"/>
      <c r="HO33" s="892"/>
      <c r="HP33" s="892"/>
      <c r="HQ33" s="892"/>
      <c r="HR33" s="892"/>
      <c r="HS33" s="892"/>
      <c r="HT33" s="892"/>
      <c r="HU33" s="892"/>
      <c r="HV33" s="892"/>
      <c r="HW33" s="892"/>
      <c r="HX33" s="892"/>
      <c r="HY33" s="892"/>
      <c r="HZ33" s="892"/>
      <c r="IA33" s="892"/>
      <c r="IB33" s="892"/>
      <c r="IC33" s="892"/>
      <c r="ID33" s="892"/>
      <c r="IE33" s="892"/>
      <c r="IF33" s="892"/>
      <c r="IG33" s="892"/>
      <c r="IH33" s="892"/>
      <c r="II33" s="892"/>
      <c r="IJ33" s="892"/>
      <c r="IK33" s="892"/>
      <c r="IL33" s="892"/>
      <c r="IM33" s="892"/>
      <c r="IN33" s="892"/>
      <c r="IO33" s="892"/>
      <c r="IP33" s="892"/>
      <c r="IQ33" s="892"/>
      <c r="IR33" s="892"/>
      <c r="IS33" s="892"/>
      <c r="IT33" s="892"/>
      <c r="IU33" s="892"/>
      <c r="IV33" s="892"/>
      <c r="IW33" s="892"/>
      <c r="IX33" s="892"/>
      <c r="IY33" s="892"/>
      <c r="IZ33" s="892"/>
      <c r="JA33" s="892"/>
      <c r="JB33" s="892"/>
      <c r="JC33" s="892"/>
    </row>
    <row r="34" spans="1:263" s="893" customFormat="1">
      <c r="A34" s="1380"/>
      <c r="B34" s="1380"/>
      <c r="C34" s="1380"/>
      <c r="D34" s="1380"/>
      <c r="E34" s="1381"/>
      <c r="F34" s="1381"/>
      <c r="G34" s="1381"/>
      <c r="H34" s="1381"/>
      <c r="I34" s="1381"/>
      <c r="J34" s="1380"/>
      <c r="K34" s="1380"/>
      <c r="L34" s="1380"/>
      <c r="M34" s="1380"/>
      <c r="N34" s="1380"/>
      <c r="O34" s="1380"/>
      <c r="P34" s="1380"/>
      <c r="Q34" s="1167"/>
      <c r="R34" s="1123"/>
      <c r="S34" s="1123"/>
      <c r="T34" s="1123"/>
      <c r="U34" s="1123"/>
      <c r="V34" s="1123"/>
      <c r="W34" s="1123"/>
      <c r="X34" s="1123"/>
      <c r="Y34" s="892"/>
      <c r="Z34" s="892"/>
      <c r="AH34" s="913"/>
      <c r="BB34" s="892"/>
      <c r="BC34" s="892"/>
      <c r="BD34" s="892"/>
      <c r="BE34" s="892"/>
      <c r="BF34" s="892"/>
      <c r="BG34" s="892"/>
      <c r="BH34" s="892"/>
      <c r="BI34" s="892"/>
      <c r="BJ34" s="892"/>
      <c r="BK34" s="892"/>
      <c r="BL34" s="892"/>
      <c r="BM34" s="892"/>
      <c r="BN34" s="892"/>
      <c r="BO34" s="892"/>
      <c r="BP34" s="892"/>
      <c r="BQ34" s="892"/>
      <c r="BR34" s="892"/>
      <c r="BS34" s="892"/>
      <c r="BT34" s="892"/>
      <c r="BU34" s="892"/>
      <c r="BV34" s="892"/>
      <c r="BW34" s="892"/>
      <c r="BX34" s="892"/>
      <c r="BY34" s="892"/>
      <c r="BZ34" s="892"/>
      <c r="CA34" s="892"/>
      <c r="CB34" s="892"/>
      <c r="CC34" s="892"/>
      <c r="CD34" s="892"/>
      <c r="CE34" s="892"/>
      <c r="CF34" s="892"/>
      <c r="CG34" s="892"/>
      <c r="CH34" s="892"/>
      <c r="CI34" s="892"/>
      <c r="CJ34" s="892"/>
      <c r="CK34" s="892"/>
      <c r="CL34" s="892"/>
      <c r="CM34" s="892"/>
      <c r="CN34" s="892"/>
      <c r="CO34" s="892"/>
      <c r="CP34" s="892"/>
      <c r="CQ34" s="892"/>
      <c r="CR34" s="892"/>
      <c r="CS34" s="892"/>
      <c r="CT34" s="892"/>
      <c r="CU34" s="892"/>
      <c r="CV34" s="892"/>
      <c r="CW34" s="892"/>
      <c r="CX34" s="892"/>
      <c r="CY34" s="892"/>
      <c r="CZ34" s="892"/>
      <c r="DA34" s="892"/>
      <c r="DB34" s="892"/>
      <c r="DC34" s="892"/>
      <c r="DD34" s="892"/>
      <c r="DE34" s="892"/>
      <c r="DF34" s="892"/>
      <c r="DG34" s="892"/>
      <c r="DH34" s="892"/>
      <c r="DI34" s="892"/>
      <c r="DJ34" s="892"/>
      <c r="DK34" s="892"/>
      <c r="DL34" s="892"/>
      <c r="DM34" s="892"/>
      <c r="DN34" s="892"/>
      <c r="DO34" s="892"/>
      <c r="DP34" s="892"/>
      <c r="DQ34" s="892"/>
      <c r="DR34" s="892"/>
      <c r="DS34" s="892"/>
      <c r="DT34" s="892"/>
      <c r="DU34" s="892"/>
      <c r="DV34" s="892"/>
      <c r="DW34" s="892"/>
      <c r="DX34" s="892"/>
      <c r="DY34" s="892"/>
      <c r="DZ34" s="892"/>
      <c r="EA34" s="892"/>
      <c r="EB34" s="892"/>
      <c r="EC34" s="892"/>
      <c r="ED34" s="892"/>
      <c r="EE34" s="892"/>
      <c r="EF34" s="892"/>
      <c r="EG34" s="892"/>
      <c r="EH34" s="892"/>
      <c r="EI34" s="892"/>
      <c r="EJ34" s="892"/>
      <c r="EK34" s="892"/>
      <c r="EL34" s="892"/>
      <c r="EM34" s="892"/>
      <c r="EN34" s="892"/>
      <c r="EO34" s="892"/>
      <c r="EP34" s="892"/>
      <c r="EQ34" s="892"/>
      <c r="ER34" s="892"/>
      <c r="ES34" s="892"/>
      <c r="ET34" s="892"/>
      <c r="EU34" s="892"/>
      <c r="EV34" s="892"/>
      <c r="EW34" s="892"/>
      <c r="EX34" s="892"/>
      <c r="EY34" s="892"/>
      <c r="EZ34" s="892"/>
      <c r="FA34" s="892"/>
      <c r="FB34" s="892"/>
      <c r="FC34" s="892"/>
      <c r="FD34" s="892"/>
      <c r="FE34" s="892"/>
      <c r="FF34" s="892"/>
      <c r="FG34" s="892"/>
      <c r="FH34" s="892"/>
      <c r="FI34" s="892"/>
      <c r="FJ34" s="892"/>
      <c r="FK34" s="892"/>
      <c r="FL34" s="892"/>
      <c r="FM34" s="892"/>
      <c r="FN34" s="892"/>
      <c r="FO34" s="892"/>
      <c r="FP34" s="892"/>
      <c r="FQ34" s="892"/>
      <c r="FR34" s="892"/>
      <c r="FS34" s="892"/>
      <c r="FT34" s="892"/>
      <c r="FU34" s="892"/>
      <c r="FV34" s="892"/>
      <c r="FW34" s="892"/>
      <c r="FX34" s="892"/>
      <c r="FY34" s="892"/>
      <c r="FZ34" s="892"/>
      <c r="GA34" s="892"/>
      <c r="GB34" s="892"/>
      <c r="GC34" s="892"/>
      <c r="GD34" s="892"/>
      <c r="GE34" s="892"/>
      <c r="GF34" s="892"/>
      <c r="GG34" s="892"/>
      <c r="GH34" s="892"/>
      <c r="GI34" s="892"/>
      <c r="GJ34" s="892"/>
      <c r="GK34" s="892"/>
      <c r="GL34" s="892"/>
      <c r="GM34" s="892"/>
      <c r="GN34" s="892"/>
      <c r="GO34" s="892"/>
      <c r="GP34" s="892"/>
      <c r="GQ34" s="892"/>
      <c r="GR34" s="892"/>
      <c r="GS34" s="892"/>
      <c r="GT34" s="892"/>
      <c r="GU34" s="892"/>
      <c r="GV34" s="892"/>
      <c r="GW34" s="892"/>
      <c r="GX34" s="892"/>
      <c r="GY34" s="892"/>
      <c r="GZ34" s="892"/>
      <c r="HA34" s="892"/>
      <c r="HB34" s="892"/>
      <c r="HC34" s="892"/>
      <c r="HD34" s="892"/>
      <c r="HE34" s="892"/>
      <c r="HF34" s="892"/>
      <c r="HG34" s="892"/>
      <c r="HH34" s="892"/>
      <c r="HI34" s="892"/>
      <c r="HJ34" s="892"/>
      <c r="HK34" s="892"/>
      <c r="HL34" s="892"/>
      <c r="HM34" s="892"/>
      <c r="HN34" s="892"/>
      <c r="HO34" s="892"/>
      <c r="HP34" s="892"/>
      <c r="HQ34" s="892"/>
      <c r="HR34" s="892"/>
      <c r="HS34" s="892"/>
      <c r="HT34" s="892"/>
      <c r="HU34" s="892"/>
      <c r="HV34" s="892"/>
      <c r="HW34" s="892"/>
      <c r="HX34" s="892"/>
      <c r="HY34" s="892"/>
      <c r="HZ34" s="892"/>
      <c r="IA34" s="892"/>
      <c r="IB34" s="892"/>
      <c r="IC34" s="892"/>
      <c r="ID34" s="892"/>
      <c r="IE34" s="892"/>
      <c r="IF34" s="892"/>
      <c r="IG34" s="892"/>
      <c r="IH34" s="892"/>
      <c r="II34" s="892"/>
      <c r="IJ34" s="892"/>
      <c r="IK34" s="892"/>
      <c r="IL34" s="892"/>
      <c r="IM34" s="892"/>
      <c r="IN34" s="892"/>
      <c r="IO34" s="892"/>
      <c r="IP34" s="892"/>
      <c r="IQ34" s="892"/>
      <c r="IR34" s="892"/>
      <c r="IS34" s="892"/>
      <c r="IT34" s="892"/>
      <c r="IU34" s="892"/>
      <c r="IV34" s="892"/>
      <c r="IW34" s="892"/>
      <c r="IX34" s="892"/>
      <c r="IY34" s="892"/>
      <c r="IZ34" s="892"/>
      <c r="JA34" s="892"/>
      <c r="JB34" s="892"/>
      <c r="JC34" s="892"/>
    </row>
    <row r="35" spans="1:263" s="893" customFormat="1" ht="28.5">
      <c r="A35" s="1380"/>
      <c r="B35" s="1380"/>
      <c r="C35" s="1380"/>
      <c r="D35" s="1380"/>
      <c r="E35" s="1480" t="s">
        <v>427</v>
      </c>
      <c r="F35" s="1480"/>
      <c r="G35" s="1480"/>
      <c r="H35" s="1480"/>
      <c r="I35" s="1480"/>
      <c r="J35" s="1480"/>
      <c r="K35" s="1480"/>
      <c r="L35" s="1480"/>
      <c r="M35" s="1380"/>
      <c r="N35" s="1380"/>
      <c r="O35" s="1380"/>
      <c r="P35" s="1380"/>
      <c r="Q35" s="1167"/>
      <c r="R35" s="1123"/>
      <c r="S35" s="1123"/>
      <c r="T35" s="1123"/>
      <c r="U35" s="1123"/>
      <c r="V35" s="1123"/>
      <c r="W35" s="1123"/>
      <c r="X35" s="1123"/>
      <c r="Y35" s="892"/>
      <c r="Z35" s="892"/>
      <c r="AH35" s="913"/>
      <c r="BB35" s="892"/>
      <c r="BC35" s="892"/>
      <c r="BD35" s="892"/>
      <c r="BE35" s="892"/>
      <c r="BF35" s="892"/>
      <c r="BG35" s="892"/>
      <c r="BH35" s="892"/>
      <c r="BI35" s="892"/>
      <c r="BJ35" s="892"/>
      <c r="BK35" s="892"/>
      <c r="BL35" s="892"/>
      <c r="BM35" s="892"/>
      <c r="BN35" s="892"/>
      <c r="BO35" s="892"/>
      <c r="BP35" s="892"/>
      <c r="BQ35" s="892"/>
      <c r="BR35" s="892"/>
      <c r="BS35" s="892"/>
      <c r="BT35" s="892"/>
      <c r="BU35" s="892"/>
      <c r="BV35" s="892"/>
      <c r="BW35" s="892"/>
      <c r="BX35" s="892"/>
      <c r="BY35" s="892"/>
      <c r="BZ35" s="892"/>
      <c r="CA35" s="892"/>
      <c r="CB35" s="892"/>
      <c r="CC35" s="892"/>
      <c r="CD35" s="892"/>
      <c r="CE35" s="892"/>
      <c r="CF35" s="892"/>
      <c r="CG35" s="892"/>
      <c r="CH35" s="892"/>
      <c r="CI35" s="892"/>
      <c r="CJ35" s="892"/>
      <c r="CK35" s="892"/>
      <c r="CL35" s="892"/>
      <c r="CM35" s="892"/>
      <c r="CN35" s="892"/>
      <c r="CO35" s="892"/>
      <c r="CP35" s="892"/>
      <c r="CQ35" s="892"/>
      <c r="CR35" s="892"/>
      <c r="CS35" s="892"/>
      <c r="CT35" s="892"/>
      <c r="CU35" s="892"/>
      <c r="CV35" s="892"/>
      <c r="CW35" s="892"/>
      <c r="CX35" s="892"/>
      <c r="CY35" s="892"/>
      <c r="CZ35" s="892"/>
      <c r="DA35" s="892"/>
      <c r="DB35" s="892"/>
      <c r="DC35" s="892"/>
      <c r="DD35" s="892"/>
      <c r="DE35" s="892"/>
      <c r="DF35" s="892"/>
      <c r="DG35" s="892"/>
      <c r="DH35" s="892"/>
      <c r="DI35" s="892"/>
      <c r="DJ35" s="892"/>
      <c r="DK35" s="892"/>
      <c r="DL35" s="892"/>
      <c r="DM35" s="892"/>
      <c r="DN35" s="892"/>
      <c r="DO35" s="892"/>
      <c r="DP35" s="892"/>
      <c r="DQ35" s="892"/>
      <c r="DR35" s="892"/>
      <c r="DS35" s="892"/>
      <c r="DT35" s="892"/>
      <c r="DU35" s="892"/>
      <c r="DV35" s="892"/>
      <c r="DW35" s="892"/>
      <c r="DX35" s="892"/>
      <c r="DY35" s="892"/>
      <c r="DZ35" s="892"/>
      <c r="EA35" s="892"/>
      <c r="EB35" s="892"/>
      <c r="EC35" s="892"/>
      <c r="ED35" s="892"/>
      <c r="EE35" s="892"/>
      <c r="EF35" s="892"/>
      <c r="EG35" s="892"/>
      <c r="EH35" s="892"/>
      <c r="EI35" s="892"/>
      <c r="EJ35" s="892"/>
      <c r="EK35" s="892"/>
      <c r="EL35" s="892"/>
      <c r="EM35" s="892"/>
      <c r="EN35" s="892"/>
      <c r="EO35" s="892"/>
      <c r="EP35" s="892"/>
      <c r="EQ35" s="892"/>
      <c r="ER35" s="892"/>
      <c r="ES35" s="892"/>
      <c r="ET35" s="892"/>
      <c r="EU35" s="892"/>
      <c r="EV35" s="892"/>
      <c r="EW35" s="892"/>
      <c r="EX35" s="892"/>
      <c r="EY35" s="892"/>
      <c r="EZ35" s="892"/>
      <c r="FA35" s="892"/>
      <c r="FB35" s="892"/>
      <c r="FC35" s="892"/>
      <c r="FD35" s="892"/>
      <c r="FE35" s="892"/>
      <c r="FF35" s="892"/>
      <c r="FG35" s="892"/>
      <c r="FH35" s="892"/>
      <c r="FI35" s="892"/>
      <c r="FJ35" s="892"/>
      <c r="FK35" s="892"/>
      <c r="FL35" s="892"/>
      <c r="FM35" s="892"/>
      <c r="FN35" s="892"/>
      <c r="FO35" s="892"/>
      <c r="FP35" s="892"/>
      <c r="FQ35" s="892"/>
      <c r="FR35" s="892"/>
      <c r="FS35" s="892"/>
      <c r="FT35" s="892"/>
      <c r="FU35" s="892"/>
      <c r="FV35" s="892"/>
      <c r="FW35" s="892"/>
      <c r="FX35" s="892"/>
      <c r="FY35" s="892"/>
      <c r="FZ35" s="892"/>
      <c r="GA35" s="892"/>
      <c r="GB35" s="892"/>
      <c r="GC35" s="892"/>
      <c r="GD35" s="892"/>
      <c r="GE35" s="892"/>
      <c r="GF35" s="892"/>
      <c r="GG35" s="892"/>
      <c r="GH35" s="892"/>
      <c r="GI35" s="892"/>
      <c r="GJ35" s="892"/>
      <c r="GK35" s="892"/>
      <c r="GL35" s="892"/>
      <c r="GM35" s="892"/>
      <c r="GN35" s="892"/>
      <c r="GO35" s="892"/>
      <c r="GP35" s="892"/>
      <c r="GQ35" s="892"/>
      <c r="GR35" s="892"/>
      <c r="GS35" s="892"/>
      <c r="GT35" s="892"/>
      <c r="GU35" s="892"/>
      <c r="GV35" s="892"/>
      <c r="GW35" s="892"/>
      <c r="GX35" s="892"/>
      <c r="GY35" s="892"/>
      <c r="GZ35" s="892"/>
      <c r="HA35" s="892"/>
      <c r="HB35" s="892"/>
      <c r="HC35" s="892"/>
      <c r="HD35" s="892"/>
      <c r="HE35" s="892"/>
      <c r="HF35" s="892"/>
      <c r="HG35" s="892"/>
      <c r="HH35" s="892"/>
      <c r="HI35" s="892"/>
      <c r="HJ35" s="892"/>
      <c r="HK35" s="892"/>
      <c r="HL35" s="892"/>
      <c r="HM35" s="892"/>
      <c r="HN35" s="892"/>
      <c r="HO35" s="892"/>
      <c r="HP35" s="892"/>
      <c r="HQ35" s="892"/>
      <c r="HR35" s="892"/>
      <c r="HS35" s="892"/>
      <c r="HT35" s="892"/>
      <c r="HU35" s="892"/>
      <c r="HV35" s="892"/>
      <c r="HW35" s="892"/>
      <c r="HX35" s="892"/>
      <c r="HY35" s="892"/>
      <c r="HZ35" s="892"/>
      <c r="IA35" s="892"/>
      <c r="IB35" s="892"/>
      <c r="IC35" s="892"/>
      <c r="ID35" s="892"/>
      <c r="IE35" s="892"/>
      <c r="IF35" s="892"/>
      <c r="IG35" s="892"/>
      <c r="IH35" s="892"/>
      <c r="II35" s="892"/>
      <c r="IJ35" s="892"/>
      <c r="IK35" s="892"/>
      <c r="IL35" s="892"/>
      <c r="IM35" s="892"/>
      <c r="IN35" s="892"/>
      <c r="IO35" s="892"/>
      <c r="IP35" s="892"/>
      <c r="IQ35" s="892"/>
      <c r="IR35" s="892"/>
      <c r="IS35" s="892"/>
      <c r="IT35" s="892"/>
      <c r="IU35" s="892"/>
      <c r="IV35" s="892"/>
      <c r="IW35" s="892"/>
      <c r="IX35" s="892"/>
      <c r="IY35" s="892"/>
      <c r="IZ35" s="892"/>
      <c r="JA35" s="892"/>
      <c r="JB35" s="892"/>
      <c r="JC35" s="892"/>
    </row>
    <row r="36" spans="1:263" s="893" customFormat="1" ht="16.5" thickBot="1">
      <c r="A36" s="1380"/>
      <c r="B36" s="1380"/>
      <c r="C36" s="1380"/>
      <c r="D36" s="1380"/>
      <c r="E36" s="1382"/>
      <c r="F36" s="1381"/>
      <c r="G36" s="1383"/>
      <c r="H36" s="1383"/>
      <c r="I36" s="1381"/>
      <c r="J36" s="1381"/>
      <c r="K36" s="1381"/>
      <c r="L36" s="1381"/>
      <c r="M36" s="1380"/>
      <c r="N36" s="1380"/>
      <c r="O36" s="1380"/>
      <c r="P36" s="1380"/>
      <c r="Q36" s="1167"/>
      <c r="R36" s="1123"/>
      <c r="S36" s="1123"/>
      <c r="T36" s="1123"/>
      <c r="U36" s="1123"/>
      <c r="V36" s="1123"/>
      <c r="W36" s="1123"/>
      <c r="X36" s="1123"/>
      <c r="Y36" s="892"/>
      <c r="Z36" s="892"/>
      <c r="BB36" s="892"/>
      <c r="BC36" s="892"/>
      <c r="BD36" s="892"/>
      <c r="BE36" s="892"/>
      <c r="BF36" s="892"/>
      <c r="BG36" s="892"/>
      <c r="BH36" s="892"/>
      <c r="BI36" s="892"/>
      <c r="BJ36" s="892"/>
      <c r="BK36" s="892"/>
      <c r="BL36" s="892"/>
      <c r="BM36" s="892"/>
      <c r="BN36" s="892"/>
      <c r="BO36" s="892"/>
      <c r="BP36" s="892"/>
      <c r="BQ36" s="892"/>
      <c r="BR36" s="892"/>
      <c r="BS36" s="892"/>
      <c r="BT36" s="892"/>
      <c r="BU36" s="892"/>
      <c r="BV36" s="892"/>
      <c r="BW36" s="892"/>
      <c r="BX36" s="892"/>
      <c r="BY36" s="892"/>
      <c r="BZ36" s="892"/>
      <c r="CA36" s="892"/>
      <c r="CB36" s="892"/>
      <c r="CC36" s="892"/>
      <c r="CD36" s="892"/>
      <c r="CE36" s="892"/>
      <c r="CF36" s="892"/>
      <c r="CG36" s="892"/>
      <c r="CH36" s="892"/>
      <c r="CI36" s="892"/>
      <c r="CJ36" s="892"/>
      <c r="CK36" s="892"/>
      <c r="CL36" s="892"/>
      <c r="CM36" s="892"/>
      <c r="CN36" s="892"/>
      <c r="CO36" s="892"/>
      <c r="CP36" s="892"/>
      <c r="CQ36" s="892"/>
      <c r="CR36" s="892"/>
      <c r="CS36" s="892"/>
      <c r="CT36" s="892"/>
      <c r="CU36" s="892"/>
      <c r="CV36" s="892"/>
      <c r="CW36" s="892"/>
      <c r="CX36" s="892"/>
      <c r="CY36" s="892"/>
      <c r="CZ36" s="892"/>
      <c r="DA36" s="892"/>
      <c r="DB36" s="892"/>
      <c r="DC36" s="892"/>
      <c r="DD36" s="892"/>
      <c r="DE36" s="892"/>
      <c r="DF36" s="892"/>
      <c r="DG36" s="892"/>
      <c r="DH36" s="892"/>
      <c r="DI36" s="892"/>
      <c r="DJ36" s="892"/>
      <c r="DK36" s="892"/>
      <c r="DL36" s="892"/>
      <c r="DM36" s="892"/>
      <c r="DN36" s="892"/>
      <c r="DO36" s="892"/>
      <c r="DP36" s="892"/>
      <c r="DQ36" s="892"/>
      <c r="DR36" s="892"/>
      <c r="DS36" s="892"/>
      <c r="DT36" s="892"/>
      <c r="DU36" s="892"/>
      <c r="DV36" s="892"/>
      <c r="DW36" s="892"/>
      <c r="DX36" s="892"/>
      <c r="DY36" s="892"/>
      <c r="DZ36" s="892"/>
      <c r="EA36" s="892"/>
      <c r="EB36" s="892"/>
      <c r="EC36" s="892"/>
      <c r="ED36" s="892"/>
      <c r="EE36" s="892"/>
      <c r="EF36" s="892"/>
      <c r="EG36" s="892"/>
      <c r="EH36" s="892"/>
      <c r="EI36" s="892"/>
      <c r="EJ36" s="892"/>
      <c r="EK36" s="892"/>
      <c r="EL36" s="892"/>
      <c r="EM36" s="892"/>
      <c r="EN36" s="892"/>
      <c r="EO36" s="892"/>
      <c r="EP36" s="892"/>
      <c r="EQ36" s="892"/>
      <c r="ER36" s="892"/>
      <c r="ES36" s="892"/>
      <c r="ET36" s="892"/>
      <c r="EU36" s="892"/>
      <c r="EV36" s="892"/>
      <c r="EW36" s="892"/>
      <c r="EX36" s="892"/>
      <c r="EY36" s="892"/>
      <c r="EZ36" s="892"/>
      <c r="FA36" s="892"/>
      <c r="FB36" s="892"/>
      <c r="FC36" s="892"/>
      <c r="FD36" s="892"/>
      <c r="FE36" s="892"/>
      <c r="FF36" s="892"/>
      <c r="FG36" s="892"/>
      <c r="FH36" s="892"/>
      <c r="FI36" s="892"/>
      <c r="FJ36" s="892"/>
      <c r="FK36" s="892"/>
      <c r="FL36" s="892"/>
      <c r="FM36" s="892"/>
      <c r="FN36" s="892"/>
      <c r="FO36" s="892"/>
      <c r="FP36" s="892"/>
      <c r="FQ36" s="892"/>
      <c r="FR36" s="892"/>
      <c r="FS36" s="892"/>
      <c r="FT36" s="892"/>
      <c r="FU36" s="892"/>
      <c r="FV36" s="892"/>
      <c r="FW36" s="892"/>
      <c r="FX36" s="892"/>
      <c r="FY36" s="892"/>
      <c r="FZ36" s="892"/>
      <c r="GA36" s="892"/>
      <c r="GB36" s="892"/>
      <c r="GC36" s="892"/>
      <c r="GD36" s="892"/>
      <c r="GE36" s="892"/>
      <c r="GF36" s="892"/>
      <c r="GG36" s="892"/>
      <c r="GH36" s="892"/>
      <c r="GI36" s="892"/>
      <c r="GJ36" s="892"/>
      <c r="GK36" s="892"/>
      <c r="GL36" s="892"/>
      <c r="GM36" s="892"/>
      <c r="GN36" s="892"/>
      <c r="GO36" s="892"/>
      <c r="GP36" s="892"/>
      <c r="GQ36" s="892"/>
      <c r="GR36" s="892"/>
      <c r="GS36" s="892"/>
      <c r="GT36" s="892"/>
      <c r="GU36" s="892"/>
      <c r="GV36" s="892"/>
      <c r="GW36" s="892"/>
      <c r="GX36" s="892"/>
      <c r="GY36" s="892"/>
      <c r="GZ36" s="892"/>
      <c r="HA36" s="892"/>
      <c r="HB36" s="892"/>
      <c r="HC36" s="892"/>
      <c r="HD36" s="892"/>
      <c r="HE36" s="892"/>
      <c r="HF36" s="892"/>
      <c r="HG36" s="892"/>
      <c r="HH36" s="892"/>
      <c r="HI36" s="892"/>
      <c r="HJ36" s="892"/>
      <c r="HK36" s="892"/>
      <c r="HL36" s="892"/>
      <c r="HM36" s="892"/>
      <c r="HN36" s="892"/>
      <c r="HO36" s="892"/>
      <c r="HP36" s="892"/>
      <c r="HQ36" s="892"/>
      <c r="HR36" s="892"/>
      <c r="HS36" s="892"/>
      <c r="HT36" s="892"/>
      <c r="HU36" s="892"/>
      <c r="HV36" s="892"/>
      <c r="HW36" s="892"/>
      <c r="HX36" s="892"/>
      <c r="HY36" s="892"/>
      <c r="HZ36" s="892"/>
      <c r="IA36" s="892"/>
      <c r="IB36" s="892"/>
      <c r="IC36" s="892"/>
      <c r="ID36" s="892"/>
      <c r="IE36" s="892"/>
      <c r="IF36" s="892"/>
      <c r="IG36" s="892"/>
      <c r="IH36" s="892"/>
      <c r="II36" s="892"/>
      <c r="IJ36" s="892"/>
      <c r="IK36" s="892"/>
      <c r="IL36" s="892"/>
      <c r="IM36" s="892"/>
      <c r="IN36" s="892"/>
      <c r="IO36" s="892"/>
      <c r="IP36" s="892"/>
      <c r="IQ36" s="892"/>
      <c r="IR36" s="892"/>
      <c r="IS36" s="892"/>
      <c r="IT36" s="892"/>
      <c r="IU36" s="892"/>
      <c r="IV36" s="892"/>
      <c r="IW36" s="892"/>
      <c r="IX36" s="892"/>
      <c r="IY36" s="892"/>
      <c r="IZ36" s="892"/>
      <c r="JA36" s="892"/>
      <c r="JB36" s="892"/>
      <c r="JC36" s="892"/>
    </row>
    <row r="37" spans="1:263" s="893" customFormat="1" ht="45">
      <c r="A37" s="1380"/>
      <c r="B37" s="1380"/>
      <c r="C37" s="1380"/>
      <c r="D37" s="1380"/>
      <c r="E37" s="1384" t="s">
        <v>425</v>
      </c>
      <c r="F37" s="1385" t="s">
        <v>428</v>
      </c>
      <c r="G37" s="1386" t="s">
        <v>430</v>
      </c>
      <c r="H37" s="1387" t="s">
        <v>423</v>
      </c>
      <c r="I37" s="1388" t="s">
        <v>424</v>
      </c>
      <c r="J37" s="1389" t="s">
        <v>399</v>
      </c>
      <c r="K37" s="1390" t="s">
        <v>421</v>
      </c>
      <c r="L37" s="1391" t="s">
        <v>422</v>
      </c>
      <c r="M37" s="1380"/>
      <c r="N37" s="1380"/>
      <c r="O37" s="1380"/>
      <c r="P37" s="1380"/>
      <c r="Q37" s="1167"/>
      <c r="R37" s="1123"/>
      <c r="S37" s="1123"/>
      <c r="T37" s="1123"/>
      <c r="U37" s="1123"/>
      <c r="V37" s="1123"/>
      <c r="W37" s="1123"/>
      <c r="X37" s="1123"/>
      <c r="Y37" s="892"/>
      <c r="Z37" s="892"/>
      <c r="AH37" s="908"/>
      <c r="BB37" s="892"/>
      <c r="BC37" s="892"/>
      <c r="BD37" s="892"/>
      <c r="BE37" s="892"/>
      <c r="BF37" s="892"/>
      <c r="BG37" s="892"/>
      <c r="BH37" s="892"/>
      <c r="BI37" s="892"/>
      <c r="BJ37" s="892"/>
      <c r="BK37" s="892"/>
      <c r="BL37" s="892"/>
      <c r="BM37" s="892"/>
      <c r="BN37" s="892"/>
      <c r="BO37" s="892"/>
      <c r="BP37" s="892"/>
      <c r="BQ37" s="892"/>
      <c r="BR37" s="892"/>
      <c r="BS37" s="892"/>
      <c r="BT37" s="892"/>
      <c r="BU37" s="892"/>
      <c r="BV37" s="892"/>
      <c r="BW37" s="892"/>
      <c r="BX37" s="892"/>
      <c r="BY37" s="892"/>
      <c r="BZ37" s="892"/>
      <c r="CA37" s="892"/>
      <c r="CB37" s="892"/>
      <c r="CC37" s="892"/>
      <c r="CD37" s="892"/>
      <c r="CE37" s="892"/>
      <c r="CF37" s="892"/>
      <c r="CG37" s="892"/>
      <c r="CH37" s="892"/>
      <c r="CI37" s="892"/>
      <c r="CJ37" s="892"/>
      <c r="CK37" s="892"/>
      <c r="CL37" s="892"/>
      <c r="CM37" s="892"/>
      <c r="CN37" s="892"/>
      <c r="CO37" s="892"/>
      <c r="CP37" s="892"/>
      <c r="CQ37" s="892"/>
      <c r="CR37" s="892"/>
      <c r="CS37" s="892"/>
      <c r="CT37" s="892"/>
      <c r="CU37" s="892"/>
      <c r="CV37" s="892"/>
      <c r="CW37" s="892"/>
      <c r="CX37" s="892"/>
      <c r="CY37" s="892"/>
      <c r="CZ37" s="892"/>
      <c r="DA37" s="892"/>
      <c r="DB37" s="892"/>
      <c r="DC37" s="892"/>
      <c r="DD37" s="892"/>
      <c r="DE37" s="892"/>
      <c r="DF37" s="892"/>
      <c r="DG37" s="892"/>
      <c r="DH37" s="892"/>
      <c r="DI37" s="892"/>
      <c r="DJ37" s="892"/>
      <c r="DK37" s="892"/>
      <c r="DL37" s="892"/>
      <c r="DM37" s="892"/>
      <c r="DN37" s="892"/>
      <c r="DO37" s="892"/>
      <c r="DP37" s="892"/>
      <c r="DQ37" s="892"/>
      <c r="DR37" s="892"/>
      <c r="DS37" s="892"/>
      <c r="DT37" s="892"/>
      <c r="DU37" s="892"/>
      <c r="DV37" s="892"/>
      <c r="DW37" s="892"/>
      <c r="DX37" s="892"/>
      <c r="DY37" s="892"/>
      <c r="DZ37" s="892"/>
      <c r="EA37" s="892"/>
      <c r="EB37" s="892"/>
      <c r="EC37" s="892"/>
      <c r="ED37" s="892"/>
      <c r="EE37" s="892"/>
      <c r="EF37" s="892"/>
      <c r="EG37" s="892"/>
      <c r="EH37" s="892"/>
      <c r="EI37" s="892"/>
      <c r="EJ37" s="892"/>
      <c r="EK37" s="892"/>
      <c r="EL37" s="892"/>
      <c r="EM37" s="892"/>
      <c r="EN37" s="892"/>
      <c r="EO37" s="892"/>
      <c r="EP37" s="892"/>
      <c r="EQ37" s="892"/>
      <c r="ER37" s="892"/>
      <c r="ES37" s="892"/>
      <c r="ET37" s="892"/>
      <c r="EU37" s="892"/>
      <c r="EV37" s="892"/>
      <c r="EW37" s="892"/>
      <c r="EX37" s="892"/>
      <c r="EY37" s="892"/>
      <c r="EZ37" s="892"/>
      <c r="FA37" s="892"/>
      <c r="FB37" s="892"/>
      <c r="FC37" s="892"/>
      <c r="FD37" s="892"/>
      <c r="FE37" s="892"/>
      <c r="FF37" s="892"/>
      <c r="FG37" s="892"/>
      <c r="FH37" s="892"/>
      <c r="FI37" s="892"/>
      <c r="FJ37" s="892"/>
      <c r="FK37" s="892"/>
      <c r="FL37" s="892"/>
      <c r="FM37" s="892"/>
      <c r="FN37" s="892"/>
      <c r="FO37" s="892"/>
      <c r="FP37" s="892"/>
      <c r="FQ37" s="892"/>
      <c r="FR37" s="892"/>
      <c r="FS37" s="892"/>
      <c r="FT37" s="892"/>
      <c r="FU37" s="892"/>
      <c r="FV37" s="892"/>
      <c r="FW37" s="892"/>
      <c r="FX37" s="892"/>
      <c r="FY37" s="892"/>
      <c r="FZ37" s="892"/>
      <c r="GA37" s="892"/>
      <c r="GB37" s="892"/>
      <c r="GC37" s="892"/>
      <c r="GD37" s="892"/>
      <c r="GE37" s="892"/>
      <c r="GF37" s="892"/>
      <c r="GG37" s="892"/>
      <c r="GH37" s="892"/>
      <c r="GI37" s="892"/>
      <c r="GJ37" s="892"/>
      <c r="GK37" s="892"/>
      <c r="GL37" s="892"/>
      <c r="GM37" s="892"/>
      <c r="GN37" s="892"/>
      <c r="GO37" s="892"/>
      <c r="GP37" s="892"/>
      <c r="GQ37" s="892"/>
      <c r="GR37" s="892"/>
      <c r="GS37" s="892"/>
      <c r="GT37" s="892"/>
      <c r="GU37" s="892"/>
      <c r="GV37" s="892"/>
      <c r="GW37" s="892"/>
      <c r="GX37" s="892"/>
      <c r="GY37" s="892"/>
      <c r="GZ37" s="892"/>
      <c r="HA37" s="892"/>
      <c r="HB37" s="892"/>
      <c r="HC37" s="892"/>
      <c r="HD37" s="892"/>
      <c r="HE37" s="892"/>
      <c r="HF37" s="892"/>
      <c r="HG37" s="892"/>
      <c r="HH37" s="892"/>
      <c r="HI37" s="892"/>
      <c r="HJ37" s="892"/>
      <c r="HK37" s="892"/>
      <c r="HL37" s="892"/>
      <c r="HM37" s="892"/>
      <c r="HN37" s="892"/>
      <c r="HO37" s="892"/>
      <c r="HP37" s="892"/>
      <c r="HQ37" s="892"/>
      <c r="HR37" s="892"/>
      <c r="HS37" s="892"/>
      <c r="HT37" s="892"/>
      <c r="HU37" s="892"/>
      <c r="HV37" s="892"/>
      <c r="HW37" s="892"/>
      <c r="HX37" s="892"/>
      <c r="HY37" s="892"/>
      <c r="HZ37" s="892"/>
      <c r="IA37" s="892"/>
      <c r="IB37" s="892"/>
      <c r="IC37" s="892"/>
      <c r="ID37" s="892"/>
      <c r="IE37" s="892"/>
      <c r="IF37" s="892"/>
      <c r="IG37" s="892"/>
      <c r="IH37" s="892"/>
      <c r="II37" s="892"/>
      <c r="IJ37" s="892"/>
      <c r="IK37" s="892"/>
      <c r="IL37" s="892"/>
      <c r="IM37" s="892"/>
      <c r="IN37" s="892"/>
      <c r="IO37" s="892"/>
      <c r="IP37" s="892"/>
      <c r="IQ37" s="892"/>
      <c r="IR37" s="892"/>
      <c r="IS37" s="892"/>
      <c r="IT37" s="892"/>
      <c r="IU37" s="892"/>
      <c r="IV37" s="892"/>
      <c r="IW37" s="892"/>
      <c r="IX37" s="892"/>
      <c r="IY37" s="892"/>
      <c r="IZ37" s="892"/>
      <c r="JA37" s="892"/>
      <c r="JB37" s="892"/>
      <c r="JC37" s="892"/>
    </row>
    <row r="38" spans="1:263" s="893" customFormat="1" ht="16.5" thickBot="1">
      <c r="A38" s="1380"/>
      <c r="B38" s="1380"/>
      <c r="C38" s="1380"/>
      <c r="D38" s="1380"/>
      <c r="E38" s="1392">
        <f>H31+H15</f>
        <v>1327153.2961499998</v>
      </c>
      <c r="F38" s="1393">
        <f>E38/G38</f>
        <v>8.5842366998347311E-2</v>
      </c>
      <c r="G38" s="1394">
        <f>J15+J31</f>
        <v>15460353</v>
      </c>
      <c r="H38" s="1395">
        <f>(F38-K38)/K38</f>
        <v>0.79761522377575789</v>
      </c>
      <c r="I38" s="1396">
        <f>(G38-L38)/L38</f>
        <v>-0.14706074796981922</v>
      </c>
      <c r="J38" s="1397">
        <f>O15+O31</f>
        <v>865578.08370000008</v>
      </c>
      <c r="K38" s="1398">
        <f>J38/L38</f>
        <v>4.7753471300739078E-2</v>
      </c>
      <c r="L38" s="1399">
        <f>Q15+Q31</f>
        <v>18125972</v>
      </c>
      <c r="M38" s="1380"/>
      <c r="N38" s="1380"/>
      <c r="O38" s="1380"/>
      <c r="P38" s="1380"/>
      <c r="Q38" s="1167"/>
      <c r="R38" s="1123"/>
      <c r="S38" s="1123"/>
      <c r="T38" s="1123"/>
      <c r="U38" s="1123"/>
      <c r="V38" s="1123"/>
      <c r="W38" s="1123"/>
      <c r="X38" s="1123"/>
      <c r="Y38" s="892"/>
      <c r="Z38" s="892"/>
      <c r="AH38" s="908"/>
      <c r="BB38" s="892"/>
      <c r="BC38" s="892"/>
      <c r="BD38" s="892"/>
      <c r="BE38" s="892"/>
      <c r="BF38" s="892"/>
      <c r="BG38" s="892"/>
      <c r="BH38" s="892"/>
      <c r="BI38" s="892"/>
      <c r="BJ38" s="892"/>
      <c r="BK38" s="892"/>
      <c r="BL38" s="892"/>
      <c r="BM38" s="892"/>
      <c r="BN38" s="892"/>
      <c r="BO38" s="892"/>
      <c r="BP38" s="892"/>
      <c r="BQ38" s="892"/>
      <c r="BR38" s="892"/>
      <c r="BS38" s="892"/>
      <c r="BT38" s="892"/>
      <c r="BU38" s="892"/>
      <c r="BV38" s="892"/>
      <c r="BW38" s="892"/>
      <c r="BX38" s="892"/>
      <c r="BY38" s="892"/>
      <c r="BZ38" s="892"/>
      <c r="CA38" s="892"/>
      <c r="CB38" s="892"/>
      <c r="CC38" s="892"/>
      <c r="CD38" s="892"/>
      <c r="CE38" s="892"/>
      <c r="CF38" s="892"/>
      <c r="CG38" s="892"/>
      <c r="CH38" s="892"/>
      <c r="CI38" s="892"/>
      <c r="CJ38" s="892"/>
      <c r="CK38" s="892"/>
      <c r="CL38" s="892"/>
      <c r="CM38" s="892"/>
      <c r="CN38" s="892"/>
      <c r="CO38" s="892"/>
      <c r="CP38" s="892"/>
      <c r="CQ38" s="892"/>
      <c r="CR38" s="892"/>
      <c r="CS38" s="892"/>
      <c r="CT38" s="892"/>
      <c r="CU38" s="892"/>
      <c r="CV38" s="892"/>
      <c r="CW38" s="892"/>
      <c r="CX38" s="892"/>
      <c r="CY38" s="892"/>
      <c r="CZ38" s="892"/>
      <c r="DA38" s="892"/>
      <c r="DB38" s="892"/>
      <c r="DC38" s="892"/>
      <c r="DD38" s="892"/>
      <c r="DE38" s="892"/>
      <c r="DF38" s="892"/>
      <c r="DG38" s="892"/>
      <c r="DH38" s="892"/>
      <c r="DI38" s="892"/>
      <c r="DJ38" s="892"/>
      <c r="DK38" s="892"/>
      <c r="DL38" s="892"/>
      <c r="DM38" s="892"/>
      <c r="DN38" s="892"/>
      <c r="DO38" s="892"/>
      <c r="DP38" s="892"/>
      <c r="DQ38" s="892"/>
      <c r="DR38" s="892"/>
      <c r="DS38" s="892"/>
      <c r="DT38" s="892"/>
      <c r="DU38" s="892"/>
      <c r="DV38" s="892"/>
      <c r="DW38" s="892"/>
      <c r="DX38" s="892"/>
      <c r="DY38" s="892"/>
      <c r="DZ38" s="892"/>
      <c r="EA38" s="892"/>
      <c r="EB38" s="892"/>
      <c r="EC38" s="892"/>
      <c r="ED38" s="892"/>
      <c r="EE38" s="892"/>
      <c r="EF38" s="892"/>
      <c r="EG38" s="892"/>
      <c r="EH38" s="892"/>
      <c r="EI38" s="892"/>
      <c r="EJ38" s="892"/>
      <c r="EK38" s="892"/>
      <c r="EL38" s="892"/>
      <c r="EM38" s="892"/>
      <c r="EN38" s="892"/>
      <c r="EO38" s="892"/>
      <c r="EP38" s="892"/>
      <c r="EQ38" s="892"/>
      <c r="ER38" s="892"/>
      <c r="ES38" s="892"/>
      <c r="ET38" s="892"/>
      <c r="EU38" s="892"/>
      <c r="EV38" s="892"/>
      <c r="EW38" s="892"/>
      <c r="EX38" s="892"/>
      <c r="EY38" s="892"/>
      <c r="EZ38" s="892"/>
      <c r="FA38" s="892"/>
      <c r="FB38" s="892"/>
      <c r="FC38" s="892"/>
      <c r="FD38" s="892"/>
      <c r="FE38" s="892"/>
      <c r="FF38" s="892"/>
      <c r="FG38" s="892"/>
      <c r="FH38" s="892"/>
      <c r="FI38" s="892"/>
      <c r="FJ38" s="892"/>
      <c r="FK38" s="892"/>
      <c r="FL38" s="892"/>
      <c r="FM38" s="892"/>
      <c r="FN38" s="892"/>
      <c r="FO38" s="892"/>
      <c r="FP38" s="892"/>
      <c r="FQ38" s="892"/>
      <c r="FR38" s="892"/>
      <c r="FS38" s="892"/>
      <c r="FT38" s="892"/>
      <c r="FU38" s="892"/>
      <c r="FV38" s="892"/>
      <c r="FW38" s="892"/>
      <c r="FX38" s="892"/>
      <c r="FY38" s="892"/>
      <c r="FZ38" s="892"/>
      <c r="GA38" s="892"/>
      <c r="GB38" s="892"/>
      <c r="GC38" s="892"/>
      <c r="GD38" s="892"/>
      <c r="GE38" s="892"/>
      <c r="GF38" s="892"/>
      <c r="GG38" s="892"/>
      <c r="GH38" s="892"/>
      <c r="GI38" s="892"/>
      <c r="GJ38" s="892"/>
      <c r="GK38" s="892"/>
      <c r="GL38" s="892"/>
      <c r="GM38" s="892"/>
      <c r="GN38" s="892"/>
      <c r="GO38" s="892"/>
      <c r="GP38" s="892"/>
      <c r="GQ38" s="892"/>
      <c r="GR38" s="892"/>
      <c r="GS38" s="892"/>
      <c r="GT38" s="892"/>
      <c r="GU38" s="892"/>
      <c r="GV38" s="892"/>
      <c r="GW38" s="892"/>
      <c r="GX38" s="892"/>
      <c r="GY38" s="892"/>
      <c r="GZ38" s="892"/>
      <c r="HA38" s="892"/>
      <c r="HB38" s="892"/>
      <c r="HC38" s="892"/>
      <c r="HD38" s="892"/>
      <c r="HE38" s="892"/>
      <c r="HF38" s="892"/>
      <c r="HG38" s="892"/>
      <c r="HH38" s="892"/>
      <c r="HI38" s="892"/>
      <c r="HJ38" s="892"/>
      <c r="HK38" s="892"/>
      <c r="HL38" s="892"/>
      <c r="HM38" s="892"/>
      <c r="HN38" s="892"/>
      <c r="HO38" s="892"/>
      <c r="HP38" s="892"/>
      <c r="HQ38" s="892"/>
      <c r="HR38" s="892"/>
      <c r="HS38" s="892"/>
      <c r="HT38" s="892"/>
      <c r="HU38" s="892"/>
      <c r="HV38" s="892"/>
      <c r="HW38" s="892"/>
      <c r="HX38" s="892"/>
      <c r="HY38" s="892"/>
      <c r="HZ38" s="892"/>
      <c r="IA38" s="892"/>
      <c r="IB38" s="892"/>
      <c r="IC38" s="892"/>
      <c r="ID38" s="892"/>
      <c r="IE38" s="892"/>
      <c r="IF38" s="892"/>
      <c r="IG38" s="892"/>
      <c r="IH38" s="892"/>
      <c r="II38" s="892"/>
      <c r="IJ38" s="892"/>
      <c r="IK38" s="892"/>
      <c r="IL38" s="892"/>
      <c r="IM38" s="892"/>
      <c r="IN38" s="892"/>
      <c r="IO38" s="892"/>
      <c r="IP38" s="892"/>
      <c r="IQ38" s="892"/>
      <c r="IR38" s="892"/>
      <c r="IS38" s="892"/>
      <c r="IT38" s="892"/>
      <c r="IU38" s="892"/>
      <c r="IV38" s="892"/>
      <c r="IW38" s="892"/>
      <c r="IX38" s="892"/>
      <c r="IY38" s="892"/>
      <c r="IZ38" s="892"/>
      <c r="JA38" s="892"/>
      <c r="JB38" s="892"/>
      <c r="JC38" s="892"/>
    </row>
    <row r="39" spans="1:263" s="893" customFormat="1">
      <c r="A39" s="1380"/>
      <c r="B39" s="1380"/>
      <c r="C39" s="1380"/>
      <c r="D39" s="1380"/>
      <c r="E39" s="1381"/>
      <c r="F39" s="1381"/>
      <c r="G39" s="1381"/>
      <c r="H39" s="1381"/>
      <c r="I39" s="1381"/>
      <c r="J39" s="1380"/>
      <c r="K39" s="1380"/>
      <c r="L39" s="1380"/>
      <c r="M39" s="1380"/>
      <c r="N39" s="1380"/>
      <c r="O39" s="1380"/>
      <c r="P39" s="1380"/>
      <c r="Q39" s="1167"/>
      <c r="R39" s="1123"/>
      <c r="S39" s="1123"/>
      <c r="T39" s="1123"/>
      <c r="U39" s="1123"/>
      <c r="V39" s="1123"/>
      <c r="W39" s="1123"/>
      <c r="X39" s="1123"/>
      <c r="Y39" s="892"/>
      <c r="Z39" s="892"/>
      <c r="AH39" s="908"/>
      <c r="BB39" s="892"/>
      <c r="BC39" s="892"/>
      <c r="BD39" s="892"/>
      <c r="BE39" s="892"/>
      <c r="BF39" s="892"/>
      <c r="BG39" s="892"/>
      <c r="BH39" s="892"/>
      <c r="BI39" s="892"/>
      <c r="BJ39" s="892"/>
      <c r="BK39" s="892"/>
      <c r="BL39" s="892"/>
      <c r="BM39" s="892"/>
      <c r="BN39" s="892"/>
      <c r="BO39" s="892"/>
      <c r="BP39" s="892"/>
      <c r="BQ39" s="892"/>
      <c r="BR39" s="892"/>
      <c r="BS39" s="892"/>
      <c r="BT39" s="892"/>
      <c r="BU39" s="892"/>
      <c r="BV39" s="892"/>
      <c r="BW39" s="892"/>
      <c r="BX39" s="892"/>
      <c r="BY39" s="892"/>
      <c r="BZ39" s="892"/>
      <c r="CA39" s="892"/>
      <c r="CB39" s="892"/>
      <c r="CC39" s="892"/>
      <c r="CD39" s="892"/>
      <c r="CE39" s="892"/>
      <c r="CF39" s="892"/>
      <c r="CG39" s="892"/>
      <c r="CH39" s="892"/>
      <c r="CI39" s="892"/>
      <c r="CJ39" s="892"/>
      <c r="CK39" s="892"/>
      <c r="CL39" s="892"/>
      <c r="CM39" s="892"/>
      <c r="CN39" s="892"/>
      <c r="CO39" s="892"/>
      <c r="CP39" s="892"/>
      <c r="CQ39" s="892"/>
      <c r="CR39" s="892"/>
      <c r="CS39" s="892"/>
      <c r="CT39" s="892"/>
      <c r="CU39" s="892"/>
      <c r="CV39" s="892"/>
      <c r="CW39" s="892"/>
      <c r="CX39" s="892"/>
      <c r="CY39" s="892"/>
      <c r="CZ39" s="892"/>
      <c r="DA39" s="892"/>
      <c r="DB39" s="892"/>
      <c r="DC39" s="892"/>
      <c r="DD39" s="892"/>
      <c r="DE39" s="892"/>
      <c r="DF39" s="892"/>
      <c r="DG39" s="892"/>
      <c r="DH39" s="892"/>
      <c r="DI39" s="892"/>
      <c r="DJ39" s="892"/>
      <c r="DK39" s="892"/>
      <c r="DL39" s="892"/>
      <c r="DM39" s="892"/>
      <c r="DN39" s="892"/>
      <c r="DO39" s="892"/>
      <c r="DP39" s="892"/>
      <c r="DQ39" s="892"/>
      <c r="DR39" s="892"/>
      <c r="DS39" s="892"/>
      <c r="DT39" s="892"/>
      <c r="DU39" s="892"/>
      <c r="DV39" s="892"/>
      <c r="DW39" s="892"/>
      <c r="DX39" s="892"/>
      <c r="DY39" s="892"/>
      <c r="DZ39" s="892"/>
      <c r="EA39" s="892"/>
      <c r="EB39" s="892"/>
      <c r="EC39" s="892"/>
      <c r="ED39" s="892"/>
      <c r="EE39" s="892"/>
      <c r="EF39" s="892"/>
      <c r="EG39" s="892"/>
      <c r="EH39" s="892"/>
      <c r="EI39" s="892"/>
      <c r="EJ39" s="892"/>
      <c r="EK39" s="892"/>
      <c r="EL39" s="892"/>
      <c r="EM39" s="892"/>
      <c r="EN39" s="892"/>
      <c r="EO39" s="892"/>
      <c r="EP39" s="892"/>
      <c r="EQ39" s="892"/>
      <c r="ER39" s="892"/>
      <c r="ES39" s="892"/>
      <c r="ET39" s="892"/>
      <c r="EU39" s="892"/>
      <c r="EV39" s="892"/>
      <c r="EW39" s="892"/>
      <c r="EX39" s="892"/>
      <c r="EY39" s="892"/>
      <c r="EZ39" s="892"/>
      <c r="FA39" s="892"/>
      <c r="FB39" s="892"/>
      <c r="FC39" s="892"/>
      <c r="FD39" s="892"/>
      <c r="FE39" s="892"/>
      <c r="FF39" s="892"/>
      <c r="FG39" s="892"/>
      <c r="FH39" s="892"/>
      <c r="FI39" s="892"/>
      <c r="FJ39" s="892"/>
      <c r="FK39" s="892"/>
      <c r="FL39" s="892"/>
      <c r="FM39" s="892"/>
      <c r="FN39" s="892"/>
      <c r="FO39" s="892"/>
      <c r="FP39" s="892"/>
      <c r="FQ39" s="892"/>
      <c r="FR39" s="892"/>
      <c r="FS39" s="892"/>
      <c r="FT39" s="892"/>
      <c r="FU39" s="892"/>
      <c r="FV39" s="892"/>
      <c r="FW39" s="892"/>
      <c r="FX39" s="892"/>
      <c r="FY39" s="892"/>
      <c r="FZ39" s="892"/>
      <c r="GA39" s="892"/>
      <c r="GB39" s="892"/>
      <c r="GC39" s="892"/>
      <c r="GD39" s="892"/>
      <c r="GE39" s="892"/>
      <c r="GF39" s="892"/>
      <c r="GG39" s="892"/>
      <c r="GH39" s="892"/>
      <c r="GI39" s="892"/>
      <c r="GJ39" s="892"/>
      <c r="GK39" s="892"/>
      <c r="GL39" s="892"/>
      <c r="GM39" s="892"/>
      <c r="GN39" s="892"/>
      <c r="GO39" s="892"/>
      <c r="GP39" s="892"/>
      <c r="GQ39" s="892"/>
      <c r="GR39" s="892"/>
      <c r="GS39" s="892"/>
      <c r="GT39" s="892"/>
      <c r="GU39" s="892"/>
      <c r="GV39" s="892"/>
      <c r="GW39" s="892"/>
      <c r="GX39" s="892"/>
      <c r="GY39" s="892"/>
      <c r="GZ39" s="892"/>
      <c r="HA39" s="892"/>
      <c r="HB39" s="892"/>
      <c r="HC39" s="892"/>
      <c r="HD39" s="892"/>
      <c r="HE39" s="892"/>
      <c r="HF39" s="892"/>
      <c r="HG39" s="892"/>
      <c r="HH39" s="892"/>
      <c r="HI39" s="892"/>
      <c r="HJ39" s="892"/>
      <c r="HK39" s="892"/>
      <c r="HL39" s="892"/>
      <c r="HM39" s="892"/>
      <c r="HN39" s="892"/>
      <c r="HO39" s="892"/>
      <c r="HP39" s="892"/>
      <c r="HQ39" s="892"/>
      <c r="HR39" s="892"/>
      <c r="HS39" s="892"/>
      <c r="HT39" s="892"/>
      <c r="HU39" s="892"/>
      <c r="HV39" s="892"/>
      <c r="HW39" s="892"/>
      <c r="HX39" s="892"/>
      <c r="HY39" s="892"/>
      <c r="HZ39" s="892"/>
      <c r="IA39" s="892"/>
      <c r="IB39" s="892"/>
      <c r="IC39" s="892"/>
      <c r="ID39" s="892"/>
      <c r="IE39" s="892"/>
      <c r="IF39" s="892"/>
      <c r="IG39" s="892"/>
      <c r="IH39" s="892"/>
      <c r="II39" s="892"/>
      <c r="IJ39" s="892"/>
      <c r="IK39" s="892"/>
      <c r="IL39" s="892"/>
      <c r="IM39" s="892"/>
      <c r="IN39" s="892"/>
      <c r="IO39" s="892"/>
      <c r="IP39" s="892"/>
      <c r="IQ39" s="892"/>
      <c r="IR39" s="892"/>
      <c r="IS39" s="892"/>
      <c r="IT39" s="892"/>
      <c r="IU39" s="892"/>
      <c r="IV39" s="892"/>
      <c r="IW39" s="892"/>
      <c r="IX39" s="892"/>
      <c r="IY39" s="892"/>
      <c r="IZ39" s="892"/>
      <c r="JA39" s="892"/>
      <c r="JB39" s="892"/>
      <c r="JC39" s="892"/>
    </row>
    <row r="40" spans="1:263">
      <c r="A40" s="1380"/>
      <c r="B40" s="1400"/>
      <c r="C40" s="1400"/>
      <c r="D40" s="1400"/>
      <c r="E40" s="1401"/>
      <c r="F40" s="1401"/>
      <c r="G40" s="1382"/>
      <c r="H40" s="1382"/>
      <c r="I40" s="1381"/>
      <c r="J40" s="1380"/>
      <c r="K40" s="1380"/>
      <c r="L40" s="1380"/>
      <c r="M40" s="1380"/>
      <c r="N40" s="1380"/>
      <c r="O40" s="1380"/>
      <c r="P40" s="1380"/>
    </row>
    <row r="41" spans="1:263">
      <c r="A41" s="1380"/>
      <c r="B41" s="1400"/>
      <c r="C41" s="1400"/>
      <c r="D41" s="1400"/>
      <c r="E41" s="1401"/>
      <c r="F41" s="1401"/>
      <c r="G41" s="1382"/>
      <c r="H41" s="1382"/>
      <c r="I41" s="1381"/>
      <c r="J41" s="1380"/>
      <c r="K41" s="1380"/>
      <c r="L41" s="1380"/>
      <c r="M41" s="1380"/>
      <c r="N41" s="1380"/>
      <c r="O41" s="1380"/>
      <c r="P41" s="1380"/>
    </row>
  </sheetData>
  <mergeCells count="5">
    <mergeCell ref="A1:P1"/>
    <mergeCell ref="A15:B15"/>
    <mergeCell ref="A17:P17"/>
    <mergeCell ref="A31:B31"/>
    <mergeCell ref="E35:L35"/>
  </mergeCells>
  <pageMargins left="0.7" right="0.7" top="0.75" bottom="0.75" header="0.3" footer="0.3"/>
  <pageSetup paperSize="9" scale="67" orientation="landscape" r:id="rId1"/>
  <colBreaks count="1" manualBreakCount="1">
    <brk id="23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0"/>
  <sheetViews>
    <sheetView topLeftCell="D28" zoomScaleNormal="100" zoomScaleSheetLayoutView="71" workbookViewId="0">
      <selection activeCell="L45" sqref="L45:L46"/>
    </sheetView>
  </sheetViews>
  <sheetFormatPr baseColWidth="10" defaultColWidth="13" defaultRowHeight="15.75"/>
  <cols>
    <col min="1" max="1" width="18.28515625" style="984" customWidth="1"/>
    <col min="2" max="2" width="16.85546875" style="984" customWidth="1"/>
    <col min="3" max="5" width="18.42578125" style="984" customWidth="1"/>
    <col min="6" max="8" width="15.7109375" style="1227" customWidth="1"/>
    <col min="9" max="9" width="16" style="1227" customWidth="1"/>
    <col min="10" max="10" width="15.7109375" style="1227" customWidth="1"/>
    <col min="11" max="11" width="16.28515625" style="1227" customWidth="1"/>
    <col min="12" max="13" width="10.7109375" style="984" customWidth="1"/>
    <col min="14" max="14" width="15.42578125" style="984" bestFit="1" customWidth="1"/>
    <col min="15" max="15" width="15.7109375" style="984" customWidth="1"/>
    <col min="16" max="16" width="14.140625" style="984" customWidth="1"/>
    <col min="17" max="17" width="14.7109375" style="984" customWidth="1"/>
    <col min="18" max="18" width="17.140625" style="984" customWidth="1"/>
    <col min="19" max="231" width="11.42578125" style="984" customWidth="1"/>
    <col min="232" max="232" width="19.140625" style="984" customWidth="1"/>
    <col min="233" max="233" width="20" style="984" customWidth="1"/>
    <col min="234" max="235" width="18.42578125" style="984" customWidth="1"/>
    <col min="236" max="236" width="18" style="984" customWidth="1"/>
    <col min="237" max="237" width="15.7109375" style="984" customWidth="1"/>
    <col min="238" max="238" width="21.5703125" style="984" customWidth="1"/>
    <col min="239" max="239" width="17" style="984" customWidth="1"/>
    <col min="240" max="240" width="28.140625" style="984" customWidth="1"/>
    <col min="241" max="241" width="20" style="984" customWidth="1"/>
    <col min="242" max="242" width="20.42578125" style="984" customWidth="1"/>
    <col min="243" max="243" width="16.7109375" style="984" customWidth="1"/>
    <col min="244" max="244" width="14.140625" style="984" customWidth="1"/>
    <col min="245" max="245" width="14.7109375" style="984" customWidth="1"/>
    <col min="246" max="246" width="15.42578125" style="984" customWidth="1"/>
    <col min="247" max="247" width="20.5703125" style="984" customWidth="1"/>
    <col min="248" max="248" width="14.85546875" style="984" customWidth="1"/>
    <col min="249" max="249" width="15.140625" style="984" customWidth="1"/>
    <col min="250" max="250" width="21.140625" style="984" customWidth="1"/>
    <col min="251" max="251" width="19.42578125" style="984" customWidth="1"/>
    <col min="252" max="252" width="20.42578125" style="984" customWidth="1"/>
    <col min="253" max="253" width="14.85546875" style="984" customWidth="1"/>
    <col min="254" max="16384" width="13" style="984"/>
  </cols>
  <sheetData>
    <row r="1" spans="1:25" ht="16.5" thickBot="1">
      <c r="A1" s="1481" t="s">
        <v>348</v>
      </c>
      <c r="B1" s="1481"/>
      <c r="C1" s="1481"/>
      <c r="D1" s="1481"/>
      <c r="E1" s="1481"/>
      <c r="F1" s="1481"/>
      <c r="G1" s="1481"/>
      <c r="H1" s="1481"/>
      <c r="I1" s="1481"/>
      <c r="J1" s="1481"/>
      <c r="K1" s="1481"/>
      <c r="L1" s="1481"/>
      <c r="M1" s="1481"/>
      <c r="N1" s="1482"/>
      <c r="O1" s="1482"/>
      <c r="P1" s="1482"/>
      <c r="Q1" s="1482"/>
      <c r="R1" s="1482"/>
    </row>
    <row r="2" spans="1:25" ht="47.25">
      <c r="A2" s="1195" t="s">
        <v>197</v>
      </c>
      <c r="B2" s="1196" t="s">
        <v>96</v>
      </c>
      <c r="C2" s="1197" t="s">
        <v>173</v>
      </c>
      <c r="D2" s="1200" t="s">
        <v>190</v>
      </c>
      <c r="E2" s="1200" t="s">
        <v>191</v>
      </c>
      <c r="F2" s="1198" t="s">
        <v>174</v>
      </c>
      <c r="G2" s="1198" t="s">
        <v>182</v>
      </c>
      <c r="H2" s="1198" t="s">
        <v>175</v>
      </c>
      <c r="I2" s="1198" t="s">
        <v>176</v>
      </c>
      <c r="J2" s="1198" t="s">
        <v>219</v>
      </c>
      <c r="K2" s="1198" t="s">
        <v>428</v>
      </c>
      <c r="L2" s="1199" t="s">
        <v>433</v>
      </c>
      <c r="M2" s="1298" t="s">
        <v>189</v>
      </c>
      <c r="N2" s="1252" t="s">
        <v>423</v>
      </c>
      <c r="O2" s="1253" t="s">
        <v>431</v>
      </c>
      <c r="P2" s="1249" t="s">
        <v>420</v>
      </c>
      <c r="Q2" s="1250" t="s">
        <v>421</v>
      </c>
      <c r="R2" s="1268" t="s">
        <v>434</v>
      </c>
      <c r="X2" s="928"/>
      <c r="Y2" s="928"/>
    </row>
    <row r="3" spans="1:25">
      <c r="A3" s="1238" t="s">
        <v>193</v>
      </c>
      <c r="B3" s="1238" t="s">
        <v>249</v>
      </c>
      <c r="C3" s="1118" t="s">
        <v>400</v>
      </c>
      <c r="D3" s="1121">
        <v>1.266</v>
      </c>
      <c r="E3" s="1121">
        <v>11.54</v>
      </c>
      <c r="F3" s="1239">
        <v>2791.27</v>
      </c>
      <c r="G3" s="1239">
        <v>369.63</v>
      </c>
      <c r="H3" s="1239">
        <f>F3+G3</f>
        <v>3160.9</v>
      </c>
      <c r="I3" s="1239">
        <f>F3*1.2+G3*1.055</f>
        <v>3739.4836499999997</v>
      </c>
      <c r="J3" s="1239">
        <f>I3-(I3-H3)*0.06</f>
        <v>3704.7686309999999</v>
      </c>
      <c r="K3" s="1286">
        <f>I3/L3</f>
        <v>4.7541046683109149E-2</v>
      </c>
      <c r="L3" s="1120">
        <v>78658</v>
      </c>
      <c r="M3" s="1296">
        <v>5384</v>
      </c>
      <c r="N3" s="1312">
        <f>(K3-Q3)/Q3</f>
        <v>-3.2469478814289458E-2</v>
      </c>
      <c r="O3" s="1313">
        <f>(L3-R3)/R3</f>
        <v>-0.2000854240183865</v>
      </c>
      <c r="P3" s="1301">
        <f>IF(I3="","0",'2021 SAVE E1 '!G3)</f>
        <v>4831.7377499999993</v>
      </c>
      <c r="Q3" s="1305">
        <f>P3/R3</f>
        <v>4.9136482666042931E-2</v>
      </c>
      <c r="R3" s="1303">
        <f>IF(L3="","0",'2021 SAVE E1 '!J3)</f>
        <v>98333</v>
      </c>
      <c r="X3" s="908"/>
      <c r="Y3" s="908"/>
    </row>
    <row r="4" spans="1:25">
      <c r="A4" s="959" t="s">
        <v>162</v>
      </c>
      <c r="B4" s="959" t="s">
        <v>256</v>
      </c>
      <c r="C4" s="955" t="s">
        <v>407</v>
      </c>
      <c r="D4" s="1044">
        <v>1.272</v>
      </c>
      <c r="E4" s="1044">
        <v>11.475</v>
      </c>
      <c r="F4" s="1202">
        <v>2735.05</v>
      </c>
      <c r="G4" s="1202">
        <v>369.63</v>
      </c>
      <c r="H4" s="1202">
        <f>F4+G4</f>
        <v>3104.6800000000003</v>
      </c>
      <c r="I4" s="1202">
        <f t="shared" ref="I4:I14" si="0">F4*1.2+G4*1.055</f>
        <v>3672.0196499999997</v>
      </c>
      <c r="J4" s="1202">
        <f t="shared" ref="J4:J14" si="1">I4-(I4-H4)*0.06</f>
        <v>3637.9792709999997</v>
      </c>
      <c r="K4" s="1287">
        <f>I4/L4</f>
        <v>4.6697607269120221E-2</v>
      </c>
      <c r="L4" s="961">
        <v>78634</v>
      </c>
      <c r="M4" s="1293">
        <v>5387</v>
      </c>
      <c r="N4" s="1312">
        <f t="shared" ref="N4:N15" si="2">(K4-Q4)/Q4</f>
        <v>-6.0986336334724833E-2</v>
      </c>
      <c r="O4" s="1313">
        <f t="shared" ref="O4:O15" si="3">(L4-R4)/R4</f>
        <v>-8.3124424285531059E-2</v>
      </c>
      <c r="P4" s="1301">
        <f>IF(I4="","0",'2021 SAVE E1 '!G4)</f>
        <v>4265.0357999999997</v>
      </c>
      <c r="Q4" s="1305">
        <f t="shared" ref="Q4:Q15" si="4">P4/R4</f>
        <v>4.9730487506267268E-2</v>
      </c>
      <c r="R4" s="1303">
        <f>IF(L4="","0",'2021 SAVE E1 '!J4)</f>
        <v>85763</v>
      </c>
      <c r="X4" s="908"/>
      <c r="Y4" s="908"/>
    </row>
    <row r="5" spans="1:25">
      <c r="A5" s="1240" t="s">
        <v>163</v>
      </c>
      <c r="B5" s="1240" t="s">
        <v>262</v>
      </c>
      <c r="C5" s="1242" t="s">
        <v>411</v>
      </c>
      <c r="D5" s="1247">
        <v>1.268</v>
      </c>
      <c r="E5" s="1247">
        <v>11.423</v>
      </c>
      <c r="F5" s="1241">
        <v>2242.2800000000002</v>
      </c>
      <c r="G5" s="1241">
        <v>345.77</v>
      </c>
      <c r="H5" s="1241">
        <f t="shared" ref="H5:H14" si="5">F5+G5</f>
        <v>2588.0500000000002</v>
      </c>
      <c r="I5" s="1241">
        <f t="shared" si="0"/>
        <v>3055.5233500000004</v>
      </c>
      <c r="J5" s="1241">
        <f t="shared" si="1"/>
        <v>3027.4749490000004</v>
      </c>
      <c r="K5" s="1288">
        <f>I5/L5</f>
        <v>4.7203400997976243E-2</v>
      </c>
      <c r="L5" s="964">
        <v>64731</v>
      </c>
      <c r="M5" s="1292">
        <v>4471</v>
      </c>
      <c r="N5" s="1312">
        <f t="shared" si="2"/>
        <v>-5.9969839601293755E-2</v>
      </c>
      <c r="O5" s="1313">
        <f t="shared" si="3"/>
        <v>-7.9099742499039713E-2</v>
      </c>
      <c r="P5" s="1301">
        <f>IF(I5="","0",'2021 SAVE E1 '!G5)</f>
        <v>3529.6466</v>
      </c>
      <c r="Q5" s="1305">
        <f t="shared" si="4"/>
        <v>5.0214772872771762E-2</v>
      </c>
      <c r="R5" s="1303">
        <f>IF(L5="","0",'2021 SAVE E1 '!J5)</f>
        <v>70291</v>
      </c>
      <c r="X5" s="908"/>
      <c r="Y5" s="908"/>
    </row>
    <row r="6" spans="1:25">
      <c r="A6" s="1082" t="s">
        <v>164</v>
      </c>
      <c r="B6" s="1082" t="s">
        <v>267</v>
      </c>
      <c r="C6" s="1083" t="s">
        <v>415</v>
      </c>
      <c r="D6" s="1086">
        <v>1.2569999999999999</v>
      </c>
      <c r="E6" s="1086">
        <v>11.518000000000001</v>
      </c>
      <c r="F6" s="1201">
        <v>1660.83</v>
      </c>
      <c r="G6" s="1201">
        <v>377.42</v>
      </c>
      <c r="H6" s="1201">
        <f t="shared" si="5"/>
        <v>2038.25</v>
      </c>
      <c r="I6" s="1201">
        <f t="shared" si="0"/>
        <v>2391.1740999999997</v>
      </c>
      <c r="J6" s="1201">
        <f t="shared" si="1"/>
        <v>2369.9986539999995</v>
      </c>
      <c r="K6" s="1289">
        <f t="shared" ref="K6:K14" si="6">I6/L6</f>
        <v>4.8537960782721656E-2</v>
      </c>
      <c r="L6" s="1085">
        <v>49264</v>
      </c>
      <c r="M6" s="1294">
        <v>3403</v>
      </c>
      <c r="N6" s="1312">
        <f t="shared" si="2"/>
        <v>-6.7033923961677011E-2</v>
      </c>
      <c r="O6" s="1313">
        <f t="shared" si="3"/>
        <v>-0.16209136986767358</v>
      </c>
      <c r="P6" s="1301">
        <f>IF(I6="","0",'2021 SAVE E1 '!G6)</f>
        <v>3058.7830999999996</v>
      </c>
      <c r="Q6" s="1305">
        <f t="shared" si="4"/>
        <v>5.2025429465591723E-2</v>
      </c>
      <c r="R6" s="1303">
        <f>IF(L6="","0",'2021 SAVE E1 '!J6)</f>
        <v>58794</v>
      </c>
      <c r="X6" s="908"/>
      <c r="Y6" s="908"/>
    </row>
    <row r="7" spans="1:25">
      <c r="A7" s="1082" t="s">
        <v>165</v>
      </c>
      <c r="B7" s="1082" t="s">
        <v>275</v>
      </c>
      <c r="C7" s="1083" t="s">
        <v>437</v>
      </c>
      <c r="D7" s="1086">
        <v>1.252</v>
      </c>
      <c r="E7" s="1086">
        <v>11.573</v>
      </c>
      <c r="F7" s="1201">
        <v>915.45</v>
      </c>
      <c r="G7" s="1201">
        <v>382.35</v>
      </c>
      <c r="H7" s="1201">
        <f t="shared" si="5"/>
        <v>1297.8000000000002</v>
      </c>
      <c r="I7" s="1201">
        <f t="shared" si="0"/>
        <v>1501.9192499999999</v>
      </c>
      <c r="J7" s="1201">
        <f t="shared" si="1"/>
        <v>1489.6720949999999</v>
      </c>
      <c r="K7" s="1289">
        <f t="shared" si="6"/>
        <v>5.4573571091166742E-2</v>
      </c>
      <c r="L7" s="1085">
        <v>27521</v>
      </c>
      <c r="M7" s="1294">
        <v>1899</v>
      </c>
      <c r="N7" s="1312">
        <f t="shared" si="2"/>
        <v>3.2426090476924935E-2</v>
      </c>
      <c r="O7" s="1313">
        <f t="shared" si="3"/>
        <v>-0.46271133497325367</v>
      </c>
      <c r="P7" s="1301">
        <f>IF(I7="","0",'2021 SAVE E1 '!G7)</f>
        <v>2707.5714999999996</v>
      </c>
      <c r="Q7" s="1305">
        <f t="shared" si="4"/>
        <v>5.2859542774589034E-2</v>
      </c>
      <c r="R7" s="1303">
        <f>IF(L7="","0",'2021 SAVE E1 '!J7)</f>
        <v>51222</v>
      </c>
      <c r="X7" s="908"/>
      <c r="Y7" s="908"/>
    </row>
    <row r="8" spans="1:25">
      <c r="A8" s="1082" t="s">
        <v>166</v>
      </c>
      <c r="B8" s="1082" t="s">
        <v>282</v>
      </c>
      <c r="C8" s="1083" t="s">
        <v>452</v>
      </c>
      <c r="D8" s="1086">
        <v>1.238</v>
      </c>
      <c r="E8" s="1086">
        <v>11.417</v>
      </c>
      <c r="F8" s="1201">
        <v>615.51</v>
      </c>
      <c r="G8" s="1201">
        <v>471.56</v>
      </c>
      <c r="H8" s="1201">
        <f t="shared" si="5"/>
        <v>1087.07</v>
      </c>
      <c r="I8" s="1201">
        <f t="shared" si="0"/>
        <v>1236.1078</v>
      </c>
      <c r="J8" s="1201">
        <f t="shared" si="1"/>
        <v>1227.165532</v>
      </c>
      <c r="K8" s="1289">
        <f t="shared" si="6"/>
        <v>6.7245555434664345E-2</v>
      </c>
      <c r="L8" s="1085">
        <v>18382</v>
      </c>
      <c r="M8" s="1294">
        <v>1300</v>
      </c>
      <c r="N8" s="1312">
        <f t="shared" si="2"/>
        <v>-1.6348826217056002E-2</v>
      </c>
      <c r="O8" s="1313">
        <f t="shared" si="3"/>
        <v>4.8542581712395186E-2</v>
      </c>
      <c r="P8" s="1301">
        <f>IF(I8="","0",'2021 SAVE E1 '!G8)</f>
        <v>1198.4755</v>
      </c>
      <c r="Q8" s="1305">
        <f t="shared" si="4"/>
        <v>6.8363213735668241E-2</v>
      </c>
      <c r="R8" s="1303">
        <f>IF(L8="","0",'2021 SAVE E1 '!J8)</f>
        <v>17531</v>
      </c>
      <c r="X8" s="908"/>
      <c r="Y8" s="908"/>
    </row>
    <row r="9" spans="1:25">
      <c r="A9" s="1414" t="s">
        <v>167</v>
      </c>
      <c r="B9" s="1414" t="s">
        <v>367</v>
      </c>
      <c r="C9" s="1415">
        <v>84504578</v>
      </c>
      <c r="D9" s="1416">
        <v>1.238</v>
      </c>
      <c r="E9" s="1416">
        <v>11.365349999999999</v>
      </c>
      <c r="F9" s="1417">
        <v>683.51</v>
      </c>
      <c r="G9" s="1417">
        <v>314.60000000000002</v>
      </c>
      <c r="H9" s="1417">
        <f t="shared" si="5"/>
        <v>998.11</v>
      </c>
      <c r="I9" s="1417">
        <f t="shared" si="0"/>
        <v>1152.115</v>
      </c>
      <c r="J9" s="1417">
        <f t="shared" si="1"/>
        <v>1142.8747000000001</v>
      </c>
      <c r="K9" s="1418">
        <f t="shared" si="6"/>
        <v>0.19481146432194793</v>
      </c>
      <c r="L9" s="1419">
        <v>5914</v>
      </c>
      <c r="M9" s="1420">
        <v>531</v>
      </c>
      <c r="N9" s="1312">
        <f t="shared" si="2"/>
        <v>1.1746184235966219</v>
      </c>
      <c r="O9" s="1313">
        <f t="shared" si="3"/>
        <v>-0.33137365743357827</v>
      </c>
      <c r="P9" s="1301">
        <f>IF(I9="","0",'2021 SAVE E1 '!G9)</f>
        <v>792.3723</v>
      </c>
      <c r="Q9" s="1305">
        <f t="shared" si="4"/>
        <v>8.9584205765969468E-2</v>
      </c>
      <c r="R9" s="1303">
        <f>IF(L9="","0",'2021 SAVE E1 '!J9)</f>
        <v>8845</v>
      </c>
      <c r="X9" s="908"/>
      <c r="Y9" s="908"/>
    </row>
    <row r="10" spans="1:25">
      <c r="A10" s="1414" t="s">
        <v>194</v>
      </c>
      <c r="B10" s="1414" t="s">
        <v>301</v>
      </c>
      <c r="C10" s="1415">
        <v>84551780</v>
      </c>
      <c r="D10" s="1416">
        <v>1.2290000000000001</v>
      </c>
      <c r="E10" s="1416">
        <v>11.40775</v>
      </c>
      <c r="F10" s="1417">
        <v>833.54</v>
      </c>
      <c r="G10" s="1417">
        <v>390.07</v>
      </c>
      <c r="H10" s="1417">
        <f t="shared" si="5"/>
        <v>1223.6099999999999</v>
      </c>
      <c r="I10" s="1417">
        <f t="shared" si="0"/>
        <v>1411.7718499999999</v>
      </c>
      <c r="J10" s="1417">
        <f t="shared" si="1"/>
        <v>1400.482139</v>
      </c>
      <c r="K10" s="1418">
        <f t="shared" si="6"/>
        <v>0.19578031479683813</v>
      </c>
      <c r="L10" s="1419">
        <v>7211</v>
      </c>
      <c r="M10" s="1420">
        <v>645</v>
      </c>
      <c r="N10" s="1312">
        <f t="shared" si="2"/>
        <v>1.0951755319018563</v>
      </c>
      <c r="O10" s="1313">
        <f t="shared" si="3"/>
        <v>-0.13949880668257755</v>
      </c>
      <c r="P10" s="1301">
        <f>IF(I10="","0",'2021 SAVE E1 '!G10)</f>
        <v>783.0556499999999</v>
      </c>
      <c r="Q10" s="1305">
        <f t="shared" si="4"/>
        <v>9.3443394988066808E-2</v>
      </c>
      <c r="R10" s="1303">
        <f>IF(L10="","0",'2021 SAVE E1 '!J10)</f>
        <v>8380</v>
      </c>
      <c r="X10" s="908"/>
      <c r="Y10" s="908"/>
    </row>
    <row r="11" spans="1:25">
      <c r="A11" s="1414" t="s">
        <v>168</v>
      </c>
      <c r="B11" s="1414" t="s">
        <v>303</v>
      </c>
      <c r="C11" s="1419">
        <v>84646699</v>
      </c>
      <c r="D11" s="1416">
        <v>1.2270000000000001</v>
      </c>
      <c r="E11" s="1416">
        <v>11.425140000000001</v>
      </c>
      <c r="F11" s="1417">
        <v>1128.4100000000001</v>
      </c>
      <c r="G11" s="1417">
        <v>400.56</v>
      </c>
      <c r="H11" s="1417">
        <f t="shared" si="5"/>
        <v>1528.97</v>
      </c>
      <c r="I11" s="1417">
        <f t="shared" si="0"/>
        <v>1776.6828</v>
      </c>
      <c r="J11" s="1417">
        <f t="shared" si="1"/>
        <v>1761.8200320000001</v>
      </c>
      <c r="K11" s="1418">
        <f t="shared" si="6"/>
        <v>0.18134967847300196</v>
      </c>
      <c r="L11" s="1419">
        <v>9797</v>
      </c>
      <c r="M11" s="1420">
        <v>875</v>
      </c>
      <c r="N11" s="1312">
        <f t="shared" si="2"/>
        <v>0.88562466043673438</v>
      </c>
      <c r="O11" s="1313">
        <f t="shared" si="3"/>
        <v>0.23450100806451613</v>
      </c>
      <c r="P11" s="1301">
        <f>IF(I11="","0",'2021 SAVE E1 '!G11)</f>
        <v>763.24364999999989</v>
      </c>
      <c r="Q11" s="1305">
        <f t="shared" si="4"/>
        <v>9.6174855090725792E-2</v>
      </c>
      <c r="R11" s="1303">
        <f>IF(L11="","0",'2021 SAVE E1 '!J11)</f>
        <v>7936</v>
      </c>
      <c r="X11" s="908"/>
      <c r="Y11" s="908"/>
    </row>
    <row r="12" spans="1:25">
      <c r="A12" s="1414" t="s">
        <v>169</v>
      </c>
      <c r="B12" s="1421" t="s">
        <v>311</v>
      </c>
      <c r="C12" s="1415">
        <v>84682099</v>
      </c>
      <c r="D12" s="1416">
        <v>1.234</v>
      </c>
      <c r="E12" s="1416">
        <v>11.44148</v>
      </c>
      <c r="F12" s="1417">
        <v>3664.62</v>
      </c>
      <c r="G12" s="1417">
        <v>379.6</v>
      </c>
      <c r="H12" s="1417">
        <f t="shared" si="5"/>
        <v>4044.22</v>
      </c>
      <c r="I12" s="1417">
        <f t="shared" si="0"/>
        <v>4798.0219999999999</v>
      </c>
      <c r="J12" s="1417">
        <f t="shared" si="1"/>
        <v>4752.7938800000002</v>
      </c>
      <c r="K12" s="1418">
        <f t="shared" si="6"/>
        <v>0.15848655612076368</v>
      </c>
      <c r="L12" s="1419">
        <v>30274</v>
      </c>
      <c r="M12" s="1420">
        <v>2700</v>
      </c>
      <c r="N12" s="1312">
        <f t="shared" si="2"/>
        <v>1.7509330915726735</v>
      </c>
      <c r="O12" s="1313">
        <f t="shared" si="3"/>
        <v>-4.9929389612427426E-2</v>
      </c>
      <c r="P12" s="1301">
        <f>IF(I12="","0",'2021 SAVE E1 '!G12)</f>
        <v>1835.8040499999997</v>
      </c>
      <c r="Q12" s="1305">
        <f t="shared" si="4"/>
        <v>5.7611926879020864E-2</v>
      </c>
      <c r="R12" s="1303">
        <f>IF(L12="","0",'2021 SAVE E1 '!J12)</f>
        <v>31865</v>
      </c>
      <c r="X12" s="908"/>
      <c r="Y12" s="908"/>
    </row>
    <row r="13" spans="1:25">
      <c r="A13" s="1414" t="s">
        <v>170</v>
      </c>
      <c r="B13" s="1414" t="s">
        <v>317</v>
      </c>
      <c r="C13" s="1419">
        <v>84738374</v>
      </c>
      <c r="D13" s="1422">
        <v>1.234</v>
      </c>
      <c r="E13" s="1423">
        <v>11.49869</v>
      </c>
      <c r="F13" s="1417">
        <v>5746.45</v>
      </c>
      <c r="G13" s="1417">
        <v>400.56</v>
      </c>
      <c r="H13" s="1417">
        <f t="shared" si="5"/>
        <v>6147.01</v>
      </c>
      <c r="I13" s="1417">
        <f t="shared" si="0"/>
        <v>7318.3307999999997</v>
      </c>
      <c r="J13" s="1417">
        <f t="shared" si="1"/>
        <v>7248.0515519999999</v>
      </c>
      <c r="K13" s="1418">
        <f t="shared" si="6"/>
        <v>0.15157158420147879</v>
      </c>
      <c r="L13" s="1419">
        <v>48283</v>
      </c>
      <c r="M13" s="1420">
        <v>4199</v>
      </c>
      <c r="N13" s="1312">
        <f t="shared" si="2"/>
        <v>1.9228071990345748</v>
      </c>
      <c r="O13" s="1313">
        <f t="shared" si="3"/>
        <v>-0.22000904655746178</v>
      </c>
      <c r="P13" s="1301">
        <f>IF(I13="","0",'2021 SAVE E1 '!G13)</f>
        <v>3210.1276499999994</v>
      </c>
      <c r="Q13" s="1305">
        <f t="shared" si="4"/>
        <v>5.1858221866821742E-2</v>
      </c>
      <c r="R13" s="1303">
        <f>IF(L13="","0",'2021 SAVE E1 '!J13)</f>
        <v>61902</v>
      </c>
      <c r="X13" s="908"/>
      <c r="Y13" s="908"/>
    </row>
    <row r="14" spans="1:25">
      <c r="A14" s="1414" t="s">
        <v>195</v>
      </c>
      <c r="B14" s="1414" t="s">
        <v>323</v>
      </c>
      <c r="C14" s="1415">
        <v>84798715</v>
      </c>
      <c r="D14" s="1416">
        <v>1.258</v>
      </c>
      <c r="E14" s="1416">
        <v>11.480499999999999</v>
      </c>
      <c r="F14" s="1417">
        <v>10849.75</v>
      </c>
      <c r="G14" s="1417">
        <v>379.6</v>
      </c>
      <c r="H14" s="1417">
        <f t="shared" si="5"/>
        <v>11229.35</v>
      </c>
      <c r="I14" s="1417">
        <f t="shared" si="0"/>
        <v>13420.177999999998</v>
      </c>
      <c r="J14" s="1417">
        <f t="shared" si="1"/>
        <v>13288.728319999998</v>
      </c>
      <c r="K14" s="1418">
        <f t="shared" si="6"/>
        <v>0.14707527918726093</v>
      </c>
      <c r="L14" s="1419">
        <v>91247</v>
      </c>
      <c r="M14" s="1420">
        <v>7948</v>
      </c>
      <c r="N14" s="1312">
        <f t="shared" si="2"/>
        <v>1.9307633074718187</v>
      </c>
      <c r="O14" s="1313">
        <f t="shared" si="3"/>
        <v>0.12898715696221325</v>
      </c>
      <c r="P14" s="1301">
        <f>IF(I14="","0",'2021 SAVE E1 '!G14)</f>
        <v>4055.9120499999999</v>
      </c>
      <c r="Q14" s="1305">
        <f t="shared" si="4"/>
        <v>5.0183267550914352E-2</v>
      </c>
      <c r="R14" s="1303">
        <f>IF(L14="","0",'2021 SAVE E1 '!J14)</f>
        <v>80822</v>
      </c>
      <c r="X14" s="908"/>
      <c r="Y14" s="908"/>
    </row>
    <row r="15" spans="1:25" ht="16.5" thickBot="1">
      <c r="A15" s="1483" t="s">
        <v>181</v>
      </c>
      <c r="B15" s="1484"/>
      <c r="C15" s="1485"/>
      <c r="D15" s="1486"/>
      <c r="E15" s="1487"/>
      <c r="F15" s="1203">
        <f>SUM(F3:F14)</f>
        <v>33866.67</v>
      </c>
      <c r="G15" s="1203">
        <f>SUM(G3:G14)</f>
        <v>4581.3500000000004</v>
      </c>
      <c r="H15" s="1203">
        <f>SUM(H3:H14)</f>
        <v>38448.020000000004</v>
      </c>
      <c r="I15" s="1203">
        <f>SUM(I3:I14)</f>
        <v>45473.328249999999</v>
      </c>
      <c r="J15" s="1203">
        <f>SUM(J3:J14)</f>
        <v>45051.809754999995</v>
      </c>
      <c r="K15" s="1306">
        <f t="shared" ref="K15" si="7">I15/L15</f>
        <v>8.9178076879329146E-2</v>
      </c>
      <c r="L15" s="1204">
        <f>SUM(L3:L14)</f>
        <v>509916</v>
      </c>
      <c r="M15" s="1299">
        <f>SUM(M3:M14)</f>
        <v>38742</v>
      </c>
      <c r="N15" s="1314">
        <f t="shared" si="2"/>
        <v>0.67162452630396596</v>
      </c>
      <c r="O15" s="1315">
        <f t="shared" si="3"/>
        <v>-0.12337970444433748</v>
      </c>
      <c r="P15" s="1302">
        <f>SUM(P3:P14)</f>
        <v>31031.765599999992</v>
      </c>
      <c r="Q15" s="1307">
        <f t="shared" si="4"/>
        <v>5.3348150542218788E-2</v>
      </c>
      <c r="R15" s="1304">
        <f>SUM(R3:R14)</f>
        <v>581684</v>
      </c>
      <c r="X15" s="908"/>
      <c r="Y15" s="908"/>
    </row>
    <row r="16" spans="1:25">
      <c r="A16" s="1206"/>
      <c r="B16" s="1206"/>
      <c r="C16" s="1206"/>
      <c r="D16" s="1206"/>
      <c r="E16" s="1206"/>
      <c r="F16" s="1207"/>
      <c r="G16" s="1207"/>
      <c r="H16" s="1207"/>
      <c r="I16" s="1207"/>
      <c r="J16" s="1207"/>
      <c r="K16" s="1207"/>
      <c r="L16" s="1208"/>
      <c r="M16" s="1209"/>
      <c r="N16" s="1300"/>
      <c r="O16" s="1300"/>
      <c r="Q16" s="1054"/>
      <c r="R16" s="1054"/>
      <c r="X16" s="908"/>
      <c r="Y16" s="908"/>
    </row>
    <row r="17" spans="1:18" ht="16.5" thickBot="1">
      <c r="A17" s="1488" t="s">
        <v>345</v>
      </c>
      <c r="B17" s="1488"/>
      <c r="C17" s="1488"/>
      <c r="D17" s="1488"/>
      <c r="E17" s="1488"/>
      <c r="F17" s="1488"/>
      <c r="G17" s="1488"/>
      <c r="H17" s="1488"/>
      <c r="I17" s="1488"/>
      <c r="J17" s="1488"/>
      <c r="K17" s="1488"/>
      <c r="L17" s="1488"/>
      <c r="M17" s="1488"/>
      <c r="N17" s="1488"/>
      <c r="O17" s="1488"/>
      <c r="P17" s="1488"/>
      <c r="Q17" s="1488"/>
      <c r="R17" s="1488"/>
    </row>
    <row r="18" spans="1:18" ht="47.25">
      <c r="A18" s="1211" t="s">
        <v>198</v>
      </c>
      <c r="B18" s="1212" t="s">
        <v>96</v>
      </c>
      <c r="C18" s="1213" t="s">
        <v>173</v>
      </c>
      <c r="D18" s="1216" t="s">
        <v>190</v>
      </c>
      <c r="E18" s="1216" t="s">
        <v>191</v>
      </c>
      <c r="F18" s="1214" t="s">
        <v>174</v>
      </c>
      <c r="G18" s="1214" t="s">
        <v>182</v>
      </c>
      <c r="H18" s="1214" t="s">
        <v>175</v>
      </c>
      <c r="I18" s="1214" t="s">
        <v>176</v>
      </c>
      <c r="J18" s="1214" t="s">
        <v>219</v>
      </c>
      <c r="K18" s="1198" t="s">
        <v>428</v>
      </c>
      <c r="L18" s="1199" t="s">
        <v>433</v>
      </c>
      <c r="M18" s="1291" t="s">
        <v>189</v>
      </c>
      <c r="N18" s="1252" t="s">
        <v>423</v>
      </c>
      <c r="O18" s="1253" t="s">
        <v>431</v>
      </c>
      <c r="P18" s="1249" t="s">
        <v>420</v>
      </c>
      <c r="Q18" s="1250" t="s">
        <v>421</v>
      </c>
      <c r="R18" s="1268" t="s">
        <v>434</v>
      </c>
    </row>
    <row r="19" spans="1:18">
      <c r="A19" s="1240" t="s">
        <v>193</v>
      </c>
      <c r="B19" s="1238" t="s">
        <v>249</v>
      </c>
      <c r="C19" s="1118" t="s">
        <v>402</v>
      </c>
      <c r="D19" s="1244">
        <v>1.266</v>
      </c>
      <c r="E19" s="1245">
        <v>11.54</v>
      </c>
      <c r="F19" s="1239">
        <v>3517.04</v>
      </c>
      <c r="G19" s="1239">
        <v>444.47</v>
      </c>
      <c r="H19" s="1239">
        <f>F19+G19</f>
        <v>3961.51</v>
      </c>
      <c r="I19" s="1239">
        <f>F19*1.2+G19*1.055</f>
        <v>4689.3638499999997</v>
      </c>
      <c r="J19" s="1239">
        <f>I19-(I19-H19)*0.06</f>
        <v>4645.6926189999995</v>
      </c>
      <c r="K19" s="1286">
        <f t="shared" ref="K19:K31" si="8">I19/L19</f>
        <v>4.8681718002221597E-2</v>
      </c>
      <c r="L19" s="1120">
        <v>96327</v>
      </c>
      <c r="M19" s="1296">
        <v>6594</v>
      </c>
      <c r="N19" s="1312">
        <f>(K19-Q19)/Q19</f>
        <v>-1.6898475747590638E-2</v>
      </c>
      <c r="O19" s="1313">
        <f>(L19-R19)/R19</f>
        <v>-0.19728168931925566</v>
      </c>
      <c r="P19" s="1301">
        <f>IF(I19="","0",'2021 SAVE E1 '!G19)</f>
        <v>5942.2701500000003</v>
      </c>
      <c r="Q19" s="1309">
        <f>P19/R19</f>
        <v>4.9518505262456151E-2</v>
      </c>
      <c r="R19" s="1303">
        <f>IF(L19="","0",'2021 SAVE E1 '!J19)</f>
        <v>120001</v>
      </c>
    </row>
    <row r="20" spans="1:18">
      <c r="A20" s="959" t="s">
        <v>162</v>
      </c>
      <c r="B20" s="959" t="s">
        <v>256</v>
      </c>
      <c r="C20" s="955" t="s">
        <v>408</v>
      </c>
      <c r="D20" s="1045">
        <v>1.272</v>
      </c>
      <c r="E20" s="1046">
        <v>11.475</v>
      </c>
      <c r="F20" s="1202">
        <v>3372.34</v>
      </c>
      <c r="G20" s="1202">
        <v>444.47</v>
      </c>
      <c r="H20" s="1202">
        <f t="shared" ref="H20:H30" si="9">F20+G20</f>
        <v>3816.8100000000004</v>
      </c>
      <c r="I20" s="1202">
        <f t="shared" ref="I20:I30" si="10">F20*1.2+G20*1.055</f>
        <v>4515.7238500000003</v>
      </c>
      <c r="J20" s="1202">
        <f t="shared" ref="J20:J30" si="11">I20-(I20-H20)*0.06</f>
        <v>4473.7890190000007</v>
      </c>
      <c r="K20" s="1287">
        <f t="shared" si="8"/>
        <v>4.7170967084852349E-2</v>
      </c>
      <c r="L20" s="961">
        <v>95731</v>
      </c>
      <c r="M20" s="1293">
        <v>6558</v>
      </c>
      <c r="N20" s="1312">
        <f t="shared" ref="N20:N31" si="12">(K20-Q20)/Q20</f>
        <v>-5.8894052245713667E-2</v>
      </c>
      <c r="O20" s="1313">
        <f t="shared" ref="O20:O31" si="13">(L20-R20)/R20</f>
        <v>-9.3507944624358463E-2</v>
      </c>
      <c r="P20" s="1301">
        <f>IF(I20="","0",'2021 SAVE E1 '!G20)</f>
        <v>5293.2798500000008</v>
      </c>
      <c r="Q20" s="1309">
        <f t="shared" ref="Q20:Q31" si="14">P20/R20</f>
        <v>5.0122908262788105E-2</v>
      </c>
      <c r="R20" s="1303">
        <f>IF(L20="","0",'2021 SAVE E1 '!J20)</f>
        <v>105606</v>
      </c>
    </row>
    <row r="21" spans="1:18">
      <c r="A21" s="1240" t="s">
        <v>163</v>
      </c>
      <c r="B21" s="1240" t="s">
        <v>262</v>
      </c>
      <c r="C21" s="964" t="s">
        <v>413</v>
      </c>
      <c r="D21" s="1243">
        <v>1.2669999999999999</v>
      </c>
      <c r="E21" s="1243">
        <v>11.423</v>
      </c>
      <c r="F21" s="1241">
        <v>2805.35</v>
      </c>
      <c r="G21" s="1241">
        <v>415.78</v>
      </c>
      <c r="H21" s="1241">
        <f t="shared" si="9"/>
        <v>3221.13</v>
      </c>
      <c r="I21" s="1241">
        <f t="shared" si="10"/>
        <v>3805.0678999999996</v>
      </c>
      <c r="J21" s="1241">
        <f t="shared" si="11"/>
        <v>3770.0316259999995</v>
      </c>
      <c r="K21" s="1288">
        <f t="shared" si="8"/>
        <v>4.6984267651198966E-2</v>
      </c>
      <c r="L21" s="964">
        <v>80986</v>
      </c>
      <c r="M21" s="1292">
        <v>5594</v>
      </c>
      <c r="N21" s="1312">
        <f t="shared" si="12"/>
        <v>-7.1894263334972827E-2</v>
      </c>
      <c r="O21" s="1313">
        <f t="shared" si="13"/>
        <v>-7.8122687793828041E-2</v>
      </c>
      <c r="P21" s="1301">
        <f>IF(I21="","0",'2021 SAVE E1 '!G21)</f>
        <v>4447.2528999999995</v>
      </c>
      <c r="Q21" s="1309">
        <f t="shared" si="14"/>
        <v>5.0623830663980234E-2</v>
      </c>
      <c r="R21" s="1303">
        <f>IF(L21="","0",'2021 SAVE E1 '!J21)</f>
        <v>87849</v>
      </c>
    </row>
    <row r="22" spans="1:18">
      <c r="A22" s="1082" t="s">
        <v>164</v>
      </c>
      <c r="B22" s="1082" t="s">
        <v>269</v>
      </c>
      <c r="C22" s="1083" t="s">
        <v>416</v>
      </c>
      <c r="D22" s="1096">
        <v>1.2569999999999999</v>
      </c>
      <c r="E22" s="1111">
        <v>11.518000000000001</v>
      </c>
      <c r="F22" s="1201">
        <v>2196.4899999999998</v>
      </c>
      <c r="G22" s="1201">
        <v>454.27</v>
      </c>
      <c r="H22" s="1201">
        <f t="shared" si="9"/>
        <v>2650.7599999999998</v>
      </c>
      <c r="I22" s="1201">
        <f t="shared" si="10"/>
        <v>3115.0428499999994</v>
      </c>
      <c r="J22" s="1201">
        <f t="shared" si="11"/>
        <v>3087.1858789999992</v>
      </c>
      <c r="K22" s="1289">
        <f t="shared" si="8"/>
        <v>4.9658735991327765E-2</v>
      </c>
      <c r="L22" s="1085">
        <v>62729</v>
      </c>
      <c r="M22" s="1294">
        <v>4333</v>
      </c>
      <c r="N22" s="1312">
        <f t="shared" si="12"/>
        <v>-5.0719635290625606E-2</v>
      </c>
      <c r="O22" s="1313">
        <f t="shared" si="13"/>
        <v>-0.16506056169306535</v>
      </c>
      <c r="P22" s="1301">
        <f>IF(I22="","0",'2021 SAVE E1 '!G22)</f>
        <v>3930.1990999999998</v>
      </c>
      <c r="Q22" s="1309">
        <f t="shared" si="14"/>
        <v>5.231198056701717E-2</v>
      </c>
      <c r="R22" s="1303">
        <f>IF(L22="","0",'2021 SAVE E1 '!J22)</f>
        <v>75130</v>
      </c>
    </row>
    <row r="23" spans="1:18">
      <c r="A23" s="1082" t="s">
        <v>165</v>
      </c>
      <c r="B23" s="1082" t="s">
        <v>278</v>
      </c>
      <c r="C23" s="1083" t="s">
        <v>436</v>
      </c>
      <c r="D23" s="1096">
        <v>1.252</v>
      </c>
      <c r="E23" s="1111">
        <v>11.573</v>
      </c>
      <c r="F23" s="1201">
        <v>1179.3</v>
      </c>
      <c r="G23" s="1201">
        <v>460.31</v>
      </c>
      <c r="H23" s="1201">
        <f t="shared" si="9"/>
        <v>1639.61</v>
      </c>
      <c r="I23" s="1201">
        <f t="shared" si="10"/>
        <v>1900.7870499999999</v>
      </c>
      <c r="J23" s="1201">
        <f t="shared" si="11"/>
        <v>1885.1164269999999</v>
      </c>
      <c r="K23" s="1289">
        <f t="shared" si="8"/>
        <v>5.5599703103518881E-2</v>
      </c>
      <c r="L23" s="1085">
        <v>34187</v>
      </c>
      <c r="M23" s="1294">
        <v>2359</v>
      </c>
      <c r="N23" s="1312">
        <f t="shared" si="12"/>
        <v>3.9624425869610437E-2</v>
      </c>
      <c r="O23" s="1313">
        <f t="shared" si="13"/>
        <v>-0.45915203290618573</v>
      </c>
      <c r="P23" s="1301">
        <f>IF(I23="","0",'2021 SAVE E1 '!G23)</f>
        <v>3380.5065999999997</v>
      </c>
      <c r="Q23" s="1309">
        <f t="shared" si="14"/>
        <v>5.3480566366081311E-2</v>
      </c>
      <c r="R23" s="1303">
        <f>IF(L23="","0",'2021 SAVE E1 '!J23)</f>
        <v>63210</v>
      </c>
    </row>
    <row r="24" spans="1:18">
      <c r="A24" s="1082" t="s">
        <v>166</v>
      </c>
      <c r="B24" s="1082" t="s">
        <v>282</v>
      </c>
      <c r="C24" s="1085" t="s">
        <v>453</v>
      </c>
      <c r="D24" s="1096">
        <v>1.2390000000000001</v>
      </c>
      <c r="E24" s="1096">
        <v>11.417</v>
      </c>
      <c r="F24" s="1201">
        <v>842.64</v>
      </c>
      <c r="G24" s="1201">
        <v>567.71</v>
      </c>
      <c r="H24" s="1201">
        <f t="shared" si="9"/>
        <v>1410.35</v>
      </c>
      <c r="I24" s="1201">
        <f t="shared" si="10"/>
        <v>1610.10205</v>
      </c>
      <c r="J24" s="1201">
        <f t="shared" si="11"/>
        <v>1598.116927</v>
      </c>
      <c r="K24" s="1289">
        <f t="shared" si="8"/>
        <v>6.7410594515386224E-2</v>
      </c>
      <c r="L24" s="1085">
        <v>23885</v>
      </c>
      <c r="M24" s="1294">
        <v>1689</v>
      </c>
      <c r="N24" s="1312">
        <f t="shared" si="12"/>
        <v>-3.0732340125693959E-2</v>
      </c>
      <c r="O24" s="1313">
        <f t="shared" si="13"/>
        <v>7.7065295815295809E-2</v>
      </c>
      <c r="P24" s="1301">
        <f>IF(I24="","0",'2021 SAVE E1 '!G24)</f>
        <v>1542.2957000000001</v>
      </c>
      <c r="Q24" s="1309">
        <f t="shared" si="14"/>
        <v>6.9547966269841277E-2</v>
      </c>
      <c r="R24" s="1303">
        <f>IF(L24="","0",'2021 SAVE E1 '!J24)</f>
        <v>22176</v>
      </c>
    </row>
    <row r="25" spans="1:18">
      <c r="A25" s="1414" t="s">
        <v>167</v>
      </c>
      <c r="B25" s="1414" t="s">
        <v>367</v>
      </c>
      <c r="C25" s="1415">
        <v>84504577</v>
      </c>
      <c r="D25" s="1416">
        <v>1.238</v>
      </c>
      <c r="E25" s="1416">
        <v>11.36458</v>
      </c>
      <c r="F25" s="1417">
        <v>1143.24</v>
      </c>
      <c r="G25" s="1417">
        <v>378.3</v>
      </c>
      <c r="H25" s="1417">
        <f t="shared" si="9"/>
        <v>1521.54</v>
      </c>
      <c r="I25" s="1417">
        <f t="shared" si="10"/>
        <v>1770.9944999999998</v>
      </c>
      <c r="J25" s="1417">
        <f t="shared" si="11"/>
        <v>1756.0272299999997</v>
      </c>
      <c r="K25" s="1418">
        <f t="shared" si="8"/>
        <v>0.18403767016522912</v>
      </c>
      <c r="L25" s="1419">
        <v>9623</v>
      </c>
      <c r="M25" s="1420">
        <v>864</v>
      </c>
      <c r="N25" s="1312">
        <f t="shared" si="12"/>
        <v>1.2920561704484335</v>
      </c>
      <c r="O25" s="1313">
        <f t="shared" si="13"/>
        <v>-0.35640716960941682</v>
      </c>
      <c r="P25" s="1301">
        <f>IF(I25="","0",'2021 SAVE E1 '!G25)</f>
        <v>1200.5514000000001</v>
      </c>
      <c r="Q25" s="1309">
        <f t="shared" si="14"/>
        <v>8.0293699839486365E-2</v>
      </c>
      <c r="R25" s="1303">
        <f>IF(L25="","0",'2021 SAVE E1 '!J25)</f>
        <v>14952</v>
      </c>
    </row>
    <row r="26" spans="1:18">
      <c r="A26" s="1414" t="s">
        <v>194</v>
      </c>
      <c r="B26" s="1414" t="s">
        <v>295</v>
      </c>
      <c r="C26" s="1415">
        <v>84551779</v>
      </c>
      <c r="D26" s="1416">
        <v>1.228</v>
      </c>
      <c r="E26" s="1416">
        <v>11.40807</v>
      </c>
      <c r="F26" s="1417">
        <v>1415.99</v>
      </c>
      <c r="G26" s="1417">
        <v>469.07</v>
      </c>
      <c r="H26" s="1417">
        <f t="shared" si="9"/>
        <v>1885.06</v>
      </c>
      <c r="I26" s="1417">
        <f t="shared" si="10"/>
        <v>2194.0568499999999</v>
      </c>
      <c r="J26" s="1417">
        <f t="shared" si="11"/>
        <v>2175.5170389999998</v>
      </c>
      <c r="K26" s="1418">
        <f t="shared" si="8"/>
        <v>0.18409606058063432</v>
      </c>
      <c r="L26" s="1419">
        <v>11918</v>
      </c>
      <c r="M26" s="1420">
        <v>1066</v>
      </c>
      <c r="N26" s="1312">
        <f t="shared" si="12"/>
        <v>1.302891820074412</v>
      </c>
      <c r="O26" s="1313">
        <f t="shared" si="13"/>
        <v>-0.229057506953878</v>
      </c>
      <c r="P26" s="1301">
        <f>IF(I26="","0",'2021 SAVE E1 '!G26)</f>
        <v>1235.81185</v>
      </c>
      <c r="Q26" s="1309">
        <f t="shared" si="14"/>
        <v>7.9941254285529464E-2</v>
      </c>
      <c r="R26" s="1303">
        <f>IF(L26="","0",'2021 SAVE E1 '!J26)</f>
        <v>15459</v>
      </c>
    </row>
    <row r="27" spans="1:18">
      <c r="A27" s="1414" t="s">
        <v>168</v>
      </c>
      <c r="B27" s="1414" t="s">
        <v>303</v>
      </c>
      <c r="C27" s="1419">
        <v>84646698</v>
      </c>
      <c r="D27" s="1422">
        <v>1.2270000000000001</v>
      </c>
      <c r="E27" s="1423">
        <v>11.425610000000001</v>
      </c>
      <c r="F27" s="1417">
        <v>1781.95</v>
      </c>
      <c r="G27" s="1417">
        <v>481.68</v>
      </c>
      <c r="H27" s="1417">
        <f t="shared" si="9"/>
        <v>2263.63</v>
      </c>
      <c r="I27" s="1417">
        <f t="shared" si="10"/>
        <v>2646.5124000000001</v>
      </c>
      <c r="J27" s="1417">
        <f t="shared" si="11"/>
        <v>2623.539456</v>
      </c>
      <c r="K27" s="1418">
        <f t="shared" si="8"/>
        <v>0.17495289217954652</v>
      </c>
      <c r="L27" s="1419">
        <v>15127</v>
      </c>
      <c r="M27" s="1420">
        <v>1351</v>
      </c>
      <c r="N27" s="1312">
        <f t="shared" si="12"/>
        <v>1.1654756017994232</v>
      </c>
      <c r="O27" s="1313">
        <f t="shared" si="13"/>
        <v>-3.9648450406396619E-4</v>
      </c>
      <c r="P27" s="1301">
        <f>IF(I27="","0",'2021 SAVE E1 '!G27)</f>
        <v>1222.6238499999999</v>
      </c>
      <c r="Q27" s="1309">
        <f t="shared" si="14"/>
        <v>8.0791901804004487E-2</v>
      </c>
      <c r="R27" s="1303">
        <f>IF(L27="","0",'2021 SAVE E1 '!J27)</f>
        <v>15133</v>
      </c>
    </row>
    <row r="28" spans="1:18">
      <c r="A28" s="1414" t="s">
        <v>169</v>
      </c>
      <c r="B28" s="1414" t="s">
        <v>311</v>
      </c>
      <c r="C28" s="1415">
        <v>84682098</v>
      </c>
      <c r="D28" s="1422">
        <v>1.234</v>
      </c>
      <c r="E28" s="1423">
        <v>11.4405</v>
      </c>
      <c r="F28" s="1417">
        <v>4673.37</v>
      </c>
      <c r="G28" s="1417">
        <v>456.45</v>
      </c>
      <c r="H28" s="1417">
        <f t="shared" si="9"/>
        <v>5129.82</v>
      </c>
      <c r="I28" s="1417">
        <f t="shared" si="10"/>
        <v>6089.5987500000001</v>
      </c>
      <c r="J28" s="1417">
        <f t="shared" si="11"/>
        <v>6032.012025</v>
      </c>
      <c r="K28" s="1418">
        <f t="shared" si="8"/>
        <v>0.15918854890991793</v>
      </c>
      <c r="L28" s="1419">
        <v>38254</v>
      </c>
      <c r="M28" s="1420">
        <v>3412</v>
      </c>
      <c r="N28" s="1312">
        <f t="shared" si="12"/>
        <v>1.8095097336727357</v>
      </c>
      <c r="O28" s="1313">
        <f t="shared" si="13"/>
        <v>-0.16978101872951798</v>
      </c>
      <c r="P28" s="1301">
        <f>IF(I28="","0",'2021 SAVE E1 '!G28)</f>
        <v>2610.7511500000001</v>
      </c>
      <c r="Q28" s="1309">
        <f t="shared" si="14"/>
        <v>5.6660614840375892E-2</v>
      </c>
      <c r="R28" s="1303">
        <f>IF(L28="","0",'2021 SAVE E1 '!J28)</f>
        <v>46077</v>
      </c>
    </row>
    <row r="29" spans="1:18">
      <c r="A29" s="1414" t="s">
        <v>170</v>
      </c>
      <c r="B29" s="1414" t="s">
        <v>387</v>
      </c>
      <c r="C29" s="1419">
        <v>84738373</v>
      </c>
      <c r="D29" s="1422">
        <v>1.2350000000000001</v>
      </c>
      <c r="E29" s="1423">
        <v>11.49</v>
      </c>
      <c r="F29" s="1417">
        <v>6966.24</v>
      </c>
      <c r="G29" s="1417">
        <v>481.68</v>
      </c>
      <c r="H29" s="1417">
        <f t="shared" si="9"/>
        <v>7447.92</v>
      </c>
      <c r="I29" s="1417">
        <f t="shared" si="10"/>
        <v>8867.6603999999988</v>
      </c>
      <c r="J29" s="1417">
        <f t="shared" si="11"/>
        <v>8782.4759759999997</v>
      </c>
      <c r="K29" s="1418">
        <f t="shared" si="8"/>
        <v>0.15245174067770384</v>
      </c>
      <c r="L29" s="1419">
        <v>58167</v>
      </c>
      <c r="M29" s="1420">
        <v>5062</v>
      </c>
      <c r="N29" s="1312">
        <f t="shared" si="12"/>
        <v>1.0918836284153859</v>
      </c>
      <c r="O29" s="1313">
        <f t="shared" si="13"/>
        <v>0.28398304710608802</v>
      </c>
      <c r="P29" s="1301">
        <f>IF(I29="","0",'2021 SAVE E1 '!G29)</f>
        <v>3301.5071499999999</v>
      </c>
      <c r="Q29" s="1309">
        <f t="shared" si="14"/>
        <v>7.2877734978588141E-2</v>
      </c>
      <c r="R29" s="1303">
        <f>IF(L29="","0",'2021 SAVE E1 '!J29)</f>
        <v>45302</v>
      </c>
    </row>
    <row r="30" spans="1:18">
      <c r="A30" s="1414" t="s">
        <v>195</v>
      </c>
      <c r="B30" s="1414" t="s">
        <v>323</v>
      </c>
      <c r="C30" s="1415">
        <v>84798714</v>
      </c>
      <c r="D30" s="1422">
        <v>1.258</v>
      </c>
      <c r="E30" s="1423">
        <v>11.479620000000001</v>
      </c>
      <c r="F30" s="1417">
        <v>12500.95</v>
      </c>
      <c r="G30" s="1417">
        <v>456.45</v>
      </c>
      <c r="H30" s="1417">
        <f t="shared" si="9"/>
        <v>12957.400000000001</v>
      </c>
      <c r="I30" s="1417">
        <f t="shared" si="10"/>
        <v>15482.694749999999</v>
      </c>
      <c r="J30" s="1417">
        <f t="shared" si="11"/>
        <v>15331.177064999998</v>
      </c>
      <c r="K30" s="1418">
        <f t="shared" si="8"/>
        <v>0.14778781392285442</v>
      </c>
      <c r="L30" s="1419">
        <v>104763</v>
      </c>
      <c r="M30" s="1420">
        <v>7254</v>
      </c>
      <c r="N30" s="1312">
        <f t="shared" si="12"/>
        <v>1.9961839224578151</v>
      </c>
      <c r="O30" s="1313">
        <f t="shared" si="13"/>
        <v>-0.1114098627627271</v>
      </c>
      <c r="P30" s="1301">
        <f>IF(I30="","0",'2021 SAVE E1 '!G30)</f>
        <v>5815.3598499999998</v>
      </c>
      <c r="Q30" s="1309">
        <f t="shared" si="14"/>
        <v>4.9325347758231691E-2</v>
      </c>
      <c r="R30" s="1303">
        <f>IF(L30="","0",'2021 SAVE E1 '!J30)</f>
        <v>117898</v>
      </c>
    </row>
    <row r="31" spans="1:18" ht="16.5" thickBot="1">
      <c r="A31" s="1489" t="s">
        <v>181</v>
      </c>
      <c r="B31" s="1490"/>
      <c r="C31" s="1491"/>
      <c r="D31" s="1492"/>
      <c r="E31" s="1493"/>
      <c r="F31" s="1217">
        <f>SUM(F19:F30)</f>
        <v>42394.899999999994</v>
      </c>
      <c r="G31" s="1217">
        <f>SUM(G19:G30)</f>
        <v>5510.64</v>
      </c>
      <c r="H31" s="1217">
        <f>SUM(H19:H30)</f>
        <v>47905.540000000008</v>
      </c>
      <c r="I31" s="1217">
        <f>SUM(I19:I30)</f>
        <v>56687.605200000005</v>
      </c>
      <c r="J31" s="1217">
        <f>SUM(J19:J30)</f>
        <v>56160.681287999992</v>
      </c>
      <c r="K31" s="1290">
        <f t="shared" si="8"/>
        <v>8.9738601259781198E-2</v>
      </c>
      <c r="L31" s="1218">
        <f>SUM(L19:L30)</f>
        <v>631697</v>
      </c>
      <c r="M31" s="1297">
        <f>SUM(M19:M30)</f>
        <v>46136</v>
      </c>
      <c r="N31" s="1314">
        <f t="shared" si="12"/>
        <v>0.63819932627086939</v>
      </c>
      <c r="O31" s="1315">
        <f t="shared" si="13"/>
        <v>-0.13322850246915105</v>
      </c>
      <c r="P31" s="1308">
        <f>SUM(P19:P30)</f>
        <v>39922.409549999997</v>
      </c>
      <c r="Q31" s="1310">
        <f t="shared" si="14"/>
        <v>5.4778804886984368E-2</v>
      </c>
      <c r="R31" s="1304">
        <f>SUM(R19:R30)</f>
        <v>728793</v>
      </c>
    </row>
    <row r="32" spans="1:18">
      <c r="A32" s="1206"/>
      <c r="B32" s="1206"/>
      <c r="C32" s="1206"/>
      <c r="D32" s="1206"/>
      <c r="E32" s="1206"/>
      <c r="F32" s="1207"/>
      <c r="G32" s="1207"/>
      <c r="H32" s="1207"/>
      <c r="I32" s="1207"/>
      <c r="J32" s="1207"/>
      <c r="K32" s="1207"/>
      <c r="L32" s="1208"/>
      <c r="M32" s="1209"/>
      <c r="N32" s="910"/>
      <c r="O32" s="910"/>
      <c r="Q32" s="1055"/>
      <c r="R32" s="1055"/>
    </row>
    <row r="33" spans="1:18" ht="16.5" thickBot="1">
      <c r="A33" s="1494" t="s">
        <v>346</v>
      </c>
      <c r="B33" s="1494"/>
      <c r="C33" s="1494"/>
      <c r="D33" s="1494"/>
      <c r="E33" s="1494"/>
      <c r="F33" s="1494"/>
      <c r="G33" s="1494"/>
      <c r="H33" s="1494"/>
      <c r="I33" s="1494"/>
      <c r="J33" s="1494"/>
      <c r="K33" s="1494"/>
      <c r="L33" s="1494"/>
      <c r="M33" s="1494"/>
      <c r="N33" s="1494"/>
      <c r="O33" s="1494"/>
      <c r="P33" s="1494"/>
      <c r="Q33" s="1494"/>
      <c r="R33" s="1494"/>
    </row>
    <row r="34" spans="1:18" ht="47.25">
      <c r="A34" s="1211" t="s">
        <v>200</v>
      </c>
      <c r="B34" s="1212" t="s">
        <v>96</v>
      </c>
      <c r="C34" s="1213" t="s">
        <v>173</v>
      </c>
      <c r="D34" s="1216" t="s">
        <v>190</v>
      </c>
      <c r="E34" s="1216" t="s">
        <v>191</v>
      </c>
      <c r="F34" s="1214" t="s">
        <v>174</v>
      </c>
      <c r="G34" s="1214" t="s">
        <v>182</v>
      </c>
      <c r="H34" s="1214" t="s">
        <v>175</v>
      </c>
      <c r="I34" s="1214" t="s">
        <v>176</v>
      </c>
      <c r="J34" s="1214" t="s">
        <v>219</v>
      </c>
      <c r="K34" s="1198" t="s">
        <v>428</v>
      </c>
      <c r="L34" s="1199" t="s">
        <v>433</v>
      </c>
      <c r="M34" s="1291" t="s">
        <v>189</v>
      </c>
      <c r="N34" s="1252" t="s">
        <v>423</v>
      </c>
      <c r="O34" s="1253" t="s">
        <v>431</v>
      </c>
      <c r="P34" s="1249" t="s">
        <v>420</v>
      </c>
      <c r="Q34" s="1250" t="s">
        <v>421</v>
      </c>
      <c r="R34" s="1268" t="s">
        <v>434</v>
      </c>
    </row>
    <row r="35" spans="1:18">
      <c r="A35" s="1240" t="s">
        <v>193</v>
      </c>
      <c r="B35" s="1240" t="s">
        <v>249</v>
      </c>
      <c r="C35" s="964" t="s">
        <v>401</v>
      </c>
      <c r="D35" s="1243">
        <v>1.266</v>
      </c>
      <c r="E35" s="1243">
        <v>11.54</v>
      </c>
      <c r="F35" s="1241">
        <v>4293.66</v>
      </c>
      <c r="G35" s="1241">
        <v>543.52</v>
      </c>
      <c r="H35" s="1241">
        <f t="shared" ref="H35:H46" si="15">F35+G35</f>
        <v>4837.18</v>
      </c>
      <c r="I35" s="1241">
        <f>F35*1.2+G35*1.055</f>
        <v>5725.8055999999997</v>
      </c>
      <c r="J35" s="1241">
        <f>I35-(I35-H35)*0.06</f>
        <v>5672.4880640000001</v>
      </c>
      <c r="K35" s="1288">
        <f t="shared" ref="K35:K47" si="16">I35/L35</f>
        <v>4.7307414445527697E-2</v>
      </c>
      <c r="L35" s="964">
        <v>121034</v>
      </c>
      <c r="M35" s="1292">
        <v>8285</v>
      </c>
      <c r="N35" s="1312">
        <f>(K35-Q35)/Q35</f>
        <v>-3.7817409681112205E-2</v>
      </c>
      <c r="O35" s="1313">
        <f>(L35-R35)/R35</f>
        <v>-0.14974358974358976</v>
      </c>
      <c r="P35" s="1301">
        <f>IF(I35="","0",'2021 SAVE E1 '!G35)</f>
        <v>6998.8903500000006</v>
      </c>
      <c r="Q35" s="1046">
        <f>P35/R35</f>
        <v>4.9166774499473133E-2</v>
      </c>
      <c r="R35" s="1303">
        <f>IF(L35="","0",'2021 SAVE E1 '!J35)</f>
        <v>142350</v>
      </c>
    </row>
    <row r="36" spans="1:18">
      <c r="A36" s="959" t="s">
        <v>162</v>
      </c>
      <c r="B36" s="959" t="s">
        <v>254</v>
      </c>
      <c r="C36" s="961" t="s">
        <v>409</v>
      </c>
      <c r="D36" s="1045">
        <v>1.272</v>
      </c>
      <c r="E36" s="1045">
        <v>11.474</v>
      </c>
      <c r="F36" s="1202">
        <v>4156.53</v>
      </c>
      <c r="G36" s="1202">
        <v>543.52</v>
      </c>
      <c r="H36" s="1202">
        <f t="shared" si="15"/>
        <v>4700.0499999999993</v>
      </c>
      <c r="I36" s="1202">
        <f t="shared" ref="I36:I46" si="17">F36*1.2+G36*1.055</f>
        <v>5561.2495999999992</v>
      </c>
      <c r="J36" s="1202">
        <f t="shared" ref="J36:J46" si="18">I36-(I36-H36)*0.06</f>
        <v>5509.5776239999996</v>
      </c>
      <c r="K36" s="1287">
        <f t="shared" si="16"/>
        <v>4.6523638067193139E-2</v>
      </c>
      <c r="L36" s="961">
        <v>119536</v>
      </c>
      <c r="M36" s="1293">
        <v>8189</v>
      </c>
      <c r="N36" s="1312">
        <f t="shared" ref="N36:N47" si="19">(K36-Q36)/Q36</f>
        <v>-6.4650025603900541E-2</v>
      </c>
      <c r="O36" s="1313">
        <f t="shared" ref="O36:O47" si="20">(L36-R36)/R36</f>
        <v>-4.2394334604415676E-2</v>
      </c>
      <c r="P36" s="1301">
        <f>IF(I36="","0",'2021 SAVE E1 '!G36)</f>
        <v>6208.8553499999998</v>
      </c>
      <c r="Q36" s="1046">
        <f t="shared" ref="Q36:Q47" si="21">P36/R36</f>
        <v>4.9739284054859487E-2</v>
      </c>
      <c r="R36" s="1303">
        <f>IF(L36="","0",'2021 SAVE E1 '!J36)</f>
        <v>124828</v>
      </c>
    </row>
    <row r="37" spans="1:18">
      <c r="A37" s="959" t="s">
        <v>163</v>
      </c>
      <c r="B37" s="959" t="s">
        <v>262</v>
      </c>
      <c r="C37" s="961" t="s">
        <v>410</v>
      </c>
      <c r="D37" s="1045">
        <v>1.2669999999999999</v>
      </c>
      <c r="E37" s="1045">
        <v>11.423</v>
      </c>
      <c r="F37" s="1202">
        <v>3331.27</v>
      </c>
      <c r="G37" s="1202">
        <v>490.91</v>
      </c>
      <c r="H37" s="1202">
        <f t="shared" si="15"/>
        <v>3822.18</v>
      </c>
      <c r="I37" s="1202">
        <f t="shared" si="17"/>
        <v>4515.4340499999998</v>
      </c>
      <c r="J37" s="1202">
        <f t="shared" si="18"/>
        <v>4473.8388070000001</v>
      </c>
      <c r="K37" s="1287">
        <f t="shared" si="16"/>
        <v>4.7177303263958539E-2</v>
      </c>
      <c r="L37" s="961">
        <v>95712</v>
      </c>
      <c r="M37" s="1293">
        <v>6611</v>
      </c>
      <c r="N37" s="1312">
        <f t="shared" si="19"/>
        <v>-6.760307796308955E-2</v>
      </c>
      <c r="O37" s="1313">
        <f t="shared" si="20"/>
        <v>4.7027208599261005E-3</v>
      </c>
      <c r="P37" s="1301">
        <f>IF(I37="","0",'2021 SAVE E1 '!G37)</f>
        <v>4820.1559999999999</v>
      </c>
      <c r="Q37" s="1046">
        <f t="shared" si="21"/>
        <v>5.0597875377897214E-2</v>
      </c>
      <c r="R37" s="1303">
        <f>IF(L37="","0",'2021 SAVE E1 '!J37)</f>
        <v>95264</v>
      </c>
    </row>
    <row r="38" spans="1:18">
      <c r="A38" s="1082" t="s">
        <v>164</v>
      </c>
      <c r="B38" s="1082" t="s">
        <v>269</v>
      </c>
      <c r="C38" s="1085" t="s">
        <v>417</v>
      </c>
      <c r="D38" s="1096">
        <v>1.2569999999999999</v>
      </c>
      <c r="E38" s="1096">
        <v>11.516999999999999</v>
      </c>
      <c r="F38" s="1201">
        <v>2573.8200000000002</v>
      </c>
      <c r="G38" s="1201">
        <v>560.54999999999995</v>
      </c>
      <c r="H38" s="1201">
        <f t="shared" si="15"/>
        <v>3134.37</v>
      </c>
      <c r="I38" s="1201">
        <f t="shared" si="17"/>
        <v>3679.96425</v>
      </c>
      <c r="J38" s="1201">
        <f t="shared" si="18"/>
        <v>3647.228595</v>
      </c>
      <c r="K38" s="1289">
        <f t="shared" si="16"/>
        <v>4.7942419682638945E-2</v>
      </c>
      <c r="L38" s="1085">
        <v>76758</v>
      </c>
      <c r="M38" s="1294">
        <v>5301</v>
      </c>
      <c r="N38" s="1312">
        <f t="shared" si="19"/>
        <v>-8.18827125896609E-2</v>
      </c>
      <c r="O38" s="1313">
        <f t="shared" si="20"/>
        <v>-8.2906197354743902E-2</v>
      </c>
      <c r="P38" s="1301">
        <f>IF(I38="","0",'2021 SAVE E1 '!G38)</f>
        <v>4370.5055499999999</v>
      </c>
      <c r="Q38" s="1046">
        <f t="shared" si="21"/>
        <v>5.2218186434400272E-2</v>
      </c>
      <c r="R38" s="1303">
        <f>IF(L38="","0",'2021 SAVE E1 '!J38)</f>
        <v>83697</v>
      </c>
    </row>
    <row r="39" spans="1:18">
      <c r="A39" s="1082" t="s">
        <v>165</v>
      </c>
      <c r="B39" s="1082" t="s">
        <v>275</v>
      </c>
      <c r="C39" s="1085" t="s">
        <v>435</v>
      </c>
      <c r="D39" s="1096">
        <v>1.252</v>
      </c>
      <c r="E39" s="1096">
        <v>11.587</v>
      </c>
      <c r="F39" s="1201">
        <v>1457.63</v>
      </c>
      <c r="G39" s="1201">
        <v>547.26</v>
      </c>
      <c r="H39" s="1201">
        <f t="shared" si="15"/>
        <v>2004.89</v>
      </c>
      <c r="I39" s="1201">
        <f t="shared" si="17"/>
        <v>2326.5153</v>
      </c>
      <c r="J39" s="1201">
        <f t="shared" si="18"/>
        <v>2307.2177820000002</v>
      </c>
      <c r="K39" s="1289">
        <f t="shared" si="16"/>
        <v>5.3022364282784083E-2</v>
      </c>
      <c r="L39" s="1085">
        <v>43878</v>
      </c>
      <c r="M39" s="1294">
        <v>3024</v>
      </c>
      <c r="N39" s="1312">
        <f t="shared" si="19"/>
        <v>6.9745789479679432E-3</v>
      </c>
      <c r="O39" s="1313">
        <f t="shared" si="20"/>
        <v>-0.43079158342630308</v>
      </c>
      <c r="P39" s="1301">
        <f>IF(I39="","0",'2021 SAVE E1 '!G39)</f>
        <v>4058.97235</v>
      </c>
      <c r="Q39" s="1046">
        <f t="shared" si="21"/>
        <v>5.2655117012168226E-2</v>
      </c>
      <c r="R39" s="1303">
        <f>IF(L39="","0",'2021 SAVE E1 '!J39)</f>
        <v>77086</v>
      </c>
    </row>
    <row r="40" spans="1:18">
      <c r="A40" s="1082" t="s">
        <v>166</v>
      </c>
      <c r="B40" s="1082" t="s">
        <v>282</v>
      </c>
      <c r="C40" s="1085" t="s">
        <v>454</v>
      </c>
      <c r="D40" s="1096">
        <v>1.2390000000000001</v>
      </c>
      <c r="E40" s="1096">
        <v>11.417</v>
      </c>
      <c r="F40" s="1201">
        <v>1191.54</v>
      </c>
      <c r="G40" s="1201">
        <v>674.96</v>
      </c>
      <c r="H40" s="1201">
        <f t="shared" si="15"/>
        <v>1866.5</v>
      </c>
      <c r="I40" s="1201">
        <f t="shared" si="17"/>
        <v>2141.9308000000001</v>
      </c>
      <c r="J40" s="1201">
        <f t="shared" si="18"/>
        <v>2125.4049519999999</v>
      </c>
      <c r="K40" s="1289">
        <f t="shared" si="16"/>
        <v>5.9069821571385239E-2</v>
      </c>
      <c r="L40" s="1085">
        <v>36261</v>
      </c>
      <c r="M40" s="1294">
        <v>2564</v>
      </c>
      <c r="N40" s="1312">
        <f t="shared" si="19"/>
        <v>-6.372255773853705E-2</v>
      </c>
      <c r="O40" s="1313">
        <f t="shared" si="20"/>
        <v>9.0851659095695078E-2</v>
      </c>
      <c r="P40" s="1301">
        <f>IF(I40="","0",'2021 SAVE E1 '!G40)</f>
        <v>2097.1774499999997</v>
      </c>
      <c r="Q40" s="1046">
        <f t="shared" si="21"/>
        <v>6.3090083029993069E-2</v>
      </c>
      <c r="R40" s="1303">
        <f>IF(L40="","0",'2021 SAVE E1 '!J40)</f>
        <v>33241</v>
      </c>
    </row>
    <row r="41" spans="1:18">
      <c r="A41" s="1414" t="s">
        <v>167</v>
      </c>
      <c r="B41" s="1414" t="s">
        <v>367</v>
      </c>
      <c r="C41" s="1419">
        <v>84504575</v>
      </c>
      <c r="D41" s="1422">
        <v>1.2370000000000001</v>
      </c>
      <c r="E41" s="1422">
        <v>11.36495</v>
      </c>
      <c r="F41" s="1417">
        <v>1860.69</v>
      </c>
      <c r="G41" s="1417">
        <v>449.36</v>
      </c>
      <c r="H41" s="1417">
        <f t="shared" si="15"/>
        <v>2310.0500000000002</v>
      </c>
      <c r="I41" s="1417">
        <f t="shared" si="17"/>
        <v>2706.9027999999998</v>
      </c>
      <c r="J41" s="1417">
        <f t="shared" si="18"/>
        <v>2683.0916319999997</v>
      </c>
      <c r="K41" s="1418">
        <f t="shared" si="16"/>
        <v>0.16369755684567006</v>
      </c>
      <c r="L41" s="1419">
        <v>16536</v>
      </c>
      <c r="M41" s="1420">
        <v>1455</v>
      </c>
      <c r="N41" s="1312">
        <f t="shared" si="19"/>
        <v>1.4778134871210271</v>
      </c>
      <c r="O41" s="1313">
        <f t="shared" si="20"/>
        <v>-0.40290315591824943</v>
      </c>
      <c r="P41" s="1301">
        <f>IF(I41="","0",'2021 SAVE E1 '!G41)</f>
        <v>1829.6131500000001</v>
      </c>
      <c r="Q41" s="1046">
        <f t="shared" si="21"/>
        <v>6.6065326424496279E-2</v>
      </c>
      <c r="R41" s="1303">
        <f>IF(L41="","0",'2021 SAVE E1 '!J41)</f>
        <v>27694</v>
      </c>
    </row>
    <row r="42" spans="1:18">
      <c r="A42" s="1414" t="s">
        <v>194</v>
      </c>
      <c r="B42" s="1414" t="s">
        <v>295</v>
      </c>
      <c r="C42" s="1419">
        <v>84551777</v>
      </c>
      <c r="D42" s="1422">
        <v>1.228</v>
      </c>
      <c r="E42" s="1422">
        <v>11.40779</v>
      </c>
      <c r="F42" s="1417">
        <v>2338.59</v>
      </c>
      <c r="G42" s="1417">
        <v>557.22</v>
      </c>
      <c r="H42" s="1417">
        <f t="shared" si="15"/>
        <v>2895.8100000000004</v>
      </c>
      <c r="I42" s="1417">
        <f t="shared" si="17"/>
        <v>3394.1750999999999</v>
      </c>
      <c r="J42" s="1417">
        <f t="shared" si="18"/>
        <v>3364.2731939999999</v>
      </c>
      <c r="K42" s="1418">
        <f t="shared" si="16"/>
        <v>0.16663435121999115</v>
      </c>
      <c r="L42" s="1419">
        <v>20369</v>
      </c>
      <c r="M42" s="1420">
        <v>1822</v>
      </c>
      <c r="N42" s="1312">
        <f t="shared" si="19"/>
        <v>1.3661655742483978</v>
      </c>
      <c r="O42" s="1313">
        <f t="shared" si="20"/>
        <v>-0.13708959966108875</v>
      </c>
      <c r="P42" s="1301">
        <f>IF(I42="","0",'2021 SAVE E1 '!G42)</f>
        <v>1662.3535999999999</v>
      </c>
      <c r="Q42" s="1046">
        <f t="shared" si="21"/>
        <v>7.0423791569582714E-2</v>
      </c>
      <c r="R42" s="1303">
        <f>IF(L42="","0",'2021 SAVE E1 '!J42)</f>
        <v>23605</v>
      </c>
    </row>
    <row r="43" spans="1:18" ht="15" customHeight="1">
      <c r="A43" s="1414" t="s">
        <v>168</v>
      </c>
      <c r="B43" s="1414" t="s">
        <v>303</v>
      </c>
      <c r="C43" s="1419">
        <v>84646696</v>
      </c>
      <c r="D43" s="1422">
        <v>1.2270000000000001</v>
      </c>
      <c r="E43" s="1422">
        <v>11.42535</v>
      </c>
      <c r="F43" s="1417">
        <v>2735.38</v>
      </c>
      <c r="G43" s="1417">
        <v>572.20000000000005</v>
      </c>
      <c r="H43" s="1417">
        <f t="shared" si="15"/>
        <v>3307.58</v>
      </c>
      <c r="I43" s="1417">
        <f t="shared" si="17"/>
        <v>3886.1270000000004</v>
      </c>
      <c r="J43" s="1417">
        <f t="shared" si="18"/>
        <v>3851.4141800000002</v>
      </c>
      <c r="K43" s="1418">
        <f t="shared" si="16"/>
        <v>0.16294716759612565</v>
      </c>
      <c r="L43" s="1419">
        <v>23849</v>
      </c>
      <c r="M43" s="1420">
        <v>2130</v>
      </c>
      <c r="N43" s="1312">
        <f t="shared" si="19"/>
        <v>1.3035290377406692</v>
      </c>
      <c r="O43" s="1313">
        <f t="shared" si="20"/>
        <v>2.2202220222022201E-2</v>
      </c>
      <c r="P43" s="1301">
        <f>IF(I43="","0",'2021 SAVE E1 '!G43)</f>
        <v>1650.3896</v>
      </c>
      <c r="Q43" s="1046">
        <f t="shared" si="21"/>
        <v>7.0738056662809135E-2</v>
      </c>
      <c r="R43" s="1303">
        <f>IF(L43="","0",'2021 SAVE E1 '!J43)</f>
        <v>23331</v>
      </c>
    </row>
    <row r="44" spans="1:18">
      <c r="A44" s="1414" t="s">
        <v>169</v>
      </c>
      <c r="B44" s="1414" t="s">
        <v>311</v>
      </c>
      <c r="C44" s="1419">
        <v>84682096</v>
      </c>
      <c r="D44" s="1422">
        <v>1.2350000000000001</v>
      </c>
      <c r="E44" s="1422">
        <v>11.43234</v>
      </c>
      <c r="F44" s="1417">
        <v>6529.9</v>
      </c>
      <c r="G44" s="1417">
        <v>542.25</v>
      </c>
      <c r="H44" s="1417">
        <f t="shared" si="15"/>
        <v>7072.15</v>
      </c>
      <c r="I44" s="1417">
        <f t="shared" si="17"/>
        <v>8407.9537499999988</v>
      </c>
      <c r="J44" s="1417">
        <f t="shared" si="18"/>
        <v>8327.8055249999979</v>
      </c>
      <c r="K44" s="1418">
        <f t="shared" si="16"/>
        <v>0.15576342188628908</v>
      </c>
      <c r="L44" s="1419">
        <v>53979</v>
      </c>
      <c r="M44" s="1420">
        <v>4818</v>
      </c>
      <c r="N44" s="1312">
        <f t="shared" si="19"/>
        <v>1.8522194162372996</v>
      </c>
      <c r="O44" s="1313">
        <f t="shared" si="20"/>
        <v>-0.12868234572484705</v>
      </c>
      <c r="P44" s="1301">
        <f>IF(I44="","0",'2021 SAVE E1 '!G44)</f>
        <v>3383.2248999999997</v>
      </c>
      <c r="Q44" s="1046">
        <f t="shared" si="21"/>
        <v>5.4611304095171988E-2</v>
      </c>
      <c r="R44" s="1303">
        <f>IF(L44="","0",'2021 SAVE E1 '!J44)</f>
        <v>61951</v>
      </c>
    </row>
    <row r="45" spans="1:18">
      <c r="A45" s="1414" t="s">
        <v>170</v>
      </c>
      <c r="B45" s="1414" t="s">
        <v>317</v>
      </c>
      <c r="C45" s="1419">
        <v>84738371</v>
      </c>
      <c r="D45" s="1422">
        <v>1.2350000000000001</v>
      </c>
      <c r="E45" s="1422">
        <v>11.488149999999999</v>
      </c>
      <c r="F45" s="1417">
        <v>9170.9599999999991</v>
      </c>
      <c r="G45" s="1417">
        <v>572.20000000000005</v>
      </c>
      <c r="H45" s="1417">
        <f t="shared" si="15"/>
        <v>9743.16</v>
      </c>
      <c r="I45" s="1417">
        <f t="shared" si="17"/>
        <v>11608.822999999999</v>
      </c>
      <c r="J45" s="1417">
        <f t="shared" si="18"/>
        <v>11496.883219999998</v>
      </c>
      <c r="K45" s="1418">
        <f t="shared" si="16"/>
        <v>0.15061918416067674</v>
      </c>
      <c r="L45" s="1419">
        <v>77074</v>
      </c>
      <c r="M45" s="1420">
        <v>5432</v>
      </c>
      <c r="N45" s="1312">
        <f t="shared" si="19"/>
        <v>1.9351367553863905</v>
      </c>
      <c r="O45" s="1313">
        <f t="shared" si="20"/>
        <v>-0.2234983578149872</v>
      </c>
      <c r="P45" s="1301">
        <f>IF(I45="","0",'2021 SAVE E1 '!G45)</f>
        <v>5093.5135999999993</v>
      </c>
      <c r="Q45" s="1046">
        <f t="shared" si="21"/>
        <v>5.1315899977835533E-2</v>
      </c>
      <c r="R45" s="1303">
        <f>IF(L45="","0",'2021 SAVE E1 '!J45)</f>
        <v>99258</v>
      </c>
    </row>
    <row r="46" spans="1:18">
      <c r="A46" s="1414" t="s">
        <v>195</v>
      </c>
      <c r="B46" s="1414" t="s">
        <v>323</v>
      </c>
      <c r="C46" s="1419">
        <v>84798712</v>
      </c>
      <c r="D46" s="1422">
        <v>1.258</v>
      </c>
      <c r="E46" s="1422">
        <v>11.48038</v>
      </c>
      <c r="F46" s="1417">
        <v>15725.29</v>
      </c>
      <c r="G46" s="1417">
        <v>542.25</v>
      </c>
      <c r="H46" s="1417">
        <f t="shared" si="15"/>
        <v>16267.54</v>
      </c>
      <c r="I46" s="1417">
        <f t="shared" si="17"/>
        <v>19442.421750000001</v>
      </c>
      <c r="J46" s="1417">
        <f t="shared" si="18"/>
        <v>19251.928845000002</v>
      </c>
      <c r="K46" s="1418">
        <f t="shared" si="16"/>
        <v>0.14700819445914681</v>
      </c>
      <c r="L46" s="1419">
        <v>132254</v>
      </c>
      <c r="M46" s="1420">
        <v>11520</v>
      </c>
      <c r="N46" s="1312">
        <f t="shared" si="19"/>
        <v>1.942805709481628</v>
      </c>
      <c r="O46" s="1313">
        <f t="shared" si="20"/>
        <v>6.1752380340713862E-2</v>
      </c>
      <c r="P46" s="1301">
        <f>IF(I46="","0",'2021 SAVE E1 '!G46)</f>
        <v>6222.5088999999998</v>
      </c>
      <c r="Q46" s="1046">
        <f t="shared" si="21"/>
        <v>4.9955113919172782E-2</v>
      </c>
      <c r="R46" s="1303">
        <f>IF(L46="","0",'2021 SAVE E1 '!J46)</f>
        <v>124562</v>
      </c>
    </row>
    <row r="47" spans="1:18" ht="16.5" thickBot="1">
      <c r="A47" s="1495" t="s">
        <v>181</v>
      </c>
      <c r="B47" s="1496"/>
      <c r="C47" s="1497"/>
      <c r="D47" s="1498"/>
      <c r="E47" s="1499"/>
      <c r="F47" s="1221">
        <f>SUM(F35:F46)</f>
        <v>55365.26</v>
      </c>
      <c r="G47" s="1221">
        <f>SUM(G35:G46)</f>
        <v>6596.2</v>
      </c>
      <c r="H47" s="1221">
        <f>SUM(H35:H46)</f>
        <v>61961.46</v>
      </c>
      <c r="I47" s="1221">
        <f>SUM(I35:I46)</f>
        <v>73397.303</v>
      </c>
      <c r="J47" s="1221">
        <f>SUM(J35:J46)</f>
        <v>72711.152419999999</v>
      </c>
      <c r="K47" s="1316">
        <f t="shared" si="16"/>
        <v>8.9811197445058985E-2</v>
      </c>
      <c r="L47" s="1222">
        <f>SUM(L35:L46)</f>
        <v>817240</v>
      </c>
      <c r="M47" s="1295">
        <f>SUM(M35:M46)</f>
        <v>61151</v>
      </c>
      <c r="N47" s="1314">
        <f t="shared" si="19"/>
        <v>0.70147635280728515</v>
      </c>
      <c r="O47" s="1315">
        <f t="shared" si="20"/>
        <v>-0.10866025279566174</v>
      </c>
      <c r="P47" s="1302">
        <f>SUM(P35:P46)</f>
        <v>48396.160799999998</v>
      </c>
      <c r="Q47" s="1311">
        <f t="shared" si="21"/>
        <v>5.2784276018222921E-2</v>
      </c>
      <c r="R47" s="1304">
        <f>SUM(R35:R46)</f>
        <v>916867</v>
      </c>
    </row>
    <row r="48" spans="1:18">
      <c r="A48" s="1234"/>
      <c r="B48" s="1234"/>
      <c r="C48" s="1234"/>
      <c r="D48" s="1248"/>
      <c r="E48" s="1248"/>
      <c r="F48" s="1224"/>
      <c r="G48" s="1224"/>
      <c r="H48" s="1224"/>
      <c r="I48" s="1224"/>
      <c r="J48" s="1224"/>
      <c r="K48" s="1224"/>
      <c r="L48" s="908"/>
      <c r="M48" s="907"/>
      <c r="N48" s="910"/>
      <c r="O48" s="901"/>
      <c r="P48" s="1013"/>
      <c r="Q48" s="1014"/>
      <c r="R48" s="1014"/>
    </row>
    <row r="49" spans="1:18">
      <c r="A49" s="1234"/>
      <c r="B49" s="1234"/>
      <c r="C49" s="1234"/>
      <c r="D49" s="1248"/>
      <c r="E49" s="1248"/>
      <c r="F49" s="1224"/>
      <c r="G49" s="1224"/>
      <c r="H49" s="1224"/>
      <c r="I49" s="1224"/>
      <c r="J49" s="1224"/>
      <c r="K49" s="1224"/>
      <c r="L49" s="908"/>
      <c r="M49" s="907"/>
      <c r="N49" s="910"/>
      <c r="O49" s="901"/>
      <c r="P49" s="1013"/>
      <c r="Q49" s="1014"/>
      <c r="R49" s="1014"/>
    </row>
    <row r="50" spans="1:18">
      <c r="A50" s="1234"/>
      <c r="B50" s="1234"/>
      <c r="C50" s="1234" t="s">
        <v>20</v>
      </c>
      <c r="D50" s="1248"/>
      <c r="E50" s="1248"/>
      <c r="F50" s="1224"/>
      <c r="G50" s="1224"/>
      <c r="H50" s="1224"/>
      <c r="I50" s="1224"/>
      <c r="J50" s="1224"/>
      <c r="K50" s="1224"/>
      <c r="L50" s="908"/>
      <c r="M50" s="907"/>
      <c r="N50" s="910"/>
      <c r="O50" s="901"/>
      <c r="P50" s="1013"/>
      <c r="Q50" s="1014"/>
      <c r="R50" s="1014"/>
    </row>
    <row r="51" spans="1:18" ht="21" customHeight="1">
      <c r="A51" s="1500"/>
      <c r="B51" s="1500"/>
      <c r="C51" s="1500"/>
      <c r="D51" s="1248"/>
      <c r="E51" s="1248"/>
      <c r="F51" s="1224"/>
      <c r="G51" s="1224"/>
      <c r="H51" s="1224"/>
      <c r="I51" s="1224"/>
      <c r="J51" s="1224"/>
      <c r="K51" s="1224"/>
      <c r="L51" s="908"/>
      <c r="M51" s="907"/>
      <c r="N51" s="910"/>
      <c r="O51" s="901"/>
      <c r="P51" s="910"/>
      <c r="Q51" s="910"/>
      <c r="R51" s="910"/>
    </row>
    <row r="52" spans="1:18" ht="19.5" customHeight="1">
      <c r="A52" s="1234"/>
      <c r="B52" s="1234"/>
      <c r="C52" s="992"/>
      <c r="D52" s="1501" t="s">
        <v>432</v>
      </c>
      <c r="E52" s="1501"/>
      <c r="F52" s="1501"/>
      <c r="G52" s="1501"/>
      <c r="H52" s="1501"/>
      <c r="I52" s="1501"/>
      <c r="J52" s="1501"/>
      <c r="K52" s="1501"/>
      <c r="L52" s="908"/>
      <c r="M52" s="907"/>
      <c r="N52" s="910"/>
      <c r="O52" s="901"/>
      <c r="P52" s="910"/>
      <c r="Q52" s="910"/>
      <c r="R52" s="910"/>
    </row>
    <row r="53" spans="1:18" ht="16.5" thickBot="1">
      <c r="A53" s="930"/>
      <c r="B53" s="930"/>
      <c r="C53" s="1015"/>
      <c r="D53" s="1502"/>
      <c r="E53" s="1502"/>
      <c r="F53" s="1502"/>
      <c r="G53" s="1502"/>
      <c r="H53" s="1502"/>
      <c r="I53" s="1502"/>
      <c r="J53" s="1502"/>
      <c r="K53" s="1502"/>
      <c r="L53" s="908"/>
      <c r="M53" s="907"/>
      <c r="N53" s="910"/>
      <c r="O53" s="901"/>
      <c r="P53" s="910"/>
      <c r="Q53" s="910"/>
      <c r="R53" s="910"/>
    </row>
    <row r="54" spans="1:18" ht="50.25" customHeight="1">
      <c r="A54" s="901"/>
      <c r="B54" s="901"/>
      <c r="C54" s="992"/>
      <c r="D54" s="1270" t="s">
        <v>425</v>
      </c>
      <c r="E54" s="1271" t="s">
        <v>428</v>
      </c>
      <c r="F54" s="1272" t="s">
        <v>429</v>
      </c>
      <c r="G54" s="1273" t="s">
        <v>423</v>
      </c>
      <c r="H54" s="1274" t="s">
        <v>424</v>
      </c>
      <c r="I54" s="1275" t="s">
        <v>399</v>
      </c>
      <c r="J54" s="1276" t="s">
        <v>421</v>
      </c>
      <c r="K54" s="1277" t="s">
        <v>422</v>
      </c>
      <c r="L54" s="908"/>
      <c r="M54" s="908"/>
      <c r="N54" s="910"/>
      <c r="O54" s="901"/>
      <c r="P54" s="910"/>
      <c r="Q54" s="910"/>
      <c r="R54" s="910"/>
    </row>
    <row r="55" spans="1:18" ht="27.75" customHeight="1" thickBot="1">
      <c r="A55" s="901"/>
      <c r="B55" s="901"/>
      <c r="C55" s="989"/>
      <c r="D55" s="1278">
        <f>+I15+I31+I47</f>
        <v>175558.23645000003</v>
      </c>
      <c r="E55" s="1283">
        <f>D55/F55</f>
        <v>8.9622976532695423E-2</v>
      </c>
      <c r="F55" s="1279">
        <f>L15+L31+L47</f>
        <v>1958853</v>
      </c>
      <c r="G55" s="1280">
        <f>(E55-J55)/J55</f>
        <v>0.67256503681621993</v>
      </c>
      <c r="H55" s="1281">
        <f>(F55-K55)/K55</f>
        <v>-0.12054312221192595</v>
      </c>
      <c r="I55" s="1284">
        <f>P15+P31+P47</f>
        <v>119350.33594999999</v>
      </c>
      <c r="J55" s="1285">
        <f>I55/K55</f>
        <v>5.3584150427594478E-2</v>
      </c>
      <c r="K55" s="1282">
        <f>R15+R31+R47</f>
        <v>2227344</v>
      </c>
      <c r="L55" s="908"/>
      <c r="M55" s="907"/>
      <c r="N55" s="910"/>
      <c r="O55" s="901"/>
      <c r="P55" s="910"/>
      <c r="Q55" s="910"/>
      <c r="R55" s="910"/>
    </row>
    <row r="56" spans="1:18" ht="27.75" customHeight="1">
      <c r="A56" s="901"/>
      <c r="B56" s="901"/>
      <c r="C56" s="989"/>
      <c r="D56" s="989"/>
      <c r="E56" s="989"/>
      <c r="F56" s="1224"/>
      <c r="G56" s="1224"/>
      <c r="H56" s="1224"/>
      <c r="I56" s="1224"/>
      <c r="J56" s="1224"/>
      <c r="K56" s="1224"/>
      <c r="L56" s="908"/>
      <c r="M56" s="907"/>
      <c r="N56" s="910"/>
      <c r="O56" s="901"/>
      <c r="P56" s="910"/>
      <c r="Q56" s="910"/>
      <c r="R56" s="910"/>
    </row>
    <row r="57" spans="1:18" ht="2.25" customHeight="1">
      <c r="A57" s="901"/>
      <c r="B57" s="901"/>
      <c r="C57" s="901"/>
      <c r="D57" s="901"/>
      <c r="E57" s="901"/>
      <c r="F57" s="1226"/>
      <c r="G57" s="1226"/>
      <c r="H57" s="1226"/>
      <c r="I57" s="1226"/>
      <c r="J57" s="1226"/>
      <c r="K57" s="1226"/>
      <c r="L57" s="901"/>
      <c r="M57" s="901"/>
      <c r="N57" s="901"/>
      <c r="O57" s="901"/>
    </row>
    <row r="58" spans="1:18" ht="17.649999999999999" customHeight="1">
      <c r="J58" s="1226"/>
      <c r="K58" s="1226"/>
      <c r="L58" s="901"/>
    </row>
    <row r="59" spans="1:18">
      <c r="J59" s="1226"/>
      <c r="K59" s="1226"/>
      <c r="L59" s="901"/>
    </row>
    <row r="60" spans="1:18">
      <c r="J60" s="1226"/>
      <c r="K60" s="1226"/>
      <c r="L60" s="901"/>
    </row>
  </sheetData>
  <mergeCells count="11">
    <mergeCell ref="A1:R1"/>
    <mergeCell ref="D52:K53"/>
    <mergeCell ref="A47:C47"/>
    <mergeCell ref="D47:E47"/>
    <mergeCell ref="A51:C51"/>
    <mergeCell ref="A15:C15"/>
    <mergeCell ref="D15:E15"/>
    <mergeCell ref="A31:C31"/>
    <mergeCell ref="D31:E31"/>
    <mergeCell ref="A17:R17"/>
    <mergeCell ref="A33:R33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39"/>
  <sheetViews>
    <sheetView zoomScale="115" zoomScaleNormal="115" workbookViewId="0">
      <selection activeCell="H18" sqref="H18"/>
    </sheetView>
  </sheetViews>
  <sheetFormatPr baseColWidth="10" defaultColWidth="17.7109375" defaultRowHeight="15.75"/>
  <cols>
    <col min="1" max="1" width="18.85546875" style="1167" bestFit="1" customWidth="1"/>
    <col min="2" max="2" width="11.85546875" style="1168" bestFit="1" customWidth="1"/>
    <col min="3" max="3" width="14.28515625" style="1190" customWidth="1"/>
    <col min="4" max="4" width="16.42578125" style="1191" customWidth="1"/>
    <col min="5" max="5" width="15.42578125" style="1192" customWidth="1"/>
    <col min="6" max="6" width="15.85546875" style="1192" customWidth="1"/>
    <col min="7" max="7" width="16.5703125" style="1190" customWidth="1"/>
    <col min="8" max="10" width="13" style="1167" customWidth="1"/>
    <col min="11" max="11" width="13.42578125" style="1167" customWidth="1"/>
    <col min="12" max="12" width="20.7109375" style="1123" customWidth="1"/>
    <col min="13" max="13" width="18" style="1123" customWidth="1"/>
    <col min="14" max="16" width="14.42578125" style="1123" bestFit="1" customWidth="1"/>
    <col min="17" max="17" width="15.28515625" style="1124" customWidth="1"/>
    <col min="18" max="18" width="16.140625" style="1123" customWidth="1"/>
    <col min="19" max="19" width="14.140625" style="892" customWidth="1"/>
    <col min="20" max="20" width="14.7109375" style="892" customWidth="1"/>
    <col min="21" max="21" width="15.42578125" style="893" customWidth="1"/>
    <col min="22" max="22" width="20.5703125" style="893" customWidth="1"/>
    <col min="23" max="23" width="14.85546875" style="893" customWidth="1"/>
    <col min="24" max="24" width="15.140625" style="893" customWidth="1"/>
    <col min="25" max="25" width="21.140625" style="893" customWidth="1"/>
    <col min="26" max="26" width="19.42578125" style="893" customWidth="1"/>
    <col min="27" max="27" width="20.42578125" style="893" customWidth="1"/>
    <col min="28" max="28" width="14.85546875" style="893" customWidth="1"/>
    <col min="29" max="29" width="16.7109375" style="908" customWidth="1"/>
    <col min="30" max="30" width="16.28515625" style="913" customWidth="1"/>
    <col min="31" max="31" width="14.5703125" style="914" customWidth="1"/>
    <col min="32" max="32" width="12.85546875" style="893" customWidth="1"/>
    <col min="33" max="33" width="16.140625" style="893" customWidth="1"/>
    <col min="34" max="34" width="15.7109375" style="893" customWidth="1"/>
    <col min="35" max="35" width="17" style="893" customWidth="1"/>
    <col min="36" max="47" width="11.42578125" style="893" customWidth="1"/>
    <col min="48" max="251" width="11.42578125" style="892" customWidth="1"/>
    <col min="252" max="252" width="19.140625" style="892" customWidth="1"/>
    <col min="253" max="253" width="18" style="892" customWidth="1"/>
    <col min="254" max="255" width="18.42578125" style="892" customWidth="1"/>
    <col min="256" max="256" width="18" style="892" customWidth="1"/>
    <col min="257" max="16384" width="17.7109375" style="892"/>
  </cols>
  <sheetData>
    <row r="1" spans="1:47" s="895" customFormat="1" ht="16.5" thickBot="1">
      <c r="A1" s="1474" t="s">
        <v>172</v>
      </c>
      <c r="B1" s="1474"/>
      <c r="C1" s="1474"/>
      <c r="D1" s="1474"/>
      <c r="E1" s="1474"/>
      <c r="F1" s="1474"/>
      <c r="G1" s="1474"/>
      <c r="H1" s="1474"/>
      <c r="I1" s="1474"/>
      <c r="J1" s="1474"/>
      <c r="K1" s="1474"/>
      <c r="L1" s="1194"/>
      <c r="M1" s="1194"/>
      <c r="Q1" s="898"/>
      <c r="R1" s="899"/>
      <c r="S1" s="898"/>
      <c r="T1" s="898"/>
      <c r="U1" s="893"/>
      <c r="V1" s="893"/>
      <c r="W1" s="901"/>
      <c r="X1" s="893"/>
      <c r="Y1" s="893"/>
      <c r="Z1" s="893"/>
      <c r="AA1" s="893"/>
      <c r="AB1" s="901"/>
      <c r="AC1" s="894"/>
      <c r="AD1" s="894"/>
      <c r="AE1" s="894"/>
      <c r="AF1" s="894"/>
      <c r="AG1" s="893"/>
      <c r="AH1" s="893"/>
      <c r="AI1" s="893"/>
      <c r="AJ1" s="893"/>
      <c r="AK1" s="893"/>
      <c r="AL1" s="893"/>
      <c r="AM1" s="893"/>
      <c r="AN1" s="893"/>
      <c r="AO1" s="893"/>
      <c r="AP1" s="893"/>
      <c r="AQ1" s="893"/>
      <c r="AR1" s="893"/>
      <c r="AS1" s="893"/>
      <c r="AT1" s="893"/>
      <c r="AU1" s="893"/>
    </row>
    <row r="2" spans="1:47" ht="33.75">
      <c r="A2" s="1169" t="s">
        <v>172</v>
      </c>
      <c r="B2" s="1154" t="s">
        <v>173</v>
      </c>
      <c r="C2" s="1169" t="s">
        <v>174</v>
      </c>
      <c r="D2" s="1169" t="s">
        <v>182</v>
      </c>
      <c r="E2" s="1169" t="s">
        <v>175</v>
      </c>
      <c r="F2" s="1169" t="s">
        <v>176</v>
      </c>
      <c r="G2" s="1169" t="s">
        <v>220</v>
      </c>
      <c r="H2" s="1156" t="s">
        <v>455</v>
      </c>
      <c r="I2" s="1155" t="s">
        <v>189</v>
      </c>
      <c r="J2" s="1155" t="s">
        <v>190</v>
      </c>
      <c r="K2" s="1170" t="s">
        <v>191</v>
      </c>
      <c r="L2" s="1126" t="s">
        <v>330</v>
      </c>
      <c r="M2" s="1127" t="s">
        <v>247</v>
      </c>
      <c r="N2" s="1128" t="s">
        <v>218</v>
      </c>
      <c r="O2" s="1128" t="s">
        <v>213</v>
      </c>
      <c r="P2" s="1128" t="s">
        <v>209</v>
      </c>
      <c r="Q2" s="1129" t="s">
        <v>180</v>
      </c>
      <c r="R2" s="1122"/>
      <c r="S2" s="898"/>
      <c r="T2" s="898"/>
      <c r="X2" s="897"/>
      <c r="Y2" s="928"/>
      <c r="AD2" s="907"/>
      <c r="AE2" s="910"/>
      <c r="AF2" s="1116"/>
      <c r="AG2" s="928"/>
      <c r="AH2" s="1116"/>
      <c r="AI2" s="1116"/>
    </row>
    <row r="3" spans="1:47" s="889" customFormat="1">
      <c r="A3" s="1146" t="s">
        <v>161</v>
      </c>
      <c r="B3" s="1147" t="s">
        <v>336</v>
      </c>
      <c r="C3" s="1184">
        <v>66451.039999999994</v>
      </c>
      <c r="D3" s="1184">
        <v>9483.9599999999991</v>
      </c>
      <c r="E3" s="1184">
        <f t="shared" ref="E3:E14" si="0">C3+D3</f>
        <v>75935</v>
      </c>
      <c r="F3" s="1184">
        <f t="shared" ref="F3:F14" si="1">(C3*1.2)+(D3*1.055)</f>
        <v>89746.825799999991</v>
      </c>
      <c r="G3" s="1184">
        <f t="shared" ref="G3:G14" si="2">F3-(F3-E3)*0.06</f>
        <v>88918.116251999993</v>
      </c>
      <c r="H3" s="1148">
        <v>2027713</v>
      </c>
      <c r="I3" s="1147">
        <v>40438</v>
      </c>
      <c r="J3" s="1149">
        <v>4.2629999999999999</v>
      </c>
      <c r="K3" s="1157">
        <v>11.760999999999999</v>
      </c>
      <c r="L3" s="1130">
        <v>80618.389900000009</v>
      </c>
      <c r="M3" s="1131">
        <v>81203.44</v>
      </c>
      <c r="N3" s="1131">
        <v>79747.750499999995</v>
      </c>
      <c r="O3" s="1131">
        <v>86021.694149999996</v>
      </c>
      <c r="P3" s="1131">
        <v>57567.237149999994</v>
      </c>
      <c r="Q3" s="1132">
        <v>63304.380850000001</v>
      </c>
      <c r="R3" s="1122"/>
      <c r="S3" s="898"/>
      <c r="T3" s="898"/>
      <c r="U3" s="901"/>
      <c r="V3" s="901"/>
      <c r="W3" s="901"/>
      <c r="X3" s="908"/>
      <c r="Y3" s="908"/>
      <c r="Z3" s="901"/>
      <c r="AA3" s="901"/>
      <c r="AB3" s="901"/>
      <c r="AC3" s="908"/>
      <c r="AD3" s="907"/>
      <c r="AE3" s="908"/>
      <c r="AF3" s="992"/>
      <c r="AG3" s="908"/>
      <c r="AH3" s="907"/>
      <c r="AI3" s="993"/>
      <c r="AJ3" s="901"/>
      <c r="AK3" s="901"/>
      <c r="AL3" s="901"/>
      <c r="AM3" s="901"/>
      <c r="AN3" s="901"/>
      <c r="AO3" s="901"/>
      <c r="AP3" s="901"/>
      <c r="AQ3" s="901"/>
      <c r="AR3" s="901"/>
      <c r="AS3" s="901"/>
      <c r="AT3" s="901"/>
      <c r="AU3" s="901"/>
    </row>
    <row r="4" spans="1:47">
      <c r="A4" s="1150" t="s">
        <v>162</v>
      </c>
      <c r="B4" s="1151" t="s">
        <v>337</v>
      </c>
      <c r="C4" s="1185">
        <v>56324.87</v>
      </c>
      <c r="D4" s="1185">
        <v>8566.07</v>
      </c>
      <c r="E4" s="1185">
        <f t="shared" si="0"/>
        <v>64890.94</v>
      </c>
      <c r="F4" s="1185">
        <f t="shared" si="1"/>
        <v>76627.047850000003</v>
      </c>
      <c r="G4" s="1185">
        <f t="shared" si="2"/>
        <v>75922.881378999999</v>
      </c>
      <c r="H4" s="1152">
        <v>1731475</v>
      </c>
      <c r="I4" s="1151">
        <v>33823</v>
      </c>
      <c r="J4" s="1153">
        <v>4.2869999999999999</v>
      </c>
      <c r="K4" s="1158">
        <v>11.94</v>
      </c>
      <c r="L4" s="1130">
        <v>72232.467149999982</v>
      </c>
      <c r="M4" s="1131">
        <v>60283.19</v>
      </c>
      <c r="N4" s="1131">
        <v>85047.065750000009</v>
      </c>
      <c r="O4" s="1131">
        <v>74800.778200000001</v>
      </c>
      <c r="P4" s="1131">
        <v>52940.973149999991</v>
      </c>
      <c r="Q4" s="1132">
        <v>59382.636850000003</v>
      </c>
      <c r="R4" s="1122"/>
      <c r="S4" s="898"/>
      <c r="T4" s="898"/>
      <c r="X4" s="908"/>
      <c r="Y4" s="908"/>
      <c r="AE4" s="909"/>
      <c r="AF4" s="994"/>
      <c r="AG4" s="909"/>
      <c r="AH4" s="913"/>
      <c r="AI4" s="995"/>
    </row>
    <row r="5" spans="1:47">
      <c r="A5" s="1179" t="s">
        <v>163</v>
      </c>
      <c r="B5" s="1180" t="s">
        <v>350</v>
      </c>
      <c r="C5" s="1186">
        <v>53795.985000000001</v>
      </c>
      <c r="D5" s="1186">
        <v>9483.9599999999991</v>
      </c>
      <c r="E5" s="1186">
        <f t="shared" si="0"/>
        <v>63279.945</v>
      </c>
      <c r="F5" s="1186">
        <f t="shared" si="1"/>
        <v>74560.7598</v>
      </c>
      <c r="G5" s="1186">
        <f t="shared" si="2"/>
        <v>73883.910912000007</v>
      </c>
      <c r="H5" s="1181">
        <v>1638686</v>
      </c>
      <c r="I5" s="1180">
        <v>32879</v>
      </c>
      <c r="J5" s="1182">
        <v>4.2539999999999996</v>
      </c>
      <c r="K5" s="1183">
        <v>11.715</v>
      </c>
      <c r="L5" s="1130">
        <v>77337.998349999994</v>
      </c>
      <c r="M5" s="1131">
        <v>55285.41</v>
      </c>
      <c r="N5" s="1131">
        <v>79269.190499999997</v>
      </c>
      <c r="O5" s="1131">
        <v>67196.838149999996</v>
      </c>
      <c r="P5" s="1131">
        <v>52610.673149999995</v>
      </c>
      <c r="Q5" s="1132">
        <v>57534.504849999998</v>
      </c>
      <c r="R5" s="1122"/>
      <c r="S5" s="898"/>
      <c r="T5" s="898"/>
      <c r="X5" s="908"/>
      <c r="Y5" s="908"/>
      <c r="AE5" s="909"/>
      <c r="AF5" s="996"/>
      <c r="AG5" s="909"/>
      <c r="AH5" s="913"/>
      <c r="AI5" s="995"/>
    </row>
    <row r="6" spans="1:47">
      <c r="A6" s="1146" t="s">
        <v>164</v>
      </c>
      <c r="B6" s="1147" t="s">
        <v>355</v>
      </c>
      <c r="C6" s="1184">
        <v>46085.43</v>
      </c>
      <c r="D6" s="1184">
        <v>9260.0499999999993</v>
      </c>
      <c r="E6" s="1184">
        <f t="shared" si="0"/>
        <v>55345.479999999996</v>
      </c>
      <c r="F6" s="1184">
        <f t="shared" si="1"/>
        <v>65071.868749999994</v>
      </c>
      <c r="G6" s="1184">
        <f t="shared" si="2"/>
        <v>64488.285424999995</v>
      </c>
      <c r="H6" s="1148">
        <v>1409181</v>
      </c>
      <c r="I6" s="1147">
        <v>28511</v>
      </c>
      <c r="J6" s="1149">
        <v>4.21</v>
      </c>
      <c r="K6" s="1157">
        <v>11.739000000000001</v>
      </c>
      <c r="L6" s="1130">
        <v>50042.845249999991</v>
      </c>
      <c r="M6" s="1131">
        <v>44375.38</v>
      </c>
      <c r="N6" s="1131">
        <v>49978.969550000002</v>
      </c>
      <c r="O6" s="1131">
        <v>50830.0821</v>
      </c>
      <c r="P6" s="1131">
        <v>43723.048749999994</v>
      </c>
      <c r="Q6" s="1132">
        <v>43387.478749999995</v>
      </c>
      <c r="R6" s="1122"/>
      <c r="S6" s="898"/>
      <c r="T6" s="898"/>
      <c r="X6" s="908"/>
      <c r="Y6" s="908"/>
      <c r="AE6" s="909"/>
      <c r="AF6" s="996"/>
      <c r="AG6" s="909"/>
      <c r="AH6" s="913"/>
      <c r="AI6" s="995"/>
    </row>
    <row r="7" spans="1:47">
      <c r="A7" s="1146" t="s">
        <v>165</v>
      </c>
      <c r="B7" s="1147" t="s">
        <v>360</v>
      </c>
      <c r="C7" s="1184">
        <v>38957.620000000003</v>
      </c>
      <c r="D7" s="1184">
        <v>9568.76</v>
      </c>
      <c r="E7" s="1184">
        <f t="shared" si="0"/>
        <v>48526.380000000005</v>
      </c>
      <c r="F7" s="1184">
        <f t="shared" si="1"/>
        <v>56844.185799999999</v>
      </c>
      <c r="G7" s="1184">
        <f t="shared" si="2"/>
        <v>56345.117451999999</v>
      </c>
      <c r="H7" s="1148">
        <v>1190066</v>
      </c>
      <c r="I7" s="1147">
        <v>24797</v>
      </c>
      <c r="J7" s="1149">
        <v>4.1929999999999996</v>
      </c>
      <c r="K7" s="1157">
        <v>11.446999999999999</v>
      </c>
      <c r="L7" s="1130">
        <v>40081.216599999992</v>
      </c>
      <c r="M7" s="1131">
        <v>35587.230000000003</v>
      </c>
      <c r="N7" s="1131">
        <v>38304.542350000003</v>
      </c>
      <c r="O7" s="1131">
        <v>37423.562099999996</v>
      </c>
      <c r="P7" s="1131">
        <v>28784.116749999997</v>
      </c>
      <c r="Q7" s="1132">
        <v>41089.766750000003</v>
      </c>
      <c r="R7" s="1122"/>
      <c r="S7" s="898"/>
      <c r="T7" s="898"/>
      <c r="X7" s="908"/>
      <c r="Y7" s="908"/>
      <c r="AE7" s="909"/>
      <c r="AF7" s="994"/>
      <c r="AG7" s="909"/>
      <c r="AH7" s="913"/>
      <c r="AI7" s="995"/>
    </row>
    <row r="8" spans="1:47">
      <c r="A8" s="1146" t="s">
        <v>166</v>
      </c>
      <c r="B8" s="1147" t="s">
        <v>365</v>
      </c>
      <c r="C8" s="1184">
        <v>17828.27</v>
      </c>
      <c r="D8" s="1184">
        <v>9260.0499999999993</v>
      </c>
      <c r="E8" s="1184">
        <f t="shared" si="0"/>
        <v>27088.32</v>
      </c>
      <c r="F8" s="1184">
        <f t="shared" si="1"/>
        <v>31163.276749999997</v>
      </c>
      <c r="G8" s="1184">
        <f t="shared" si="2"/>
        <v>30918.779344999999</v>
      </c>
      <c r="H8" s="1148">
        <v>540532</v>
      </c>
      <c r="I8" s="1147">
        <v>11088</v>
      </c>
      <c r="J8" s="1149">
        <v>4.1609999999999996</v>
      </c>
      <c r="K8" s="1157">
        <v>11.715999999999999</v>
      </c>
      <c r="L8" s="1130">
        <v>34901.845249999998</v>
      </c>
      <c r="M8" s="1131">
        <v>25962.04</v>
      </c>
      <c r="N8" s="1131">
        <v>25713.037550000001</v>
      </c>
      <c r="O8" s="1131">
        <v>26347.9221</v>
      </c>
      <c r="P8" s="1131">
        <v>19892.464749999999</v>
      </c>
      <c r="Q8" s="1132">
        <v>25977.266750000003</v>
      </c>
      <c r="R8" s="1122"/>
      <c r="S8" s="898"/>
      <c r="T8" s="898"/>
      <c r="X8" s="1004"/>
      <c r="Y8" s="1004"/>
      <c r="AE8" s="909"/>
      <c r="AF8" s="994"/>
      <c r="AG8" s="909"/>
      <c r="AH8" s="913"/>
      <c r="AI8" s="995"/>
    </row>
    <row r="9" spans="1:47">
      <c r="A9" s="1146" t="s">
        <v>167</v>
      </c>
      <c r="B9" s="1147" t="s">
        <v>371</v>
      </c>
      <c r="C9" s="1184">
        <v>14924.62</v>
      </c>
      <c r="D9" s="1184">
        <v>9280.27</v>
      </c>
      <c r="E9" s="1184">
        <f t="shared" si="0"/>
        <v>24204.89</v>
      </c>
      <c r="F9" s="1184">
        <f t="shared" si="1"/>
        <v>27700.22885</v>
      </c>
      <c r="G9" s="1184">
        <f t="shared" si="2"/>
        <v>27490.508518999999</v>
      </c>
      <c r="H9" s="1148">
        <v>450994</v>
      </c>
      <c r="I9" s="1147">
        <v>9297</v>
      </c>
      <c r="J9" s="1149">
        <v>4.1420000000000003</v>
      </c>
      <c r="K9" s="1157">
        <v>11.712999999999999</v>
      </c>
      <c r="L9" s="1130">
        <v>27812.502449999996</v>
      </c>
      <c r="M9" s="1131">
        <v>20792.759999999998</v>
      </c>
      <c r="N9" s="1131">
        <v>22109.026399999999</v>
      </c>
      <c r="O9" s="1131">
        <v>25284.078300000001</v>
      </c>
      <c r="P9" s="1131">
        <v>16669.368699999999</v>
      </c>
      <c r="Q9" s="1132">
        <v>23235.80025</v>
      </c>
      <c r="R9" s="1122"/>
      <c r="S9" s="898"/>
      <c r="T9" s="898"/>
      <c r="X9" s="1005"/>
      <c r="Y9" s="1005"/>
      <c r="AE9" s="909"/>
      <c r="AF9" s="996"/>
      <c r="AG9" s="909"/>
      <c r="AH9" s="913"/>
      <c r="AI9" s="995"/>
    </row>
    <row r="10" spans="1:47">
      <c r="A10" s="1229" t="s">
        <v>109</v>
      </c>
      <c r="B10" s="1147" t="s">
        <v>376</v>
      </c>
      <c r="C10" s="1184">
        <v>15352.98</v>
      </c>
      <c r="D10" s="1184">
        <v>9280.27</v>
      </c>
      <c r="E10" s="1184">
        <f t="shared" si="0"/>
        <v>24633.25</v>
      </c>
      <c r="F10" s="1184">
        <f t="shared" si="1"/>
        <v>28214.260849999999</v>
      </c>
      <c r="G10" s="1184">
        <f t="shared" si="2"/>
        <v>27999.400199</v>
      </c>
      <c r="H10" s="1148">
        <v>464154</v>
      </c>
      <c r="I10" s="1147">
        <v>9509</v>
      </c>
      <c r="J10" s="1149">
        <v>4.1429999999999998</v>
      </c>
      <c r="K10" s="1157">
        <v>11.782999999999999</v>
      </c>
      <c r="L10" s="1130">
        <v>25776.85845</v>
      </c>
      <c r="M10" s="1131">
        <v>20347.55</v>
      </c>
      <c r="N10" s="1131">
        <v>21277.9424</v>
      </c>
      <c r="O10" s="1131">
        <v>24619.602299999999</v>
      </c>
      <c r="P10" s="1131">
        <v>17552.607199999999</v>
      </c>
      <c r="Q10" s="1132">
        <v>25182.35</v>
      </c>
      <c r="R10" s="1122"/>
      <c r="S10" s="898"/>
      <c r="T10" s="898"/>
      <c r="X10" s="1005"/>
      <c r="Y10" s="1005"/>
      <c r="AE10" s="909"/>
      <c r="AF10" s="996"/>
      <c r="AG10" s="909"/>
      <c r="AH10" s="913"/>
      <c r="AI10" s="995"/>
    </row>
    <row r="11" spans="1:47">
      <c r="A11" s="1146" t="s">
        <v>168</v>
      </c>
      <c r="B11" s="1230" t="s">
        <v>377</v>
      </c>
      <c r="C11" s="1184">
        <v>15507.82</v>
      </c>
      <c r="D11" s="1184">
        <v>8980.8799999999992</v>
      </c>
      <c r="E11" s="1184">
        <f t="shared" si="0"/>
        <v>24488.699999999997</v>
      </c>
      <c r="F11" s="1184">
        <f t="shared" si="1"/>
        <v>28084.212399999997</v>
      </c>
      <c r="G11" s="1184">
        <f t="shared" si="2"/>
        <v>27868.481655999996</v>
      </c>
      <c r="H11" s="1231">
        <v>469046</v>
      </c>
      <c r="I11" s="1147">
        <v>9562</v>
      </c>
      <c r="J11" s="1149">
        <v>4.1440000000000001</v>
      </c>
      <c r="K11" s="1157">
        <v>11.839</v>
      </c>
      <c r="L11" s="1130">
        <v>27644.135849999999</v>
      </c>
      <c r="M11" s="1131">
        <v>24364.61</v>
      </c>
      <c r="N11" s="1131">
        <v>28813.598049999997</v>
      </c>
      <c r="O11" s="1131">
        <v>34780.696049999999</v>
      </c>
      <c r="P11" s="1131">
        <v>20761.167199999996</v>
      </c>
      <c r="Q11" s="1132">
        <v>31156.880250000002</v>
      </c>
      <c r="R11" s="1122"/>
      <c r="S11" s="898"/>
      <c r="T11" s="898"/>
      <c r="X11" s="1005"/>
      <c r="Y11" s="1005"/>
      <c r="AE11" s="909"/>
      <c r="AF11" s="996"/>
      <c r="AG11" s="909"/>
      <c r="AH11" s="913"/>
      <c r="AI11" s="995"/>
    </row>
    <row r="12" spans="1:47">
      <c r="A12" s="1229" t="s">
        <v>169</v>
      </c>
      <c r="B12" s="1147" t="s">
        <v>386</v>
      </c>
      <c r="C12" s="1184">
        <v>32671.95</v>
      </c>
      <c r="D12" s="1184">
        <v>9280.27</v>
      </c>
      <c r="E12" s="1184">
        <f t="shared" si="0"/>
        <v>41952.22</v>
      </c>
      <c r="F12" s="1184">
        <f t="shared" si="1"/>
        <v>48997.024849999994</v>
      </c>
      <c r="G12" s="1184">
        <f t="shared" si="2"/>
        <v>48574.336558999996</v>
      </c>
      <c r="H12" s="1148">
        <v>996362</v>
      </c>
      <c r="I12" s="1147">
        <v>20392</v>
      </c>
      <c r="J12" s="1149">
        <v>4.1669999999999998</v>
      </c>
      <c r="K12" s="1157">
        <v>11.726000000000001</v>
      </c>
      <c r="L12" s="1130">
        <v>45374.934450000001</v>
      </c>
      <c r="M12" s="1131">
        <v>41495.32</v>
      </c>
      <c r="N12" s="1131">
        <v>59349.094399999994</v>
      </c>
      <c r="O12" s="1131">
        <v>38142.462299999999</v>
      </c>
      <c r="P12" s="1131">
        <v>44666.625050000002</v>
      </c>
      <c r="Q12" s="1132">
        <v>40778.468249999998</v>
      </c>
      <c r="R12" s="1122"/>
      <c r="S12" s="898"/>
      <c r="T12" s="898"/>
      <c r="X12" s="1005"/>
      <c r="Y12" s="1005"/>
      <c r="AE12" s="909"/>
      <c r="AF12" s="996"/>
      <c r="AG12" s="909"/>
      <c r="AH12" s="913"/>
      <c r="AI12" s="995"/>
    </row>
    <row r="13" spans="1:47">
      <c r="A13" s="1146" t="s">
        <v>170</v>
      </c>
      <c r="B13" s="1147" t="s">
        <v>390</v>
      </c>
      <c r="C13" s="1184">
        <v>53559.85</v>
      </c>
      <c r="D13" s="1184">
        <v>8980.8799999999992</v>
      </c>
      <c r="E13" s="1184">
        <f t="shared" si="0"/>
        <v>62540.729999999996</v>
      </c>
      <c r="F13" s="1184">
        <f t="shared" si="1"/>
        <v>73746.648399999991</v>
      </c>
      <c r="G13" s="1184">
        <f t="shared" si="2"/>
        <v>73074.293295999989</v>
      </c>
      <c r="H13" s="1148">
        <v>1638079</v>
      </c>
      <c r="I13" s="1147">
        <v>34060</v>
      </c>
      <c r="J13" s="1149">
        <v>4.1779999999999999</v>
      </c>
      <c r="K13" s="1157">
        <v>11.510999999999999</v>
      </c>
      <c r="L13" s="1130">
        <v>57982.115849999995</v>
      </c>
      <c r="M13" s="1131">
        <v>62671.49</v>
      </c>
      <c r="N13" s="1131">
        <v>75316.012600000002</v>
      </c>
      <c r="O13" s="1131">
        <v>61350.424050000001</v>
      </c>
      <c r="P13" s="1131">
        <v>63997.989449999994</v>
      </c>
      <c r="Q13" s="1132">
        <v>40963.640249999997</v>
      </c>
      <c r="R13" s="1122"/>
      <c r="S13" s="898"/>
      <c r="T13" s="898"/>
      <c r="X13" s="1005"/>
      <c r="Y13" s="1005"/>
      <c r="AE13" s="909"/>
      <c r="AF13" s="996"/>
      <c r="AG13" s="909"/>
      <c r="AH13" s="913"/>
      <c r="AI13" s="995"/>
    </row>
    <row r="14" spans="1:47" s="890" customFormat="1">
      <c r="A14" s="1229" t="s">
        <v>171</v>
      </c>
      <c r="B14" s="1147" t="s">
        <v>392</v>
      </c>
      <c r="C14" s="1184">
        <v>58912.2</v>
      </c>
      <c r="D14" s="1184">
        <v>9280.27</v>
      </c>
      <c r="E14" s="1184">
        <f t="shared" si="0"/>
        <v>68192.47</v>
      </c>
      <c r="F14" s="1184">
        <f t="shared" si="1"/>
        <v>80485.324850000005</v>
      </c>
      <c r="G14" s="1184">
        <f t="shared" si="2"/>
        <v>79747.753559000004</v>
      </c>
      <c r="H14" s="1148">
        <v>1802514</v>
      </c>
      <c r="I14" s="1147">
        <v>37307</v>
      </c>
      <c r="J14" s="1149">
        <v>4.2</v>
      </c>
      <c r="K14" s="1157">
        <v>11.503</v>
      </c>
      <c r="L14" s="1130">
        <v>79962.150449999986</v>
      </c>
      <c r="M14" s="1131">
        <v>68067.11</v>
      </c>
      <c r="N14" s="1131">
        <v>77586.127850000004</v>
      </c>
      <c r="O14" s="1131">
        <v>75201.410199999998</v>
      </c>
      <c r="P14" s="1131">
        <v>70865.563750000001</v>
      </c>
      <c r="Q14" s="1132">
        <v>43723.076249999998</v>
      </c>
      <c r="R14" s="1122"/>
      <c r="S14" s="898"/>
      <c r="T14" s="898"/>
      <c r="U14" s="899"/>
      <c r="V14" s="899"/>
      <c r="W14" s="899"/>
      <c r="X14" s="1005"/>
      <c r="Y14" s="1005"/>
      <c r="Z14" s="899"/>
      <c r="AA14" s="899"/>
      <c r="AB14" s="899"/>
      <c r="AC14" s="909"/>
      <c r="AD14" s="913"/>
      <c r="AE14" s="909"/>
      <c r="AF14" s="996"/>
      <c r="AG14" s="909"/>
      <c r="AH14" s="913"/>
      <c r="AI14" s="995"/>
      <c r="AJ14" s="899"/>
      <c r="AK14" s="899"/>
      <c r="AL14" s="899"/>
      <c r="AM14" s="899"/>
      <c r="AN14" s="899"/>
      <c r="AO14" s="899"/>
      <c r="AP14" s="899"/>
      <c r="AQ14" s="899"/>
      <c r="AR14" s="899"/>
      <c r="AS14" s="899"/>
      <c r="AT14" s="899"/>
      <c r="AU14" s="899"/>
    </row>
    <row r="15" spans="1:47" s="890" customFormat="1" ht="16.5" thickBot="1">
      <c r="A15" s="1514" t="s">
        <v>181</v>
      </c>
      <c r="B15" s="1514"/>
      <c r="C15" s="1187">
        <f t="shared" ref="C15:H15" si="3">SUM(C3:C14)</f>
        <v>470372.63500000001</v>
      </c>
      <c r="D15" s="1187">
        <f t="shared" si="3"/>
        <v>110705.69000000002</v>
      </c>
      <c r="E15" s="1187">
        <f t="shared" si="3"/>
        <v>581078.32499999995</v>
      </c>
      <c r="F15" s="1187">
        <f t="shared" si="3"/>
        <v>681241.66495000001</v>
      </c>
      <c r="G15" s="1187">
        <f t="shared" si="3"/>
        <v>675231.86455299996</v>
      </c>
      <c r="H15" s="1159">
        <f t="shared" si="3"/>
        <v>14358802</v>
      </c>
      <c r="I15" s="1159">
        <f>SUM(C15:H15)</f>
        <v>16877432.179503001</v>
      </c>
      <c r="J15" s="1160"/>
      <c r="K15" s="1161"/>
      <c r="L15" s="1133">
        <v>619767.46</v>
      </c>
      <c r="M15" s="1134">
        <f>SUM(M3:M14)</f>
        <v>540435.53</v>
      </c>
      <c r="N15" s="1135">
        <v>642512.35789999994</v>
      </c>
      <c r="O15" s="1135">
        <v>601999.55000000016</v>
      </c>
      <c r="P15" s="1135">
        <f>SUM(P3:P14)</f>
        <v>490031.83504999999</v>
      </c>
      <c r="Q15" s="1136">
        <f>SUM(Q3:Q14)</f>
        <v>495716.25004999992</v>
      </c>
      <c r="R15" s="1122"/>
      <c r="S15" s="898"/>
      <c r="T15" s="898"/>
      <c r="U15" s="899"/>
      <c r="V15" s="899"/>
      <c r="W15" s="899"/>
      <c r="X15" s="909"/>
      <c r="Y15" s="908"/>
      <c r="Z15" s="899"/>
      <c r="AA15" s="899"/>
      <c r="AB15" s="899"/>
      <c r="AC15" s="908"/>
      <c r="AD15" s="913"/>
      <c r="AE15" s="909"/>
      <c r="AF15" s="899"/>
      <c r="AG15" s="899"/>
      <c r="AH15" s="899"/>
      <c r="AI15" s="899"/>
      <c r="AJ15" s="899"/>
      <c r="AK15" s="899"/>
      <c r="AL15" s="899"/>
      <c r="AM15" s="899"/>
      <c r="AN15" s="899"/>
      <c r="AO15" s="899"/>
      <c r="AP15" s="899"/>
      <c r="AQ15" s="899"/>
      <c r="AR15" s="899"/>
      <c r="AS15" s="899"/>
      <c r="AT15" s="899"/>
      <c r="AU15" s="899"/>
    </row>
    <row r="16" spans="1:47" s="890" customFormat="1">
      <c r="A16" s="1162"/>
      <c r="B16" s="1162"/>
      <c r="C16" s="1188"/>
      <c r="D16" s="1188"/>
      <c r="E16" s="1188"/>
      <c r="F16" s="1188"/>
      <c r="G16" s="1188"/>
      <c r="H16" s="1163"/>
      <c r="I16" s="1163"/>
      <c r="J16" s="1164"/>
      <c r="K16" s="1164"/>
      <c r="L16" s="1143"/>
      <c r="M16" s="1144"/>
      <c r="N16" s="1145"/>
      <c r="O16" s="1145"/>
      <c r="P16" s="1145"/>
      <c r="Q16" s="1145"/>
      <c r="R16" s="1122"/>
      <c r="S16" s="898"/>
      <c r="T16" s="898"/>
      <c r="U16" s="899"/>
      <c r="V16" s="899"/>
      <c r="W16" s="899"/>
      <c r="X16" s="909"/>
      <c r="Y16" s="908"/>
      <c r="Z16" s="899"/>
      <c r="AA16" s="899"/>
      <c r="AB16" s="899"/>
      <c r="AC16" s="908"/>
      <c r="AD16" s="913"/>
      <c r="AE16" s="909"/>
      <c r="AF16" s="899"/>
      <c r="AG16" s="899"/>
      <c r="AH16" s="899"/>
      <c r="AI16" s="899"/>
      <c r="AJ16" s="899"/>
      <c r="AK16" s="899"/>
      <c r="AL16" s="899"/>
      <c r="AM16" s="899"/>
      <c r="AN16" s="899"/>
      <c r="AO16" s="899"/>
      <c r="AP16" s="899"/>
      <c r="AQ16" s="899"/>
      <c r="AR16" s="899"/>
      <c r="AS16" s="899"/>
      <c r="AT16" s="899"/>
      <c r="AU16" s="899"/>
    </row>
    <row r="17" spans="1:257" s="1174" customFormat="1" ht="16.5" customHeight="1" thickBot="1">
      <c r="A17" s="1513" t="s">
        <v>343</v>
      </c>
      <c r="B17" s="1513"/>
      <c r="C17" s="1513"/>
      <c r="D17" s="1513"/>
      <c r="E17" s="1513"/>
      <c r="F17" s="1513"/>
      <c r="G17" s="1513"/>
      <c r="H17" s="1513"/>
      <c r="I17" s="1513"/>
      <c r="J17" s="1513"/>
      <c r="K17" s="1513"/>
      <c r="L17" s="1125"/>
      <c r="M17" s="1125"/>
      <c r="N17" s="1171"/>
      <c r="O17" s="1171"/>
      <c r="P17" s="1171"/>
      <c r="Q17" s="1172"/>
      <c r="R17" s="1173"/>
      <c r="S17" s="1172"/>
      <c r="T17" s="1172"/>
      <c r="AB17" s="1175"/>
      <c r="AC17" s="1176"/>
      <c r="AD17" s="1175"/>
      <c r="AE17" s="1177"/>
      <c r="AV17" s="1178"/>
      <c r="AW17" s="1178"/>
      <c r="AX17" s="1178"/>
      <c r="AY17" s="1178"/>
      <c r="AZ17" s="1178"/>
      <c r="BA17" s="1178"/>
      <c r="BB17" s="1178"/>
      <c r="BC17" s="1178"/>
      <c r="BD17" s="1178"/>
      <c r="BE17" s="1178"/>
      <c r="BF17" s="1178"/>
      <c r="BG17" s="1178"/>
      <c r="BH17" s="1178"/>
      <c r="BI17" s="1178"/>
      <c r="BJ17" s="1178"/>
      <c r="BK17" s="1178"/>
      <c r="BL17" s="1178"/>
      <c r="BM17" s="1178"/>
      <c r="BN17" s="1178"/>
      <c r="BO17" s="1178"/>
      <c r="BP17" s="1178"/>
      <c r="BQ17" s="1178"/>
      <c r="BR17" s="1178"/>
      <c r="BS17" s="1178"/>
      <c r="BT17" s="1178"/>
      <c r="BU17" s="1178"/>
      <c r="BV17" s="1178"/>
      <c r="BW17" s="1178"/>
      <c r="BX17" s="1178"/>
      <c r="BY17" s="1178"/>
      <c r="BZ17" s="1178"/>
      <c r="CA17" s="1178"/>
      <c r="CB17" s="1178"/>
      <c r="CC17" s="1178"/>
      <c r="CD17" s="1178"/>
      <c r="CE17" s="1178"/>
      <c r="CF17" s="1178"/>
      <c r="CG17" s="1178"/>
      <c r="CH17" s="1178"/>
      <c r="CI17" s="1178"/>
      <c r="CJ17" s="1178"/>
      <c r="CK17" s="1178"/>
      <c r="CL17" s="1178"/>
      <c r="CM17" s="1178"/>
      <c r="CN17" s="1178"/>
      <c r="CO17" s="1178"/>
      <c r="CP17" s="1178"/>
      <c r="CQ17" s="1178"/>
      <c r="CR17" s="1178"/>
      <c r="CS17" s="1178"/>
      <c r="CT17" s="1178"/>
      <c r="CU17" s="1178"/>
      <c r="CV17" s="1178"/>
      <c r="CW17" s="1178"/>
      <c r="CX17" s="1178"/>
      <c r="CY17" s="1178"/>
      <c r="CZ17" s="1178"/>
      <c r="DA17" s="1178"/>
      <c r="DB17" s="1178"/>
      <c r="DC17" s="1178"/>
      <c r="DD17" s="1178"/>
      <c r="DE17" s="1178"/>
      <c r="DF17" s="1178"/>
      <c r="DG17" s="1178"/>
      <c r="DH17" s="1178"/>
      <c r="DI17" s="1178"/>
      <c r="DJ17" s="1178"/>
      <c r="DK17" s="1178"/>
      <c r="DL17" s="1178"/>
      <c r="DM17" s="1178"/>
      <c r="DN17" s="1178"/>
      <c r="DO17" s="1178"/>
      <c r="DP17" s="1178"/>
      <c r="DQ17" s="1178"/>
      <c r="DR17" s="1178"/>
      <c r="DS17" s="1178"/>
      <c r="DT17" s="1178"/>
      <c r="DU17" s="1178"/>
      <c r="DV17" s="1178"/>
      <c r="DW17" s="1178"/>
      <c r="DX17" s="1178"/>
      <c r="DY17" s="1178"/>
      <c r="DZ17" s="1178"/>
      <c r="EA17" s="1178"/>
      <c r="EB17" s="1178"/>
      <c r="EC17" s="1178"/>
      <c r="ED17" s="1178"/>
      <c r="EE17" s="1178"/>
      <c r="EF17" s="1178"/>
      <c r="EG17" s="1178"/>
      <c r="EH17" s="1178"/>
      <c r="EI17" s="1178"/>
      <c r="EJ17" s="1178"/>
      <c r="EK17" s="1178"/>
      <c r="EL17" s="1178"/>
      <c r="EM17" s="1178"/>
      <c r="EN17" s="1178"/>
      <c r="EO17" s="1178"/>
      <c r="EP17" s="1178"/>
      <c r="EQ17" s="1178"/>
      <c r="ER17" s="1178"/>
      <c r="ES17" s="1178"/>
      <c r="ET17" s="1178"/>
      <c r="EU17" s="1178"/>
      <c r="EV17" s="1178"/>
      <c r="EW17" s="1178"/>
      <c r="EX17" s="1178"/>
      <c r="EY17" s="1178"/>
      <c r="EZ17" s="1178"/>
      <c r="FA17" s="1178"/>
      <c r="FB17" s="1178"/>
      <c r="FC17" s="1178"/>
      <c r="FD17" s="1178"/>
      <c r="FE17" s="1178"/>
      <c r="FF17" s="1178"/>
      <c r="FG17" s="1178"/>
      <c r="FH17" s="1178"/>
      <c r="FI17" s="1178"/>
      <c r="FJ17" s="1178"/>
      <c r="FK17" s="1178"/>
      <c r="FL17" s="1178"/>
      <c r="FM17" s="1178"/>
      <c r="FN17" s="1178"/>
      <c r="FO17" s="1178"/>
      <c r="FP17" s="1178"/>
      <c r="FQ17" s="1178"/>
      <c r="FR17" s="1178"/>
      <c r="FS17" s="1178"/>
      <c r="FT17" s="1178"/>
      <c r="FU17" s="1178"/>
      <c r="FV17" s="1178"/>
      <c r="FW17" s="1178"/>
      <c r="FX17" s="1178"/>
      <c r="FY17" s="1178"/>
      <c r="FZ17" s="1178"/>
      <c r="GA17" s="1178"/>
      <c r="GB17" s="1178"/>
      <c r="GC17" s="1178"/>
      <c r="GD17" s="1178"/>
      <c r="GE17" s="1178"/>
      <c r="GF17" s="1178"/>
      <c r="GG17" s="1178"/>
      <c r="GH17" s="1178"/>
      <c r="GI17" s="1178"/>
      <c r="GJ17" s="1178"/>
      <c r="GK17" s="1178"/>
      <c r="GL17" s="1178"/>
      <c r="GM17" s="1178"/>
      <c r="GN17" s="1178"/>
      <c r="GO17" s="1178"/>
      <c r="GP17" s="1178"/>
      <c r="GQ17" s="1178"/>
      <c r="GR17" s="1178"/>
      <c r="GS17" s="1178"/>
      <c r="GT17" s="1178"/>
      <c r="GU17" s="1178"/>
      <c r="GV17" s="1178"/>
      <c r="GW17" s="1178"/>
      <c r="GX17" s="1178"/>
      <c r="GY17" s="1178"/>
      <c r="GZ17" s="1178"/>
      <c r="HA17" s="1178"/>
      <c r="HB17" s="1178"/>
      <c r="HC17" s="1178"/>
      <c r="HD17" s="1178"/>
      <c r="HE17" s="1178"/>
      <c r="HF17" s="1178"/>
      <c r="HG17" s="1178"/>
      <c r="HH17" s="1178"/>
      <c r="HI17" s="1178"/>
      <c r="HJ17" s="1178"/>
      <c r="HK17" s="1178"/>
      <c r="HL17" s="1178"/>
      <c r="HM17" s="1178"/>
      <c r="HN17" s="1178"/>
      <c r="HO17" s="1178"/>
      <c r="HP17" s="1178"/>
      <c r="HQ17" s="1178"/>
      <c r="HR17" s="1178"/>
      <c r="HS17" s="1178"/>
      <c r="HT17" s="1178"/>
      <c r="HU17" s="1178"/>
      <c r="HV17" s="1178"/>
      <c r="HW17" s="1178"/>
      <c r="HX17" s="1178"/>
      <c r="HY17" s="1178"/>
      <c r="HZ17" s="1178"/>
      <c r="IA17" s="1178"/>
      <c r="IB17" s="1178"/>
      <c r="IC17" s="1178"/>
      <c r="ID17" s="1178"/>
      <c r="IE17" s="1178"/>
      <c r="IF17" s="1178"/>
      <c r="IG17" s="1178"/>
      <c r="IH17" s="1178"/>
      <c r="II17" s="1178"/>
      <c r="IJ17" s="1178"/>
      <c r="IK17" s="1178"/>
      <c r="IL17" s="1178"/>
      <c r="IM17" s="1178"/>
      <c r="IN17" s="1178"/>
      <c r="IO17" s="1178"/>
      <c r="IP17" s="1178"/>
      <c r="IQ17" s="1178"/>
      <c r="IR17" s="1178"/>
      <c r="IS17" s="1178"/>
      <c r="IT17" s="1178"/>
      <c r="IU17" s="1178"/>
      <c r="IV17" s="1178"/>
      <c r="IW17" s="1178"/>
    </row>
    <row r="18" spans="1:257" s="893" customFormat="1" ht="33.75">
      <c r="A18" s="1169" t="s">
        <v>243</v>
      </c>
      <c r="B18" s="1154" t="s">
        <v>173</v>
      </c>
      <c r="C18" s="1169" t="s">
        <v>174</v>
      </c>
      <c r="D18" s="1169" t="s">
        <v>182</v>
      </c>
      <c r="E18" s="1169" t="s">
        <v>175</v>
      </c>
      <c r="F18" s="1169" t="s">
        <v>176</v>
      </c>
      <c r="G18" s="1169" t="s">
        <v>220</v>
      </c>
      <c r="H18" s="1156" t="s">
        <v>455</v>
      </c>
      <c r="I18" s="1155" t="s">
        <v>189</v>
      </c>
      <c r="J18" s="1155" t="s">
        <v>190</v>
      </c>
      <c r="K18" s="1170" t="s">
        <v>191</v>
      </c>
      <c r="L18" s="1137" t="s">
        <v>331</v>
      </c>
      <c r="M18" s="1138" t="s">
        <v>247</v>
      </c>
      <c r="N18" s="1123"/>
      <c r="O18" s="1123"/>
      <c r="P18" s="1123"/>
      <c r="Q18" s="1123"/>
      <c r="R18" s="1123"/>
      <c r="S18" s="892"/>
      <c r="T18" s="892"/>
      <c r="AB18" s="954"/>
      <c r="AV18" s="892"/>
      <c r="AW18" s="892"/>
      <c r="AX18" s="892"/>
      <c r="AY18" s="892"/>
      <c r="AZ18" s="892"/>
      <c r="BA18" s="892"/>
      <c r="BB18" s="892"/>
      <c r="BC18" s="892"/>
      <c r="BD18" s="892"/>
      <c r="BE18" s="892"/>
      <c r="BF18" s="892"/>
      <c r="BG18" s="892"/>
      <c r="BH18" s="892"/>
      <c r="BI18" s="892"/>
      <c r="BJ18" s="892"/>
      <c r="BK18" s="892"/>
      <c r="BL18" s="892"/>
      <c r="BM18" s="892"/>
      <c r="BN18" s="892"/>
      <c r="BO18" s="892"/>
      <c r="BP18" s="892"/>
      <c r="BQ18" s="892"/>
      <c r="BR18" s="892"/>
      <c r="BS18" s="892"/>
      <c r="BT18" s="892"/>
      <c r="BU18" s="892"/>
      <c r="BV18" s="892"/>
      <c r="BW18" s="892"/>
      <c r="BX18" s="892"/>
      <c r="BY18" s="892"/>
      <c r="BZ18" s="892"/>
      <c r="CA18" s="892"/>
      <c r="CB18" s="892"/>
      <c r="CC18" s="892"/>
      <c r="CD18" s="892"/>
      <c r="CE18" s="892"/>
      <c r="CF18" s="892"/>
      <c r="CG18" s="892"/>
      <c r="CH18" s="892"/>
      <c r="CI18" s="892"/>
      <c r="CJ18" s="892"/>
      <c r="CK18" s="892"/>
      <c r="CL18" s="892"/>
      <c r="CM18" s="892"/>
      <c r="CN18" s="892"/>
      <c r="CO18" s="892"/>
      <c r="CP18" s="892"/>
      <c r="CQ18" s="892"/>
      <c r="CR18" s="892"/>
      <c r="CS18" s="892"/>
      <c r="CT18" s="892"/>
      <c r="CU18" s="892"/>
      <c r="CV18" s="892"/>
      <c r="CW18" s="892"/>
      <c r="CX18" s="892"/>
      <c r="CY18" s="892"/>
      <c r="CZ18" s="892"/>
      <c r="DA18" s="892"/>
      <c r="DB18" s="892"/>
      <c r="DC18" s="892"/>
      <c r="DD18" s="892"/>
      <c r="DE18" s="892"/>
      <c r="DF18" s="892"/>
      <c r="DG18" s="892"/>
      <c r="DH18" s="892"/>
      <c r="DI18" s="892"/>
      <c r="DJ18" s="892"/>
      <c r="DK18" s="892"/>
      <c r="DL18" s="892"/>
      <c r="DM18" s="892"/>
      <c r="DN18" s="892"/>
      <c r="DO18" s="892"/>
      <c r="DP18" s="892"/>
      <c r="DQ18" s="892"/>
      <c r="DR18" s="892"/>
      <c r="DS18" s="892"/>
      <c r="DT18" s="892"/>
      <c r="DU18" s="892"/>
      <c r="DV18" s="892"/>
      <c r="DW18" s="892"/>
      <c r="DX18" s="892"/>
      <c r="DY18" s="892"/>
      <c r="DZ18" s="892"/>
      <c r="EA18" s="892"/>
      <c r="EB18" s="892"/>
      <c r="EC18" s="892"/>
      <c r="ED18" s="892"/>
      <c r="EE18" s="892"/>
      <c r="EF18" s="892"/>
      <c r="EG18" s="892"/>
      <c r="EH18" s="892"/>
      <c r="EI18" s="892"/>
      <c r="EJ18" s="892"/>
      <c r="EK18" s="892"/>
      <c r="EL18" s="892"/>
      <c r="EM18" s="892"/>
      <c r="EN18" s="892"/>
      <c r="EO18" s="892"/>
      <c r="EP18" s="892"/>
      <c r="EQ18" s="892"/>
      <c r="ER18" s="892"/>
      <c r="ES18" s="892"/>
      <c r="ET18" s="892"/>
      <c r="EU18" s="892"/>
      <c r="EV18" s="892"/>
      <c r="EW18" s="892"/>
      <c r="EX18" s="892"/>
      <c r="EY18" s="892"/>
      <c r="EZ18" s="892"/>
      <c r="FA18" s="892"/>
      <c r="FB18" s="892"/>
      <c r="FC18" s="892"/>
      <c r="FD18" s="892"/>
      <c r="FE18" s="892"/>
      <c r="FF18" s="892"/>
      <c r="FG18" s="892"/>
      <c r="FH18" s="892"/>
      <c r="FI18" s="892"/>
      <c r="FJ18" s="892"/>
      <c r="FK18" s="892"/>
      <c r="FL18" s="892"/>
      <c r="FM18" s="892"/>
      <c r="FN18" s="892"/>
      <c r="FO18" s="892"/>
      <c r="FP18" s="892"/>
      <c r="FQ18" s="892"/>
      <c r="FR18" s="892"/>
      <c r="FS18" s="892"/>
      <c r="FT18" s="892"/>
      <c r="FU18" s="892"/>
      <c r="FV18" s="892"/>
      <c r="FW18" s="892"/>
      <c r="FX18" s="892"/>
      <c r="FY18" s="892"/>
      <c r="FZ18" s="892"/>
      <c r="GA18" s="892"/>
      <c r="GB18" s="892"/>
      <c r="GC18" s="892"/>
      <c r="GD18" s="892"/>
      <c r="GE18" s="892"/>
      <c r="GF18" s="892"/>
      <c r="GG18" s="892"/>
      <c r="GH18" s="892"/>
      <c r="GI18" s="892"/>
      <c r="GJ18" s="892"/>
      <c r="GK18" s="892"/>
      <c r="GL18" s="892"/>
      <c r="GM18" s="892"/>
      <c r="GN18" s="892"/>
      <c r="GO18" s="892"/>
      <c r="GP18" s="892"/>
      <c r="GQ18" s="892"/>
      <c r="GR18" s="892"/>
      <c r="GS18" s="892"/>
      <c r="GT18" s="892"/>
      <c r="GU18" s="892"/>
      <c r="GV18" s="892"/>
      <c r="GW18" s="892"/>
      <c r="GX18" s="892"/>
      <c r="GY18" s="892"/>
      <c r="GZ18" s="892"/>
      <c r="HA18" s="892"/>
      <c r="HB18" s="892"/>
      <c r="HC18" s="892"/>
      <c r="HD18" s="892"/>
      <c r="HE18" s="892"/>
      <c r="HF18" s="892"/>
      <c r="HG18" s="892"/>
      <c r="HH18" s="892"/>
      <c r="HI18" s="892"/>
      <c r="HJ18" s="892"/>
      <c r="HK18" s="892"/>
      <c r="HL18" s="892"/>
      <c r="HM18" s="892"/>
      <c r="HN18" s="892"/>
      <c r="HO18" s="892"/>
      <c r="HP18" s="892"/>
      <c r="HQ18" s="892"/>
      <c r="HR18" s="892"/>
      <c r="HS18" s="892"/>
      <c r="HT18" s="892"/>
      <c r="HU18" s="892"/>
      <c r="HV18" s="892"/>
      <c r="HW18" s="892"/>
      <c r="HX18" s="892"/>
      <c r="HY18" s="892"/>
      <c r="HZ18" s="892"/>
      <c r="IA18" s="892"/>
      <c r="IB18" s="892"/>
      <c r="IC18" s="892"/>
      <c r="ID18" s="892"/>
      <c r="IE18" s="892"/>
      <c r="IF18" s="892"/>
      <c r="IG18" s="892"/>
      <c r="IH18" s="892"/>
      <c r="II18" s="892"/>
      <c r="IJ18" s="892"/>
      <c r="IK18" s="892"/>
      <c r="IL18" s="892"/>
      <c r="IM18" s="892"/>
      <c r="IN18" s="892"/>
      <c r="IO18" s="892"/>
      <c r="IP18" s="892"/>
      <c r="IQ18" s="892"/>
      <c r="IR18" s="892"/>
      <c r="IS18" s="892"/>
      <c r="IT18" s="892"/>
      <c r="IU18" s="892"/>
      <c r="IV18" s="892"/>
      <c r="IW18" s="892"/>
    </row>
    <row r="19" spans="1:257" s="893" customFormat="1">
      <c r="A19" s="1146" t="s">
        <v>161</v>
      </c>
      <c r="B19" s="1147" t="s">
        <v>332</v>
      </c>
      <c r="C19" s="1184">
        <v>22570.12</v>
      </c>
      <c r="D19" s="1184">
        <v>626.37</v>
      </c>
      <c r="E19" s="1184">
        <f>C19+D19</f>
        <v>23196.489999999998</v>
      </c>
      <c r="F19" s="1184">
        <f>(C19*1.2)+(D19*1.055)</f>
        <v>27744.964349999995</v>
      </c>
      <c r="G19" s="1184">
        <f t="shared" ref="G19:G30" si="4">F19-(F19-E19)*0.06</f>
        <v>27472.055888999996</v>
      </c>
      <c r="H19" s="1148">
        <v>698598</v>
      </c>
      <c r="I19" s="1147">
        <v>40240</v>
      </c>
      <c r="J19" s="1149">
        <v>1.2629999999999999</v>
      </c>
      <c r="K19" s="1157">
        <v>11.786</v>
      </c>
      <c r="L19" s="1139">
        <v>28747.639199999994</v>
      </c>
      <c r="M19" s="1140"/>
      <c r="N19" s="1123"/>
      <c r="O19" s="1123"/>
      <c r="P19" s="1123"/>
      <c r="Q19" s="1123"/>
      <c r="R19" s="1123"/>
      <c r="S19" s="892"/>
      <c r="T19" s="892"/>
      <c r="AB19" s="907"/>
      <c r="AV19" s="892"/>
      <c r="AW19" s="892"/>
      <c r="AX19" s="892"/>
      <c r="AY19" s="892"/>
      <c r="AZ19" s="892"/>
      <c r="BA19" s="892"/>
      <c r="BB19" s="892"/>
      <c r="BC19" s="892"/>
      <c r="BD19" s="892"/>
      <c r="BE19" s="892"/>
      <c r="BF19" s="892"/>
      <c r="BG19" s="892"/>
      <c r="BH19" s="892"/>
      <c r="BI19" s="892"/>
      <c r="BJ19" s="892"/>
      <c r="BK19" s="892"/>
      <c r="BL19" s="892"/>
      <c r="BM19" s="892"/>
      <c r="BN19" s="892"/>
      <c r="BO19" s="892"/>
      <c r="BP19" s="892"/>
      <c r="BQ19" s="892"/>
      <c r="BR19" s="892"/>
      <c r="BS19" s="892"/>
      <c r="BT19" s="892"/>
      <c r="BU19" s="892"/>
      <c r="BV19" s="892"/>
      <c r="BW19" s="892"/>
      <c r="BX19" s="892"/>
      <c r="BY19" s="892"/>
      <c r="BZ19" s="892"/>
      <c r="CA19" s="892"/>
      <c r="CB19" s="892"/>
      <c r="CC19" s="892"/>
      <c r="CD19" s="892"/>
      <c r="CE19" s="892"/>
      <c r="CF19" s="892"/>
      <c r="CG19" s="892"/>
      <c r="CH19" s="892"/>
      <c r="CI19" s="892"/>
      <c r="CJ19" s="892"/>
      <c r="CK19" s="892"/>
      <c r="CL19" s="892"/>
      <c r="CM19" s="892"/>
      <c r="CN19" s="892"/>
      <c r="CO19" s="892"/>
      <c r="CP19" s="892"/>
      <c r="CQ19" s="892"/>
      <c r="CR19" s="892"/>
      <c r="CS19" s="892"/>
      <c r="CT19" s="892"/>
      <c r="CU19" s="892"/>
      <c r="CV19" s="892"/>
      <c r="CW19" s="892"/>
      <c r="CX19" s="892"/>
      <c r="CY19" s="892"/>
      <c r="CZ19" s="892"/>
      <c r="DA19" s="892"/>
      <c r="DB19" s="892"/>
      <c r="DC19" s="892"/>
      <c r="DD19" s="892"/>
      <c r="DE19" s="892"/>
      <c r="DF19" s="892"/>
      <c r="DG19" s="892"/>
      <c r="DH19" s="892"/>
      <c r="DI19" s="892"/>
      <c r="DJ19" s="892"/>
      <c r="DK19" s="892"/>
      <c r="DL19" s="892"/>
      <c r="DM19" s="892"/>
      <c r="DN19" s="892"/>
      <c r="DO19" s="892"/>
      <c r="DP19" s="892"/>
      <c r="DQ19" s="892"/>
      <c r="DR19" s="892"/>
      <c r="DS19" s="892"/>
      <c r="DT19" s="892"/>
      <c r="DU19" s="892"/>
      <c r="DV19" s="892"/>
      <c r="DW19" s="892"/>
      <c r="DX19" s="892"/>
      <c r="DY19" s="892"/>
      <c r="DZ19" s="892"/>
      <c r="EA19" s="892"/>
      <c r="EB19" s="892"/>
      <c r="EC19" s="892"/>
      <c r="ED19" s="892"/>
      <c r="EE19" s="892"/>
      <c r="EF19" s="892"/>
      <c r="EG19" s="892"/>
      <c r="EH19" s="892"/>
      <c r="EI19" s="892"/>
      <c r="EJ19" s="892"/>
      <c r="EK19" s="892"/>
      <c r="EL19" s="892"/>
      <c r="EM19" s="892"/>
      <c r="EN19" s="892"/>
      <c r="EO19" s="892"/>
      <c r="EP19" s="892"/>
      <c r="EQ19" s="892"/>
      <c r="ER19" s="892"/>
      <c r="ES19" s="892"/>
      <c r="ET19" s="892"/>
      <c r="EU19" s="892"/>
      <c r="EV19" s="892"/>
      <c r="EW19" s="892"/>
      <c r="EX19" s="892"/>
      <c r="EY19" s="892"/>
      <c r="EZ19" s="892"/>
      <c r="FA19" s="892"/>
      <c r="FB19" s="892"/>
      <c r="FC19" s="892"/>
      <c r="FD19" s="892"/>
      <c r="FE19" s="892"/>
      <c r="FF19" s="892"/>
      <c r="FG19" s="892"/>
      <c r="FH19" s="892"/>
      <c r="FI19" s="892"/>
      <c r="FJ19" s="892"/>
      <c r="FK19" s="892"/>
      <c r="FL19" s="892"/>
      <c r="FM19" s="892"/>
      <c r="FN19" s="892"/>
      <c r="FO19" s="892"/>
      <c r="FP19" s="892"/>
      <c r="FQ19" s="892"/>
      <c r="FR19" s="892"/>
      <c r="FS19" s="892"/>
      <c r="FT19" s="892"/>
      <c r="FU19" s="892"/>
      <c r="FV19" s="892"/>
      <c r="FW19" s="892"/>
      <c r="FX19" s="892"/>
      <c r="FY19" s="892"/>
      <c r="FZ19" s="892"/>
      <c r="GA19" s="892"/>
      <c r="GB19" s="892"/>
      <c r="GC19" s="892"/>
      <c r="GD19" s="892"/>
      <c r="GE19" s="892"/>
      <c r="GF19" s="892"/>
      <c r="GG19" s="892"/>
      <c r="GH19" s="892"/>
      <c r="GI19" s="892"/>
      <c r="GJ19" s="892"/>
      <c r="GK19" s="892"/>
      <c r="GL19" s="892"/>
      <c r="GM19" s="892"/>
      <c r="GN19" s="892"/>
      <c r="GO19" s="892"/>
      <c r="GP19" s="892"/>
      <c r="GQ19" s="892"/>
      <c r="GR19" s="892"/>
      <c r="GS19" s="892"/>
      <c r="GT19" s="892"/>
      <c r="GU19" s="892"/>
      <c r="GV19" s="892"/>
      <c r="GW19" s="892"/>
      <c r="GX19" s="892"/>
      <c r="GY19" s="892"/>
      <c r="GZ19" s="892"/>
      <c r="HA19" s="892"/>
      <c r="HB19" s="892"/>
      <c r="HC19" s="892"/>
      <c r="HD19" s="892"/>
      <c r="HE19" s="892"/>
      <c r="HF19" s="892"/>
      <c r="HG19" s="892"/>
      <c r="HH19" s="892"/>
      <c r="HI19" s="892"/>
      <c r="HJ19" s="892"/>
      <c r="HK19" s="892"/>
      <c r="HL19" s="892"/>
      <c r="HM19" s="892"/>
      <c r="HN19" s="892"/>
      <c r="HO19" s="892"/>
      <c r="HP19" s="892"/>
      <c r="HQ19" s="892"/>
      <c r="HR19" s="892"/>
      <c r="HS19" s="892"/>
      <c r="HT19" s="892"/>
      <c r="HU19" s="892"/>
      <c r="HV19" s="892"/>
      <c r="HW19" s="892"/>
      <c r="HX19" s="892"/>
      <c r="HY19" s="892"/>
      <c r="HZ19" s="892"/>
      <c r="IA19" s="892"/>
      <c r="IB19" s="892"/>
      <c r="IC19" s="892"/>
      <c r="ID19" s="892"/>
      <c r="IE19" s="892"/>
      <c r="IF19" s="892"/>
      <c r="IG19" s="892"/>
      <c r="IH19" s="892"/>
      <c r="II19" s="892"/>
      <c r="IJ19" s="892"/>
      <c r="IK19" s="892"/>
      <c r="IL19" s="892"/>
      <c r="IM19" s="892"/>
      <c r="IN19" s="892"/>
      <c r="IO19" s="892"/>
      <c r="IP19" s="892"/>
      <c r="IQ19" s="892"/>
      <c r="IR19" s="892"/>
      <c r="IS19" s="892"/>
      <c r="IT19" s="892"/>
      <c r="IU19" s="892"/>
      <c r="IV19" s="892"/>
      <c r="IW19" s="892"/>
    </row>
    <row r="20" spans="1:257" s="893" customFormat="1">
      <c r="A20" s="1146" t="s">
        <v>162</v>
      </c>
      <c r="B20" s="1147" t="s">
        <v>338</v>
      </c>
      <c r="C20" s="1184">
        <v>19676.099999999999</v>
      </c>
      <c r="D20" s="1184">
        <v>627.04</v>
      </c>
      <c r="E20" s="1184">
        <f t="shared" ref="E20:E30" si="5">C20+D20</f>
        <v>20303.14</v>
      </c>
      <c r="F20" s="1184">
        <f t="shared" ref="F20:F30" si="6">(C20*1.2)+(D20*1.055)</f>
        <v>24272.847199999997</v>
      </c>
      <c r="G20" s="1184">
        <f t="shared" si="4"/>
        <v>24034.664767999995</v>
      </c>
      <c r="H20" s="1148">
        <v>522069</v>
      </c>
      <c r="I20" s="1147">
        <v>34577</v>
      </c>
      <c r="J20" s="1149">
        <v>1.26</v>
      </c>
      <c r="K20" s="1157">
        <v>11.984999999999999</v>
      </c>
      <c r="L20" s="1139">
        <v>26793.66675</v>
      </c>
      <c r="M20" s="1140"/>
      <c r="N20" s="1123"/>
      <c r="O20" s="1123"/>
      <c r="P20" s="1123"/>
      <c r="Q20" s="1123"/>
      <c r="R20" s="1123"/>
      <c r="S20" s="892"/>
      <c r="T20" s="892"/>
      <c r="AB20" s="907"/>
      <c r="AV20" s="892"/>
      <c r="AW20" s="892"/>
      <c r="AX20" s="892"/>
      <c r="AY20" s="892"/>
      <c r="AZ20" s="892"/>
      <c r="BA20" s="892"/>
      <c r="BB20" s="892"/>
      <c r="BC20" s="892"/>
      <c r="BD20" s="892"/>
      <c r="BE20" s="892"/>
      <c r="BF20" s="892"/>
      <c r="BG20" s="892"/>
      <c r="BH20" s="892"/>
      <c r="BI20" s="892"/>
      <c r="BJ20" s="892"/>
      <c r="BK20" s="892"/>
      <c r="BL20" s="892"/>
      <c r="BM20" s="892"/>
      <c r="BN20" s="892"/>
      <c r="BO20" s="892"/>
      <c r="BP20" s="892"/>
      <c r="BQ20" s="892"/>
      <c r="BR20" s="892"/>
      <c r="BS20" s="892"/>
      <c r="BT20" s="892"/>
      <c r="BU20" s="892"/>
      <c r="BV20" s="892"/>
      <c r="BW20" s="892"/>
      <c r="BX20" s="892"/>
      <c r="BY20" s="892"/>
      <c r="BZ20" s="892"/>
      <c r="CA20" s="892"/>
      <c r="CB20" s="892"/>
      <c r="CC20" s="892"/>
      <c r="CD20" s="892"/>
      <c r="CE20" s="892"/>
      <c r="CF20" s="892"/>
      <c r="CG20" s="892"/>
      <c r="CH20" s="892"/>
      <c r="CI20" s="892"/>
      <c r="CJ20" s="892"/>
      <c r="CK20" s="892"/>
      <c r="CL20" s="892"/>
      <c r="CM20" s="892"/>
      <c r="CN20" s="892"/>
      <c r="CO20" s="892"/>
      <c r="CP20" s="892"/>
      <c r="CQ20" s="892"/>
      <c r="CR20" s="892"/>
      <c r="CS20" s="892"/>
      <c r="CT20" s="892"/>
      <c r="CU20" s="892"/>
      <c r="CV20" s="892"/>
      <c r="CW20" s="892"/>
      <c r="CX20" s="892"/>
      <c r="CY20" s="892"/>
      <c r="CZ20" s="892"/>
      <c r="DA20" s="892"/>
      <c r="DB20" s="892"/>
      <c r="DC20" s="892"/>
      <c r="DD20" s="892"/>
      <c r="DE20" s="892"/>
      <c r="DF20" s="892"/>
      <c r="DG20" s="892"/>
      <c r="DH20" s="892"/>
      <c r="DI20" s="892"/>
      <c r="DJ20" s="892"/>
      <c r="DK20" s="892"/>
      <c r="DL20" s="892"/>
      <c r="DM20" s="892"/>
      <c r="DN20" s="892"/>
      <c r="DO20" s="892"/>
      <c r="DP20" s="892"/>
      <c r="DQ20" s="892"/>
      <c r="DR20" s="892"/>
      <c r="DS20" s="892"/>
      <c r="DT20" s="892"/>
      <c r="DU20" s="892"/>
      <c r="DV20" s="892"/>
      <c r="DW20" s="892"/>
      <c r="DX20" s="892"/>
      <c r="DY20" s="892"/>
      <c r="DZ20" s="892"/>
      <c r="EA20" s="892"/>
      <c r="EB20" s="892"/>
      <c r="EC20" s="892"/>
      <c r="ED20" s="892"/>
      <c r="EE20" s="892"/>
      <c r="EF20" s="892"/>
      <c r="EG20" s="892"/>
      <c r="EH20" s="892"/>
      <c r="EI20" s="892"/>
      <c r="EJ20" s="892"/>
      <c r="EK20" s="892"/>
      <c r="EL20" s="892"/>
      <c r="EM20" s="892"/>
      <c r="EN20" s="892"/>
      <c r="EO20" s="892"/>
      <c r="EP20" s="892"/>
      <c r="EQ20" s="892"/>
      <c r="ER20" s="892"/>
      <c r="ES20" s="892"/>
      <c r="ET20" s="892"/>
      <c r="EU20" s="892"/>
      <c r="EV20" s="892"/>
      <c r="EW20" s="892"/>
      <c r="EX20" s="892"/>
      <c r="EY20" s="892"/>
      <c r="EZ20" s="892"/>
      <c r="FA20" s="892"/>
      <c r="FB20" s="892"/>
      <c r="FC20" s="892"/>
      <c r="FD20" s="892"/>
      <c r="FE20" s="892"/>
      <c r="FF20" s="892"/>
      <c r="FG20" s="892"/>
      <c r="FH20" s="892"/>
      <c r="FI20" s="892"/>
      <c r="FJ20" s="892"/>
      <c r="FK20" s="892"/>
      <c r="FL20" s="892"/>
      <c r="FM20" s="892"/>
      <c r="FN20" s="892"/>
      <c r="FO20" s="892"/>
      <c r="FP20" s="892"/>
      <c r="FQ20" s="892"/>
      <c r="FR20" s="892"/>
      <c r="FS20" s="892"/>
      <c r="FT20" s="892"/>
      <c r="FU20" s="892"/>
      <c r="FV20" s="892"/>
      <c r="FW20" s="892"/>
      <c r="FX20" s="892"/>
      <c r="FY20" s="892"/>
      <c r="FZ20" s="892"/>
      <c r="GA20" s="892"/>
      <c r="GB20" s="892"/>
      <c r="GC20" s="892"/>
      <c r="GD20" s="892"/>
      <c r="GE20" s="892"/>
      <c r="GF20" s="892"/>
      <c r="GG20" s="892"/>
      <c r="GH20" s="892"/>
      <c r="GI20" s="892"/>
      <c r="GJ20" s="892"/>
      <c r="GK20" s="892"/>
      <c r="GL20" s="892"/>
      <c r="GM20" s="892"/>
      <c r="GN20" s="892"/>
      <c r="GO20" s="892"/>
      <c r="GP20" s="892"/>
      <c r="GQ20" s="892"/>
      <c r="GR20" s="892"/>
      <c r="GS20" s="892"/>
      <c r="GT20" s="892"/>
      <c r="GU20" s="892"/>
      <c r="GV20" s="892"/>
      <c r="GW20" s="892"/>
      <c r="GX20" s="892"/>
      <c r="GY20" s="892"/>
      <c r="GZ20" s="892"/>
      <c r="HA20" s="892"/>
      <c r="HB20" s="892"/>
      <c r="HC20" s="892"/>
      <c r="HD20" s="892"/>
      <c r="HE20" s="892"/>
      <c r="HF20" s="892"/>
      <c r="HG20" s="892"/>
      <c r="HH20" s="892"/>
      <c r="HI20" s="892"/>
      <c r="HJ20" s="892"/>
      <c r="HK20" s="892"/>
      <c r="HL20" s="892"/>
      <c r="HM20" s="892"/>
      <c r="HN20" s="892"/>
      <c r="HO20" s="892"/>
      <c r="HP20" s="892"/>
      <c r="HQ20" s="892"/>
      <c r="HR20" s="892"/>
      <c r="HS20" s="892"/>
      <c r="HT20" s="892"/>
      <c r="HU20" s="892"/>
      <c r="HV20" s="892"/>
      <c r="HW20" s="892"/>
      <c r="HX20" s="892"/>
      <c r="HY20" s="892"/>
      <c r="HZ20" s="892"/>
      <c r="IA20" s="892"/>
      <c r="IB20" s="892"/>
      <c r="IC20" s="892"/>
      <c r="ID20" s="892"/>
      <c r="IE20" s="892"/>
      <c r="IF20" s="892"/>
      <c r="IG20" s="892"/>
      <c r="IH20" s="892"/>
      <c r="II20" s="892"/>
      <c r="IJ20" s="892"/>
      <c r="IK20" s="892"/>
      <c r="IL20" s="892"/>
      <c r="IM20" s="892"/>
      <c r="IN20" s="892"/>
      <c r="IO20" s="892"/>
      <c r="IP20" s="892"/>
      <c r="IQ20" s="892"/>
      <c r="IR20" s="892"/>
      <c r="IS20" s="892"/>
      <c r="IT20" s="892"/>
      <c r="IU20" s="892"/>
      <c r="IV20" s="892"/>
      <c r="IW20" s="892"/>
    </row>
    <row r="21" spans="1:257" s="893" customFormat="1">
      <c r="A21" s="1146" t="s">
        <v>163</v>
      </c>
      <c r="B21" s="1147" t="s">
        <v>342</v>
      </c>
      <c r="C21" s="1184">
        <v>14191.95</v>
      </c>
      <c r="D21" s="1184">
        <v>566.36</v>
      </c>
      <c r="E21" s="1184">
        <f t="shared" si="5"/>
        <v>14758.310000000001</v>
      </c>
      <c r="F21" s="1184">
        <f t="shared" si="6"/>
        <v>17627.8498</v>
      </c>
      <c r="G21" s="1184">
        <f t="shared" si="4"/>
        <v>17455.677412000001</v>
      </c>
      <c r="H21" s="1148">
        <v>376369</v>
      </c>
      <c r="I21" s="1147">
        <v>25058</v>
      </c>
      <c r="J21" s="1149">
        <v>1.274</v>
      </c>
      <c r="K21" s="1157">
        <v>11.791</v>
      </c>
      <c r="L21" s="1139">
        <v>24862.109</v>
      </c>
      <c r="M21" s="1140"/>
      <c r="N21" s="1123"/>
      <c r="O21" s="1123"/>
      <c r="P21" s="1123"/>
      <c r="Q21" s="1123"/>
      <c r="R21" s="1123"/>
      <c r="S21" s="892"/>
      <c r="T21" s="892"/>
      <c r="AB21" s="913"/>
      <c r="AV21" s="892"/>
      <c r="AW21" s="892"/>
      <c r="AX21" s="892"/>
      <c r="AY21" s="892"/>
      <c r="AZ21" s="892"/>
      <c r="BA21" s="892"/>
      <c r="BB21" s="892"/>
      <c r="BC21" s="892"/>
      <c r="BD21" s="892"/>
      <c r="BE21" s="892"/>
      <c r="BF21" s="892"/>
      <c r="BG21" s="892"/>
      <c r="BH21" s="892"/>
      <c r="BI21" s="892"/>
      <c r="BJ21" s="892"/>
      <c r="BK21" s="892"/>
      <c r="BL21" s="892"/>
      <c r="BM21" s="892"/>
      <c r="BN21" s="892"/>
      <c r="BO21" s="892"/>
      <c r="BP21" s="892"/>
      <c r="BQ21" s="892"/>
      <c r="BR21" s="892"/>
      <c r="BS21" s="892"/>
      <c r="BT21" s="892"/>
      <c r="BU21" s="892"/>
      <c r="BV21" s="892"/>
      <c r="BW21" s="892"/>
      <c r="BX21" s="892"/>
      <c r="BY21" s="892"/>
      <c r="BZ21" s="892"/>
      <c r="CA21" s="892"/>
      <c r="CB21" s="892"/>
      <c r="CC21" s="892"/>
      <c r="CD21" s="892"/>
      <c r="CE21" s="892"/>
      <c r="CF21" s="892"/>
      <c r="CG21" s="892"/>
      <c r="CH21" s="892"/>
      <c r="CI21" s="892"/>
      <c r="CJ21" s="892"/>
      <c r="CK21" s="892"/>
      <c r="CL21" s="892"/>
      <c r="CM21" s="892"/>
      <c r="CN21" s="892"/>
      <c r="CO21" s="892"/>
      <c r="CP21" s="892"/>
      <c r="CQ21" s="892"/>
      <c r="CR21" s="892"/>
      <c r="CS21" s="892"/>
      <c r="CT21" s="892"/>
      <c r="CU21" s="892"/>
      <c r="CV21" s="892"/>
      <c r="CW21" s="892"/>
      <c r="CX21" s="892"/>
      <c r="CY21" s="892"/>
      <c r="CZ21" s="892"/>
      <c r="DA21" s="892"/>
      <c r="DB21" s="892"/>
      <c r="DC21" s="892"/>
      <c r="DD21" s="892"/>
      <c r="DE21" s="892"/>
      <c r="DF21" s="892"/>
      <c r="DG21" s="892"/>
      <c r="DH21" s="892"/>
      <c r="DI21" s="892"/>
      <c r="DJ21" s="892"/>
      <c r="DK21" s="892"/>
      <c r="DL21" s="892"/>
      <c r="DM21" s="892"/>
      <c r="DN21" s="892"/>
      <c r="DO21" s="892"/>
      <c r="DP21" s="892"/>
      <c r="DQ21" s="892"/>
      <c r="DR21" s="892"/>
      <c r="DS21" s="892"/>
      <c r="DT21" s="892"/>
      <c r="DU21" s="892"/>
      <c r="DV21" s="892"/>
      <c r="DW21" s="892"/>
      <c r="DX21" s="892"/>
      <c r="DY21" s="892"/>
      <c r="DZ21" s="892"/>
      <c r="EA21" s="892"/>
      <c r="EB21" s="892"/>
      <c r="EC21" s="892"/>
      <c r="ED21" s="892"/>
      <c r="EE21" s="892"/>
      <c r="EF21" s="892"/>
      <c r="EG21" s="892"/>
      <c r="EH21" s="892"/>
      <c r="EI21" s="892"/>
      <c r="EJ21" s="892"/>
      <c r="EK21" s="892"/>
      <c r="EL21" s="892"/>
      <c r="EM21" s="892"/>
      <c r="EN21" s="892"/>
      <c r="EO21" s="892"/>
      <c r="EP21" s="892"/>
      <c r="EQ21" s="892"/>
      <c r="ER21" s="892"/>
      <c r="ES21" s="892"/>
      <c r="ET21" s="892"/>
      <c r="EU21" s="892"/>
      <c r="EV21" s="892"/>
      <c r="EW21" s="892"/>
      <c r="EX21" s="892"/>
      <c r="EY21" s="892"/>
      <c r="EZ21" s="892"/>
      <c r="FA21" s="892"/>
      <c r="FB21" s="892"/>
      <c r="FC21" s="892"/>
      <c r="FD21" s="892"/>
      <c r="FE21" s="892"/>
      <c r="FF21" s="892"/>
      <c r="FG21" s="892"/>
      <c r="FH21" s="892"/>
      <c r="FI21" s="892"/>
      <c r="FJ21" s="892"/>
      <c r="FK21" s="892"/>
      <c r="FL21" s="892"/>
      <c r="FM21" s="892"/>
      <c r="FN21" s="892"/>
      <c r="FO21" s="892"/>
      <c r="FP21" s="892"/>
      <c r="FQ21" s="892"/>
      <c r="FR21" s="892"/>
      <c r="FS21" s="892"/>
      <c r="FT21" s="892"/>
      <c r="FU21" s="892"/>
      <c r="FV21" s="892"/>
      <c r="FW21" s="892"/>
      <c r="FX21" s="892"/>
      <c r="FY21" s="892"/>
      <c r="FZ21" s="892"/>
      <c r="GA21" s="892"/>
      <c r="GB21" s="892"/>
      <c r="GC21" s="892"/>
      <c r="GD21" s="892"/>
      <c r="GE21" s="892"/>
      <c r="GF21" s="892"/>
      <c r="GG21" s="892"/>
      <c r="GH21" s="892"/>
      <c r="GI21" s="892"/>
      <c r="GJ21" s="892"/>
      <c r="GK21" s="892"/>
      <c r="GL21" s="892"/>
      <c r="GM21" s="892"/>
      <c r="GN21" s="892"/>
      <c r="GO21" s="892"/>
      <c r="GP21" s="892"/>
      <c r="GQ21" s="892"/>
      <c r="GR21" s="892"/>
      <c r="GS21" s="892"/>
      <c r="GT21" s="892"/>
      <c r="GU21" s="892"/>
      <c r="GV21" s="892"/>
      <c r="GW21" s="892"/>
      <c r="GX21" s="892"/>
      <c r="GY21" s="892"/>
      <c r="GZ21" s="892"/>
      <c r="HA21" s="892"/>
      <c r="HB21" s="892"/>
      <c r="HC21" s="892"/>
      <c r="HD21" s="892"/>
      <c r="HE21" s="892"/>
      <c r="HF21" s="892"/>
      <c r="HG21" s="892"/>
      <c r="HH21" s="892"/>
      <c r="HI21" s="892"/>
      <c r="HJ21" s="892"/>
      <c r="HK21" s="892"/>
      <c r="HL21" s="892"/>
      <c r="HM21" s="892"/>
      <c r="HN21" s="892"/>
      <c r="HO21" s="892"/>
      <c r="HP21" s="892"/>
      <c r="HQ21" s="892"/>
      <c r="HR21" s="892"/>
      <c r="HS21" s="892"/>
      <c r="HT21" s="892"/>
      <c r="HU21" s="892"/>
      <c r="HV21" s="892"/>
      <c r="HW21" s="892"/>
      <c r="HX21" s="892"/>
      <c r="HY21" s="892"/>
      <c r="HZ21" s="892"/>
      <c r="IA21" s="892"/>
      <c r="IB21" s="892"/>
      <c r="IC21" s="892"/>
      <c r="ID21" s="892"/>
      <c r="IE21" s="892"/>
      <c r="IF21" s="892"/>
      <c r="IG21" s="892"/>
      <c r="IH21" s="892"/>
      <c r="II21" s="892"/>
      <c r="IJ21" s="892"/>
      <c r="IK21" s="892"/>
      <c r="IL21" s="892"/>
      <c r="IM21" s="892"/>
      <c r="IN21" s="892"/>
      <c r="IO21" s="892"/>
      <c r="IP21" s="892"/>
      <c r="IQ21" s="892"/>
      <c r="IR21" s="892"/>
      <c r="IS21" s="892"/>
      <c r="IT21" s="892"/>
      <c r="IU21" s="892"/>
      <c r="IV21" s="892"/>
      <c r="IW21" s="892"/>
    </row>
    <row r="22" spans="1:257" s="893" customFormat="1">
      <c r="A22" s="1146" t="s">
        <v>164</v>
      </c>
      <c r="B22" s="1147" t="s">
        <v>354</v>
      </c>
      <c r="C22" s="1184">
        <v>12708.1</v>
      </c>
      <c r="D22" s="1184">
        <v>1501.31</v>
      </c>
      <c r="E22" s="1184">
        <f t="shared" si="5"/>
        <v>14209.41</v>
      </c>
      <c r="F22" s="1184">
        <f t="shared" si="6"/>
        <v>16833.602049999998</v>
      </c>
      <c r="G22" s="1184">
        <f t="shared" si="4"/>
        <v>16676.150526999998</v>
      </c>
      <c r="H22" s="1148">
        <v>336947</v>
      </c>
      <c r="I22" s="1147">
        <v>22534</v>
      </c>
      <c r="J22" s="1149">
        <v>1.268</v>
      </c>
      <c r="K22" s="1157">
        <v>11.81</v>
      </c>
      <c r="L22" s="1139">
        <v>18306.554549999997</v>
      </c>
      <c r="M22" s="1140"/>
      <c r="N22" s="1123"/>
      <c r="O22" s="1123"/>
      <c r="P22" s="1123"/>
      <c r="Q22" s="1123"/>
      <c r="R22" s="1123"/>
      <c r="S22" s="892"/>
      <c r="T22" s="892"/>
      <c r="AB22" s="913"/>
      <c r="AV22" s="892"/>
      <c r="AW22" s="892"/>
      <c r="AX22" s="892"/>
      <c r="AY22" s="892"/>
      <c r="AZ22" s="892"/>
      <c r="BA22" s="892"/>
      <c r="BB22" s="892"/>
      <c r="BC22" s="892"/>
      <c r="BD22" s="892"/>
      <c r="BE22" s="892"/>
      <c r="BF22" s="892"/>
      <c r="BG22" s="892"/>
      <c r="BH22" s="892"/>
      <c r="BI22" s="892"/>
      <c r="BJ22" s="892"/>
      <c r="BK22" s="892"/>
      <c r="BL22" s="892"/>
      <c r="BM22" s="892"/>
      <c r="BN22" s="892"/>
      <c r="BO22" s="892"/>
      <c r="BP22" s="892"/>
      <c r="BQ22" s="892"/>
      <c r="BR22" s="892"/>
      <c r="BS22" s="892"/>
      <c r="BT22" s="892"/>
      <c r="BU22" s="892"/>
      <c r="BV22" s="892"/>
      <c r="BW22" s="892"/>
      <c r="BX22" s="892"/>
      <c r="BY22" s="892"/>
      <c r="BZ22" s="892"/>
      <c r="CA22" s="892"/>
      <c r="CB22" s="892"/>
      <c r="CC22" s="892"/>
      <c r="CD22" s="892"/>
      <c r="CE22" s="892"/>
      <c r="CF22" s="892"/>
      <c r="CG22" s="892"/>
      <c r="CH22" s="892"/>
      <c r="CI22" s="892"/>
      <c r="CJ22" s="892"/>
      <c r="CK22" s="892"/>
      <c r="CL22" s="892"/>
      <c r="CM22" s="892"/>
      <c r="CN22" s="892"/>
      <c r="CO22" s="892"/>
      <c r="CP22" s="892"/>
      <c r="CQ22" s="892"/>
      <c r="CR22" s="892"/>
      <c r="CS22" s="892"/>
      <c r="CT22" s="892"/>
      <c r="CU22" s="892"/>
      <c r="CV22" s="892"/>
      <c r="CW22" s="892"/>
      <c r="CX22" s="892"/>
      <c r="CY22" s="892"/>
      <c r="CZ22" s="892"/>
      <c r="DA22" s="892"/>
      <c r="DB22" s="892"/>
      <c r="DC22" s="892"/>
      <c r="DD22" s="892"/>
      <c r="DE22" s="892"/>
      <c r="DF22" s="892"/>
      <c r="DG22" s="892"/>
      <c r="DH22" s="892"/>
      <c r="DI22" s="892"/>
      <c r="DJ22" s="892"/>
      <c r="DK22" s="892"/>
      <c r="DL22" s="892"/>
      <c r="DM22" s="892"/>
      <c r="DN22" s="892"/>
      <c r="DO22" s="892"/>
      <c r="DP22" s="892"/>
      <c r="DQ22" s="892"/>
      <c r="DR22" s="892"/>
      <c r="DS22" s="892"/>
      <c r="DT22" s="892"/>
      <c r="DU22" s="892"/>
      <c r="DV22" s="892"/>
      <c r="DW22" s="892"/>
      <c r="DX22" s="892"/>
      <c r="DY22" s="892"/>
      <c r="DZ22" s="892"/>
      <c r="EA22" s="892"/>
      <c r="EB22" s="892"/>
      <c r="EC22" s="892"/>
      <c r="ED22" s="892"/>
      <c r="EE22" s="892"/>
      <c r="EF22" s="892"/>
      <c r="EG22" s="892"/>
      <c r="EH22" s="892"/>
      <c r="EI22" s="892"/>
      <c r="EJ22" s="892"/>
      <c r="EK22" s="892"/>
      <c r="EL22" s="892"/>
      <c r="EM22" s="892"/>
      <c r="EN22" s="892"/>
      <c r="EO22" s="892"/>
      <c r="EP22" s="892"/>
      <c r="EQ22" s="892"/>
      <c r="ER22" s="892"/>
      <c r="ES22" s="892"/>
      <c r="ET22" s="892"/>
      <c r="EU22" s="892"/>
      <c r="EV22" s="892"/>
      <c r="EW22" s="892"/>
      <c r="EX22" s="892"/>
      <c r="EY22" s="892"/>
      <c r="EZ22" s="892"/>
      <c r="FA22" s="892"/>
      <c r="FB22" s="892"/>
      <c r="FC22" s="892"/>
      <c r="FD22" s="892"/>
      <c r="FE22" s="892"/>
      <c r="FF22" s="892"/>
      <c r="FG22" s="892"/>
      <c r="FH22" s="892"/>
      <c r="FI22" s="892"/>
      <c r="FJ22" s="892"/>
      <c r="FK22" s="892"/>
      <c r="FL22" s="892"/>
      <c r="FM22" s="892"/>
      <c r="FN22" s="892"/>
      <c r="FO22" s="892"/>
      <c r="FP22" s="892"/>
      <c r="FQ22" s="892"/>
      <c r="FR22" s="892"/>
      <c r="FS22" s="892"/>
      <c r="FT22" s="892"/>
      <c r="FU22" s="892"/>
      <c r="FV22" s="892"/>
      <c r="FW22" s="892"/>
      <c r="FX22" s="892"/>
      <c r="FY22" s="892"/>
      <c r="FZ22" s="892"/>
      <c r="GA22" s="892"/>
      <c r="GB22" s="892"/>
      <c r="GC22" s="892"/>
      <c r="GD22" s="892"/>
      <c r="GE22" s="892"/>
      <c r="GF22" s="892"/>
      <c r="GG22" s="892"/>
      <c r="GH22" s="892"/>
      <c r="GI22" s="892"/>
      <c r="GJ22" s="892"/>
      <c r="GK22" s="892"/>
      <c r="GL22" s="892"/>
      <c r="GM22" s="892"/>
      <c r="GN22" s="892"/>
      <c r="GO22" s="892"/>
      <c r="GP22" s="892"/>
      <c r="GQ22" s="892"/>
      <c r="GR22" s="892"/>
      <c r="GS22" s="892"/>
      <c r="GT22" s="892"/>
      <c r="GU22" s="892"/>
      <c r="GV22" s="892"/>
      <c r="GW22" s="892"/>
      <c r="GX22" s="892"/>
      <c r="GY22" s="892"/>
      <c r="GZ22" s="892"/>
      <c r="HA22" s="892"/>
      <c r="HB22" s="892"/>
      <c r="HC22" s="892"/>
      <c r="HD22" s="892"/>
      <c r="HE22" s="892"/>
      <c r="HF22" s="892"/>
      <c r="HG22" s="892"/>
      <c r="HH22" s="892"/>
      <c r="HI22" s="892"/>
      <c r="HJ22" s="892"/>
      <c r="HK22" s="892"/>
      <c r="HL22" s="892"/>
      <c r="HM22" s="892"/>
      <c r="HN22" s="892"/>
      <c r="HO22" s="892"/>
      <c r="HP22" s="892"/>
      <c r="HQ22" s="892"/>
      <c r="HR22" s="892"/>
      <c r="HS22" s="892"/>
      <c r="HT22" s="892"/>
      <c r="HU22" s="892"/>
      <c r="HV22" s="892"/>
      <c r="HW22" s="892"/>
      <c r="HX22" s="892"/>
      <c r="HY22" s="892"/>
      <c r="HZ22" s="892"/>
      <c r="IA22" s="892"/>
      <c r="IB22" s="892"/>
      <c r="IC22" s="892"/>
      <c r="ID22" s="892"/>
      <c r="IE22" s="892"/>
      <c r="IF22" s="892"/>
      <c r="IG22" s="892"/>
      <c r="IH22" s="892"/>
      <c r="II22" s="892"/>
      <c r="IJ22" s="892"/>
      <c r="IK22" s="892"/>
      <c r="IL22" s="892"/>
      <c r="IM22" s="892"/>
      <c r="IN22" s="892"/>
      <c r="IO22" s="892"/>
      <c r="IP22" s="892"/>
      <c r="IQ22" s="892"/>
      <c r="IR22" s="892"/>
      <c r="IS22" s="892"/>
      <c r="IT22" s="892"/>
      <c r="IU22" s="892"/>
      <c r="IV22" s="892"/>
      <c r="IW22" s="892"/>
    </row>
    <row r="23" spans="1:257" s="893" customFormat="1">
      <c r="A23" s="1146" t="s">
        <v>165</v>
      </c>
      <c r="B23" s="1147" t="s">
        <v>356</v>
      </c>
      <c r="C23" s="1184">
        <v>10562.08</v>
      </c>
      <c r="D23" s="1184">
        <v>1699.65</v>
      </c>
      <c r="E23" s="1184">
        <f t="shared" si="5"/>
        <v>12261.73</v>
      </c>
      <c r="F23" s="1184">
        <f t="shared" si="6"/>
        <v>14467.626749999999</v>
      </c>
      <c r="G23" s="1184">
        <f t="shared" si="4"/>
        <v>14335.272944999999</v>
      </c>
      <c r="H23" s="1148">
        <v>279914</v>
      </c>
      <c r="I23" s="1147">
        <v>19389</v>
      </c>
      <c r="J23" s="1149">
        <v>1.2509999999999999</v>
      </c>
      <c r="K23" s="1157">
        <v>11.545</v>
      </c>
      <c r="L23" s="1139">
        <v>12435.8799</v>
      </c>
      <c r="M23" s="1140"/>
      <c r="N23" s="1123"/>
      <c r="O23" s="1123"/>
      <c r="P23" s="1123"/>
      <c r="Q23" s="1123"/>
      <c r="R23" s="1123"/>
      <c r="S23" s="892"/>
      <c r="T23" s="892"/>
      <c r="AB23" s="913"/>
      <c r="AV23" s="892"/>
      <c r="AW23" s="892"/>
      <c r="AX23" s="892"/>
      <c r="AY23" s="892"/>
      <c r="AZ23" s="892"/>
      <c r="BA23" s="892"/>
      <c r="BB23" s="892"/>
      <c r="BC23" s="892"/>
      <c r="BD23" s="892"/>
      <c r="BE23" s="892"/>
      <c r="BF23" s="892"/>
      <c r="BG23" s="892"/>
      <c r="BH23" s="892"/>
      <c r="BI23" s="892"/>
      <c r="BJ23" s="892"/>
      <c r="BK23" s="892"/>
      <c r="BL23" s="892"/>
      <c r="BM23" s="892"/>
      <c r="BN23" s="892"/>
      <c r="BO23" s="892"/>
      <c r="BP23" s="892"/>
      <c r="BQ23" s="892"/>
      <c r="BR23" s="892"/>
      <c r="BS23" s="892"/>
      <c r="BT23" s="892"/>
      <c r="BU23" s="892"/>
      <c r="BV23" s="892"/>
      <c r="BW23" s="892"/>
      <c r="BX23" s="892"/>
      <c r="BY23" s="892"/>
      <c r="BZ23" s="892"/>
      <c r="CA23" s="892"/>
      <c r="CB23" s="892"/>
      <c r="CC23" s="892"/>
      <c r="CD23" s="892"/>
      <c r="CE23" s="892"/>
      <c r="CF23" s="892"/>
      <c r="CG23" s="892"/>
      <c r="CH23" s="892"/>
      <c r="CI23" s="892"/>
      <c r="CJ23" s="892"/>
      <c r="CK23" s="892"/>
      <c r="CL23" s="892"/>
      <c r="CM23" s="892"/>
      <c r="CN23" s="892"/>
      <c r="CO23" s="892"/>
      <c r="CP23" s="892"/>
      <c r="CQ23" s="892"/>
      <c r="CR23" s="892"/>
      <c r="CS23" s="892"/>
      <c r="CT23" s="892"/>
      <c r="CU23" s="892"/>
      <c r="CV23" s="892"/>
      <c r="CW23" s="892"/>
      <c r="CX23" s="892"/>
      <c r="CY23" s="892"/>
      <c r="CZ23" s="892"/>
      <c r="DA23" s="892"/>
      <c r="DB23" s="892"/>
      <c r="DC23" s="892"/>
      <c r="DD23" s="892"/>
      <c r="DE23" s="892"/>
      <c r="DF23" s="892"/>
      <c r="DG23" s="892"/>
      <c r="DH23" s="892"/>
      <c r="DI23" s="892"/>
      <c r="DJ23" s="892"/>
      <c r="DK23" s="892"/>
      <c r="DL23" s="892"/>
      <c r="DM23" s="892"/>
      <c r="DN23" s="892"/>
      <c r="DO23" s="892"/>
      <c r="DP23" s="892"/>
      <c r="DQ23" s="892"/>
      <c r="DR23" s="892"/>
      <c r="DS23" s="892"/>
      <c r="DT23" s="892"/>
      <c r="DU23" s="892"/>
      <c r="DV23" s="892"/>
      <c r="DW23" s="892"/>
      <c r="DX23" s="892"/>
      <c r="DY23" s="892"/>
      <c r="DZ23" s="892"/>
      <c r="EA23" s="892"/>
      <c r="EB23" s="892"/>
      <c r="EC23" s="892"/>
      <c r="ED23" s="892"/>
      <c r="EE23" s="892"/>
      <c r="EF23" s="892"/>
      <c r="EG23" s="892"/>
      <c r="EH23" s="892"/>
      <c r="EI23" s="892"/>
      <c r="EJ23" s="892"/>
      <c r="EK23" s="892"/>
      <c r="EL23" s="892"/>
      <c r="EM23" s="892"/>
      <c r="EN23" s="892"/>
      <c r="EO23" s="892"/>
      <c r="EP23" s="892"/>
      <c r="EQ23" s="892"/>
      <c r="ER23" s="892"/>
      <c r="ES23" s="892"/>
      <c r="ET23" s="892"/>
      <c r="EU23" s="892"/>
      <c r="EV23" s="892"/>
      <c r="EW23" s="892"/>
      <c r="EX23" s="892"/>
      <c r="EY23" s="892"/>
      <c r="EZ23" s="892"/>
      <c r="FA23" s="892"/>
      <c r="FB23" s="892"/>
      <c r="FC23" s="892"/>
      <c r="FD23" s="892"/>
      <c r="FE23" s="892"/>
      <c r="FF23" s="892"/>
      <c r="FG23" s="892"/>
      <c r="FH23" s="892"/>
      <c r="FI23" s="892"/>
      <c r="FJ23" s="892"/>
      <c r="FK23" s="892"/>
      <c r="FL23" s="892"/>
      <c r="FM23" s="892"/>
      <c r="FN23" s="892"/>
      <c r="FO23" s="892"/>
      <c r="FP23" s="892"/>
      <c r="FQ23" s="892"/>
      <c r="FR23" s="892"/>
      <c r="FS23" s="892"/>
      <c r="FT23" s="892"/>
      <c r="FU23" s="892"/>
      <c r="FV23" s="892"/>
      <c r="FW23" s="892"/>
      <c r="FX23" s="892"/>
      <c r="FY23" s="892"/>
      <c r="FZ23" s="892"/>
      <c r="GA23" s="892"/>
      <c r="GB23" s="892"/>
      <c r="GC23" s="892"/>
      <c r="GD23" s="892"/>
      <c r="GE23" s="892"/>
      <c r="GF23" s="892"/>
      <c r="GG23" s="892"/>
      <c r="GH23" s="892"/>
      <c r="GI23" s="892"/>
      <c r="GJ23" s="892"/>
      <c r="GK23" s="892"/>
      <c r="GL23" s="892"/>
      <c r="GM23" s="892"/>
      <c r="GN23" s="892"/>
      <c r="GO23" s="892"/>
      <c r="GP23" s="892"/>
      <c r="GQ23" s="892"/>
      <c r="GR23" s="892"/>
      <c r="GS23" s="892"/>
      <c r="GT23" s="892"/>
      <c r="GU23" s="892"/>
      <c r="GV23" s="892"/>
      <c r="GW23" s="892"/>
      <c r="GX23" s="892"/>
      <c r="GY23" s="892"/>
      <c r="GZ23" s="892"/>
      <c r="HA23" s="892"/>
      <c r="HB23" s="892"/>
      <c r="HC23" s="892"/>
      <c r="HD23" s="892"/>
      <c r="HE23" s="892"/>
      <c r="HF23" s="892"/>
      <c r="HG23" s="892"/>
      <c r="HH23" s="892"/>
      <c r="HI23" s="892"/>
      <c r="HJ23" s="892"/>
      <c r="HK23" s="892"/>
      <c r="HL23" s="892"/>
      <c r="HM23" s="892"/>
      <c r="HN23" s="892"/>
      <c r="HO23" s="892"/>
      <c r="HP23" s="892"/>
      <c r="HQ23" s="892"/>
      <c r="HR23" s="892"/>
      <c r="HS23" s="892"/>
      <c r="HT23" s="892"/>
      <c r="HU23" s="892"/>
      <c r="HV23" s="892"/>
      <c r="HW23" s="892"/>
      <c r="HX23" s="892"/>
      <c r="HY23" s="892"/>
      <c r="HZ23" s="892"/>
      <c r="IA23" s="892"/>
      <c r="IB23" s="892"/>
      <c r="IC23" s="892"/>
      <c r="ID23" s="892"/>
      <c r="IE23" s="892"/>
      <c r="IF23" s="892"/>
      <c r="IG23" s="892"/>
      <c r="IH23" s="892"/>
      <c r="II23" s="892"/>
      <c r="IJ23" s="892"/>
      <c r="IK23" s="892"/>
      <c r="IL23" s="892"/>
      <c r="IM23" s="892"/>
      <c r="IN23" s="892"/>
      <c r="IO23" s="892"/>
      <c r="IP23" s="892"/>
      <c r="IQ23" s="892"/>
      <c r="IR23" s="892"/>
      <c r="IS23" s="892"/>
      <c r="IT23" s="892"/>
      <c r="IU23" s="892"/>
      <c r="IV23" s="892"/>
      <c r="IW23" s="892"/>
    </row>
    <row r="24" spans="1:257" s="893" customFormat="1">
      <c r="A24" s="1146" t="s">
        <v>166</v>
      </c>
      <c r="B24" s="1147" t="s">
        <v>361</v>
      </c>
      <c r="C24" s="1184">
        <v>5725.21</v>
      </c>
      <c r="D24" s="1184">
        <v>1756.3</v>
      </c>
      <c r="E24" s="1184">
        <f t="shared" si="5"/>
        <v>7481.51</v>
      </c>
      <c r="F24" s="1184">
        <f t="shared" si="6"/>
        <v>8723.1484999999993</v>
      </c>
      <c r="G24" s="1184">
        <f t="shared" si="4"/>
        <v>8648.6501900000003</v>
      </c>
      <c r="H24" s="1148">
        <v>151429</v>
      </c>
      <c r="I24" s="1147">
        <v>10304</v>
      </c>
      <c r="J24" s="1149">
        <v>1.242</v>
      </c>
      <c r="K24" s="1157">
        <v>11.83</v>
      </c>
      <c r="L24" s="1139">
        <v>7809.3740999999991</v>
      </c>
      <c r="M24" s="1140"/>
      <c r="N24" s="1123"/>
      <c r="O24" s="1123"/>
      <c r="P24" s="1123"/>
      <c r="Q24" s="1123"/>
      <c r="R24" s="1123"/>
      <c r="S24" s="892"/>
      <c r="T24" s="892"/>
      <c r="AB24" s="913"/>
      <c r="AV24" s="892"/>
      <c r="AW24" s="892"/>
      <c r="AX24" s="892"/>
      <c r="AY24" s="892"/>
      <c r="AZ24" s="892"/>
      <c r="BA24" s="892"/>
      <c r="BB24" s="892"/>
      <c r="BC24" s="892"/>
      <c r="BD24" s="892"/>
      <c r="BE24" s="892"/>
      <c r="BF24" s="892"/>
      <c r="BG24" s="892"/>
      <c r="BH24" s="892"/>
      <c r="BI24" s="892"/>
      <c r="BJ24" s="892"/>
      <c r="BK24" s="892"/>
      <c r="BL24" s="892"/>
      <c r="BM24" s="892"/>
      <c r="BN24" s="892"/>
      <c r="BO24" s="892"/>
      <c r="BP24" s="892"/>
      <c r="BQ24" s="892"/>
      <c r="BR24" s="892"/>
      <c r="BS24" s="892"/>
      <c r="BT24" s="892"/>
      <c r="BU24" s="892"/>
      <c r="BV24" s="892"/>
      <c r="BW24" s="892"/>
      <c r="BX24" s="892"/>
      <c r="BY24" s="892"/>
      <c r="BZ24" s="892"/>
      <c r="CA24" s="892"/>
      <c r="CB24" s="892"/>
      <c r="CC24" s="892"/>
      <c r="CD24" s="892"/>
      <c r="CE24" s="892"/>
      <c r="CF24" s="892"/>
      <c r="CG24" s="892"/>
      <c r="CH24" s="892"/>
      <c r="CI24" s="892"/>
      <c r="CJ24" s="892"/>
      <c r="CK24" s="892"/>
      <c r="CL24" s="892"/>
      <c r="CM24" s="892"/>
      <c r="CN24" s="892"/>
      <c r="CO24" s="892"/>
      <c r="CP24" s="892"/>
      <c r="CQ24" s="892"/>
      <c r="CR24" s="892"/>
      <c r="CS24" s="892"/>
      <c r="CT24" s="892"/>
      <c r="CU24" s="892"/>
      <c r="CV24" s="892"/>
      <c r="CW24" s="892"/>
      <c r="CX24" s="892"/>
      <c r="CY24" s="892"/>
      <c r="CZ24" s="892"/>
      <c r="DA24" s="892"/>
      <c r="DB24" s="892"/>
      <c r="DC24" s="892"/>
      <c r="DD24" s="892"/>
      <c r="DE24" s="892"/>
      <c r="DF24" s="892"/>
      <c r="DG24" s="892"/>
      <c r="DH24" s="892"/>
      <c r="DI24" s="892"/>
      <c r="DJ24" s="892"/>
      <c r="DK24" s="892"/>
      <c r="DL24" s="892"/>
      <c r="DM24" s="892"/>
      <c r="DN24" s="892"/>
      <c r="DO24" s="892"/>
      <c r="DP24" s="892"/>
      <c r="DQ24" s="892"/>
      <c r="DR24" s="892"/>
      <c r="DS24" s="892"/>
      <c r="DT24" s="892"/>
      <c r="DU24" s="892"/>
      <c r="DV24" s="892"/>
      <c r="DW24" s="892"/>
      <c r="DX24" s="892"/>
      <c r="DY24" s="892"/>
      <c r="DZ24" s="892"/>
      <c r="EA24" s="892"/>
      <c r="EB24" s="892"/>
      <c r="EC24" s="892"/>
      <c r="ED24" s="892"/>
      <c r="EE24" s="892"/>
      <c r="EF24" s="892"/>
      <c r="EG24" s="892"/>
      <c r="EH24" s="892"/>
      <c r="EI24" s="892"/>
      <c r="EJ24" s="892"/>
      <c r="EK24" s="892"/>
      <c r="EL24" s="892"/>
      <c r="EM24" s="892"/>
      <c r="EN24" s="892"/>
      <c r="EO24" s="892"/>
      <c r="EP24" s="892"/>
      <c r="EQ24" s="892"/>
      <c r="ER24" s="892"/>
      <c r="ES24" s="892"/>
      <c r="ET24" s="892"/>
      <c r="EU24" s="892"/>
      <c r="EV24" s="892"/>
      <c r="EW24" s="892"/>
      <c r="EX24" s="892"/>
      <c r="EY24" s="892"/>
      <c r="EZ24" s="892"/>
      <c r="FA24" s="892"/>
      <c r="FB24" s="892"/>
      <c r="FC24" s="892"/>
      <c r="FD24" s="892"/>
      <c r="FE24" s="892"/>
      <c r="FF24" s="892"/>
      <c r="FG24" s="892"/>
      <c r="FH24" s="892"/>
      <c r="FI24" s="892"/>
      <c r="FJ24" s="892"/>
      <c r="FK24" s="892"/>
      <c r="FL24" s="892"/>
      <c r="FM24" s="892"/>
      <c r="FN24" s="892"/>
      <c r="FO24" s="892"/>
      <c r="FP24" s="892"/>
      <c r="FQ24" s="892"/>
      <c r="FR24" s="892"/>
      <c r="FS24" s="892"/>
      <c r="FT24" s="892"/>
      <c r="FU24" s="892"/>
      <c r="FV24" s="892"/>
      <c r="FW24" s="892"/>
      <c r="FX24" s="892"/>
      <c r="FY24" s="892"/>
      <c r="FZ24" s="892"/>
      <c r="GA24" s="892"/>
      <c r="GB24" s="892"/>
      <c r="GC24" s="892"/>
      <c r="GD24" s="892"/>
      <c r="GE24" s="892"/>
      <c r="GF24" s="892"/>
      <c r="GG24" s="892"/>
      <c r="GH24" s="892"/>
      <c r="GI24" s="892"/>
      <c r="GJ24" s="892"/>
      <c r="GK24" s="892"/>
      <c r="GL24" s="892"/>
      <c r="GM24" s="892"/>
      <c r="GN24" s="892"/>
      <c r="GO24" s="892"/>
      <c r="GP24" s="892"/>
      <c r="GQ24" s="892"/>
      <c r="GR24" s="892"/>
      <c r="GS24" s="892"/>
      <c r="GT24" s="892"/>
      <c r="GU24" s="892"/>
      <c r="GV24" s="892"/>
      <c r="GW24" s="892"/>
      <c r="GX24" s="892"/>
      <c r="GY24" s="892"/>
      <c r="GZ24" s="892"/>
      <c r="HA24" s="892"/>
      <c r="HB24" s="892"/>
      <c r="HC24" s="892"/>
      <c r="HD24" s="892"/>
      <c r="HE24" s="892"/>
      <c r="HF24" s="892"/>
      <c r="HG24" s="892"/>
      <c r="HH24" s="892"/>
      <c r="HI24" s="892"/>
      <c r="HJ24" s="892"/>
      <c r="HK24" s="892"/>
      <c r="HL24" s="892"/>
      <c r="HM24" s="892"/>
      <c r="HN24" s="892"/>
      <c r="HO24" s="892"/>
      <c r="HP24" s="892"/>
      <c r="HQ24" s="892"/>
      <c r="HR24" s="892"/>
      <c r="HS24" s="892"/>
      <c r="HT24" s="892"/>
      <c r="HU24" s="892"/>
      <c r="HV24" s="892"/>
      <c r="HW24" s="892"/>
      <c r="HX24" s="892"/>
      <c r="HY24" s="892"/>
      <c r="HZ24" s="892"/>
      <c r="IA24" s="892"/>
      <c r="IB24" s="892"/>
      <c r="IC24" s="892"/>
      <c r="ID24" s="892"/>
      <c r="IE24" s="892"/>
      <c r="IF24" s="892"/>
      <c r="IG24" s="892"/>
      <c r="IH24" s="892"/>
      <c r="II24" s="892"/>
      <c r="IJ24" s="892"/>
      <c r="IK24" s="892"/>
      <c r="IL24" s="892"/>
      <c r="IM24" s="892"/>
      <c r="IN24" s="892"/>
      <c r="IO24" s="892"/>
      <c r="IP24" s="892"/>
      <c r="IQ24" s="892"/>
      <c r="IR24" s="892"/>
      <c r="IS24" s="892"/>
      <c r="IT24" s="892"/>
      <c r="IU24" s="892"/>
      <c r="IV24" s="892"/>
      <c r="IW24" s="892"/>
    </row>
    <row r="25" spans="1:257" s="893" customFormat="1">
      <c r="A25" s="1146" t="s">
        <v>167</v>
      </c>
      <c r="B25" s="1147" t="s">
        <v>366</v>
      </c>
      <c r="C25" s="1184">
        <v>4850.75</v>
      </c>
      <c r="D25" s="1184">
        <v>1697.41</v>
      </c>
      <c r="E25" s="1184">
        <f t="shared" si="5"/>
        <v>6548.16</v>
      </c>
      <c r="F25" s="1184">
        <f t="shared" si="6"/>
        <v>7611.6675500000001</v>
      </c>
      <c r="G25" s="1184">
        <f t="shared" si="4"/>
        <v>7547.8570970000001</v>
      </c>
      <c r="H25" s="1148">
        <v>127793</v>
      </c>
      <c r="I25" s="1147">
        <v>8702</v>
      </c>
      <c r="J25" s="1149">
        <v>1.23</v>
      </c>
      <c r="K25" s="1157">
        <v>11.936999999999999</v>
      </c>
      <c r="L25" s="1139">
        <v>7425.3441000000003</v>
      </c>
      <c r="M25" s="1140"/>
      <c r="N25" s="1123"/>
      <c r="O25" s="1123" t="s">
        <v>393</v>
      </c>
      <c r="P25" s="1123"/>
      <c r="Q25" s="1123"/>
      <c r="R25" s="1123"/>
      <c r="S25" s="892"/>
      <c r="T25" s="892"/>
      <c r="AB25" s="913"/>
      <c r="AV25" s="892"/>
      <c r="AW25" s="892"/>
      <c r="AX25" s="892"/>
      <c r="AY25" s="892"/>
      <c r="AZ25" s="892"/>
      <c r="BA25" s="892"/>
      <c r="BB25" s="892"/>
      <c r="BC25" s="892"/>
      <c r="BD25" s="892"/>
      <c r="BE25" s="892"/>
      <c r="BF25" s="892"/>
      <c r="BG25" s="892"/>
      <c r="BH25" s="892"/>
      <c r="BI25" s="892"/>
      <c r="BJ25" s="892"/>
      <c r="BK25" s="892"/>
      <c r="BL25" s="892"/>
      <c r="BM25" s="892"/>
      <c r="BN25" s="892"/>
      <c r="BO25" s="892"/>
      <c r="BP25" s="892"/>
      <c r="BQ25" s="892"/>
      <c r="BR25" s="892"/>
      <c r="BS25" s="892"/>
      <c r="BT25" s="892"/>
      <c r="BU25" s="892"/>
      <c r="BV25" s="892"/>
      <c r="BW25" s="892"/>
      <c r="BX25" s="892"/>
      <c r="BY25" s="892"/>
      <c r="BZ25" s="892"/>
      <c r="CA25" s="892"/>
      <c r="CB25" s="892"/>
      <c r="CC25" s="892"/>
      <c r="CD25" s="892"/>
      <c r="CE25" s="892"/>
      <c r="CF25" s="892"/>
      <c r="CG25" s="892"/>
      <c r="CH25" s="892"/>
      <c r="CI25" s="892"/>
      <c r="CJ25" s="892"/>
      <c r="CK25" s="892"/>
      <c r="CL25" s="892"/>
      <c r="CM25" s="892"/>
      <c r="CN25" s="892"/>
      <c r="CO25" s="892"/>
      <c r="CP25" s="892"/>
      <c r="CQ25" s="892"/>
      <c r="CR25" s="892"/>
      <c r="CS25" s="892"/>
      <c r="CT25" s="892"/>
      <c r="CU25" s="892"/>
      <c r="CV25" s="892"/>
      <c r="CW25" s="892"/>
      <c r="CX25" s="892"/>
      <c r="CY25" s="892"/>
      <c r="CZ25" s="892"/>
      <c r="DA25" s="892"/>
      <c r="DB25" s="892"/>
      <c r="DC25" s="892"/>
      <c r="DD25" s="892"/>
      <c r="DE25" s="892"/>
      <c r="DF25" s="892"/>
      <c r="DG25" s="892"/>
      <c r="DH25" s="892"/>
      <c r="DI25" s="892"/>
      <c r="DJ25" s="892"/>
      <c r="DK25" s="892"/>
      <c r="DL25" s="892"/>
      <c r="DM25" s="892"/>
      <c r="DN25" s="892"/>
      <c r="DO25" s="892"/>
      <c r="DP25" s="892"/>
      <c r="DQ25" s="892"/>
      <c r="DR25" s="892"/>
      <c r="DS25" s="892"/>
      <c r="DT25" s="892"/>
      <c r="DU25" s="892"/>
      <c r="DV25" s="892"/>
      <c r="DW25" s="892"/>
      <c r="DX25" s="892"/>
      <c r="DY25" s="892"/>
      <c r="DZ25" s="892"/>
      <c r="EA25" s="892"/>
      <c r="EB25" s="892"/>
      <c r="EC25" s="892"/>
      <c r="ED25" s="892"/>
      <c r="EE25" s="892"/>
      <c r="EF25" s="892"/>
      <c r="EG25" s="892"/>
      <c r="EH25" s="892"/>
      <c r="EI25" s="892"/>
      <c r="EJ25" s="892"/>
      <c r="EK25" s="892"/>
      <c r="EL25" s="892"/>
      <c r="EM25" s="892"/>
      <c r="EN25" s="892"/>
      <c r="EO25" s="892"/>
      <c r="EP25" s="892"/>
      <c r="EQ25" s="892"/>
      <c r="ER25" s="892"/>
      <c r="ES25" s="892"/>
      <c r="ET25" s="892"/>
      <c r="EU25" s="892"/>
      <c r="EV25" s="892"/>
      <c r="EW25" s="892"/>
      <c r="EX25" s="892"/>
      <c r="EY25" s="892"/>
      <c r="EZ25" s="892"/>
      <c r="FA25" s="892"/>
      <c r="FB25" s="892"/>
      <c r="FC25" s="892"/>
      <c r="FD25" s="892"/>
      <c r="FE25" s="892"/>
      <c r="FF25" s="892"/>
      <c r="FG25" s="892"/>
      <c r="FH25" s="892"/>
      <c r="FI25" s="892"/>
      <c r="FJ25" s="892"/>
      <c r="FK25" s="892"/>
      <c r="FL25" s="892"/>
      <c r="FM25" s="892"/>
      <c r="FN25" s="892"/>
      <c r="FO25" s="892"/>
      <c r="FP25" s="892"/>
      <c r="FQ25" s="892"/>
      <c r="FR25" s="892"/>
      <c r="FS25" s="892"/>
      <c r="FT25" s="892"/>
      <c r="FU25" s="892"/>
      <c r="FV25" s="892"/>
      <c r="FW25" s="892"/>
      <c r="FX25" s="892"/>
      <c r="FY25" s="892"/>
      <c r="FZ25" s="892"/>
      <c r="GA25" s="892"/>
      <c r="GB25" s="892"/>
      <c r="GC25" s="892"/>
      <c r="GD25" s="892"/>
      <c r="GE25" s="892"/>
      <c r="GF25" s="892"/>
      <c r="GG25" s="892"/>
      <c r="GH25" s="892"/>
      <c r="GI25" s="892"/>
      <c r="GJ25" s="892"/>
      <c r="GK25" s="892"/>
      <c r="GL25" s="892"/>
      <c r="GM25" s="892"/>
      <c r="GN25" s="892"/>
      <c r="GO25" s="892"/>
      <c r="GP25" s="892"/>
      <c r="GQ25" s="892"/>
      <c r="GR25" s="892"/>
      <c r="GS25" s="892"/>
      <c r="GT25" s="892"/>
      <c r="GU25" s="892"/>
      <c r="GV25" s="892"/>
      <c r="GW25" s="892"/>
      <c r="GX25" s="892"/>
      <c r="GY25" s="892"/>
      <c r="GZ25" s="892"/>
      <c r="HA25" s="892"/>
      <c r="HB25" s="892"/>
      <c r="HC25" s="892"/>
      <c r="HD25" s="892"/>
      <c r="HE25" s="892"/>
      <c r="HF25" s="892"/>
      <c r="HG25" s="892"/>
      <c r="HH25" s="892"/>
      <c r="HI25" s="892"/>
      <c r="HJ25" s="892"/>
      <c r="HK25" s="892"/>
      <c r="HL25" s="892"/>
      <c r="HM25" s="892"/>
      <c r="HN25" s="892"/>
      <c r="HO25" s="892"/>
      <c r="HP25" s="892"/>
      <c r="HQ25" s="892"/>
      <c r="HR25" s="892"/>
      <c r="HS25" s="892"/>
      <c r="HT25" s="892"/>
      <c r="HU25" s="892"/>
      <c r="HV25" s="892"/>
      <c r="HW25" s="892"/>
      <c r="HX25" s="892"/>
      <c r="HY25" s="892"/>
      <c r="HZ25" s="892"/>
      <c r="IA25" s="892"/>
      <c r="IB25" s="892"/>
      <c r="IC25" s="892"/>
      <c r="ID25" s="892"/>
      <c r="IE25" s="892"/>
      <c r="IF25" s="892"/>
      <c r="IG25" s="892"/>
      <c r="IH25" s="892"/>
      <c r="II25" s="892"/>
      <c r="IJ25" s="892"/>
      <c r="IK25" s="892"/>
      <c r="IL25" s="892"/>
      <c r="IM25" s="892"/>
      <c r="IN25" s="892"/>
      <c r="IO25" s="892"/>
      <c r="IP25" s="892"/>
      <c r="IQ25" s="892"/>
      <c r="IR25" s="892"/>
      <c r="IS25" s="892"/>
      <c r="IT25" s="892"/>
      <c r="IU25" s="892"/>
      <c r="IV25" s="892"/>
      <c r="IW25" s="892"/>
    </row>
    <row r="26" spans="1:257" s="893" customFormat="1">
      <c r="A26" s="1229" t="s">
        <v>109</v>
      </c>
      <c r="B26" s="1147" t="s">
        <v>372</v>
      </c>
      <c r="C26" s="1184">
        <v>4983.55</v>
      </c>
      <c r="D26" s="1184">
        <v>1753.43</v>
      </c>
      <c r="E26" s="1184">
        <f t="shared" si="5"/>
        <v>6736.9800000000005</v>
      </c>
      <c r="F26" s="1184">
        <f t="shared" si="6"/>
        <v>7830.1286500000006</v>
      </c>
      <c r="G26" s="1184">
        <f t="shared" si="4"/>
        <v>7764.5397310000008</v>
      </c>
      <c r="H26" s="1148">
        <v>131230</v>
      </c>
      <c r="I26" s="1147">
        <v>8993</v>
      </c>
      <c r="J26" s="1149">
        <v>1.226</v>
      </c>
      <c r="K26" s="1157">
        <v>11.904999999999999</v>
      </c>
      <c r="L26" s="1139">
        <v>7488.0872999999992</v>
      </c>
      <c r="M26" s="1140"/>
      <c r="N26" s="1123"/>
      <c r="O26" s="1123"/>
      <c r="P26" s="1123"/>
      <c r="Q26" s="1123"/>
      <c r="R26" s="1123"/>
      <c r="S26" s="892"/>
      <c r="T26" s="892"/>
      <c r="AB26" s="913"/>
      <c r="AV26" s="892"/>
      <c r="AW26" s="892"/>
      <c r="AX26" s="892"/>
      <c r="AY26" s="892"/>
      <c r="AZ26" s="892"/>
      <c r="BA26" s="892"/>
      <c r="BB26" s="892"/>
      <c r="BC26" s="892"/>
      <c r="BD26" s="892"/>
      <c r="BE26" s="892"/>
      <c r="BF26" s="892"/>
      <c r="BG26" s="892"/>
      <c r="BH26" s="892"/>
      <c r="BI26" s="892"/>
      <c r="BJ26" s="892"/>
      <c r="BK26" s="892"/>
      <c r="BL26" s="892"/>
      <c r="BM26" s="892"/>
      <c r="BN26" s="892"/>
      <c r="BO26" s="892"/>
      <c r="BP26" s="892"/>
      <c r="BQ26" s="892"/>
      <c r="BR26" s="892"/>
      <c r="BS26" s="892"/>
      <c r="BT26" s="892"/>
      <c r="BU26" s="892"/>
      <c r="BV26" s="892"/>
      <c r="BW26" s="892"/>
      <c r="BX26" s="892"/>
      <c r="BY26" s="892"/>
      <c r="BZ26" s="892"/>
      <c r="CA26" s="892"/>
      <c r="CB26" s="892"/>
      <c r="CC26" s="892"/>
      <c r="CD26" s="892"/>
      <c r="CE26" s="892"/>
      <c r="CF26" s="892"/>
      <c r="CG26" s="892"/>
      <c r="CH26" s="892"/>
      <c r="CI26" s="892"/>
      <c r="CJ26" s="892"/>
      <c r="CK26" s="892"/>
      <c r="CL26" s="892"/>
      <c r="CM26" s="892"/>
      <c r="CN26" s="892"/>
      <c r="CO26" s="892"/>
      <c r="CP26" s="892"/>
      <c r="CQ26" s="892"/>
      <c r="CR26" s="892"/>
      <c r="CS26" s="892"/>
      <c r="CT26" s="892"/>
      <c r="CU26" s="892"/>
      <c r="CV26" s="892"/>
      <c r="CW26" s="892"/>
      <c r="CX26" s="892"/>
      <c r="CY26" s="892"/>
      <c r="CZ26" s="892"/>
      <c r="DA26" s="892"/>
      <c r="DB26" s="892"/>
      <c r="DC26" s="892"/>
      <c r="DD26" s="892"/>
      <c r="DE26" s="892"/>
      <c r="DF26" s="892"/>
      <c r="DG26" s="892"/>
      <c r="DH26" s="892"/>
      <c r="DI26" s="892"/>
      <c r="DJ26" s="892"/>
      <c r="DK26" s="892"/>
      <c r="DL26" s="892"/>
      <c r="DM26" s="892"/>
      <c r="DN26" s="892"/>
      <c r="DO26" s="892"/>
      <c r="DP26" s="892"/>
      <c r="DQ26" s="892"/>
      <c r="DR26" s="892"/>
      <c r="DS26" s="892"/>
      <c r="DT26" s="892"/>
      <c r="DU26" s="892"/>
      <c r="DV26" s="892"/>
      <c r="DW26" s="892"/>
      <c r="DX26" s="892"/>
      <c r="DY26" s="892"/>
      <c r="DZ26" s="892"/>
      <c r="EA26" s="892"/>
      <c r="EB26" s="892"/>
      <c r="EC26" s="892"/>
      <c r="ED26" s="892"/>
      <c r="EE26" s="892"/>
      <c r="EF26" s="892"/>
      <c r="EG26" s="892"/>
      <c r="EH26" s="892"/>
      <c r="EI26" s="892"/>
      <c r="EJ26" s="892"/>
      <c r="EK26" s="892"/>
      <c r="EL26" s="892"/>
      <c r="EM26" s="892"/>
      <c r="EN26" s="892"/>
      <c r="EO26" s="892"/>
      <c r="EP26" s="892"/>
      <c r="EQ26" s="892"/>
      <c r="ER26" s="892"/>
      <c r="ES26" s="892"/>
      <c r="ET26" s="892"/>
      <c r="EU26" s="892"/>
      <c r="EV26" s="892"/>
      <c r="EW26" s="892"/>
      <c r="EX26" s="892"/>
      <c r="EY26" s="892"/>
      <c r="EZ26" s="892"/>
      <c r="FA26" s="892"/>
      <c r="FB26" s="892"/>
      <c r="FC26" s="892"/>
      <c r="FD26" s="892"/>
      <c r="FE26" s="892"/>
      <c r="FF26" s="892"/>
      <c r="FG26" s="892"/>
      <c r="FH26" s="892"/>
      <c r="FI26" s="892"/>
      <c r="FJ26" s="892"/>
      <c r="FK26" s="892"/>
      <c r="FL26" s="892"/>
      <c r="FM26" s="892"/>
      <c r="FN26" s="892"/>
      <c r="FO26" s="892"/>
      <c r="FP26" s="892"/>
      <c r="FQ26" s="892"/>
      <c r="FR26" s="892"/>
      <c r="FS26" s="892"/>
      <c r="FT26" s="892"/>
      <c r="FU26" s="892"/>
      <c r="FV26" s="892"/>
      <c r="FW26" s="892"/>
      <c r="FX26" s="892"/>
      <c r="FY26" s="892"/>
      <c r="FZ26" s="892"/>
      <c r="GA26" s="892"/>
      <c r="GB26" s="892"/>
      <c r="GC26" s="892"/>
      <c r="GD26" s="892"/>
      <c r="GE26" s="892"/>
      <c r="GF26" s="892"/>
      <c r="GG26" s="892"/>
      <c r="GH26" s="892"/>
      <c r="GI26" s="892"/>
      <c r="GJ26" s="892"/>
      <c r="GK26" s="892"/>
      <c r="GL26" s="892"/>
      <c r="GM26" s="892"/>
      <c r="GN26" s="892"/>
      <c r="GO26" s="892"/>
      <c r="GP26" s="892"/>
      <c r="GQ26" s="892"/>
      <c r="GR26" s="892"/>
      <c r="GS26" s="892"/>
      <c r="GT26" s="892"/>
      <c r="GU26" s="892"/>
      <c r="GV26" s="892"/>
      <c r="GW26" s="892"/>
      <c r="GX26" s="892"/>
      <c r="GY26" s="892"/>
      <c r="GZ26" s="892"/>
      <c r="HA26" s="892"/>
      <c r="HB26" s="892"/>
      <c r="HC26" s="892"/>
      <c r="HD26" s="892"/>
      <c r="HE26" s="892"/>
      <c r="HF26" s="892"/>
      <c r="HG26" s="892"/>
      <c r="HH26" s="892"/>
      <c r="HI26" s="892"/>
      <c r="HJ26" s="892"/>
      <c r="HK26" s="892"/>
      <c r="HL26" s="892"/>
      <c r="HM26" s="892"/>
      <c r="HN26" s="892"/>
      <c r="HO26" s="892"/>
      <c r="HP26" s="892"/>
      <c r="HQ26" s="892"/>
      <c r="HR26" s="892"/>
      <c r="HS26" s="892"/>
      <c r="HT26" s="892"/>
      <c r="HU26" s="892"/>
      <c r="HV26" s="892"/>
      <c r="HW26" s="892"/>
      <c r="HX26" s="892"/>
      <c r="HY26" s="892"/>
      <c r="HZ26" s="892"/>
      <c r="IA26" s="892"/>
      <c r="IB26" s="892"/>
      <c r="IC26" s="892"/>
      <c r="ID26" s="892"/>
      <c r="IE26" s="892"/>
      <c r="IF26" s="892"/>
      <c r="IG26" s="892"/>
      <c r="IH26" s="892"/>
      <c r="II26" s="892"/>
      <c r="IJ26" s="892"/>
      <c r="IK26" s="892"/>
      <c r="IL26" s="892"/>
      <c r="IM26" s="892"/>
      <c r="IN26" s="892"/>
      <c r="IO26" s="892"/>
      <c r="IP26" s="892"/>
      <c r="IQ26" s="892"/>
      <c r="IR26" s="892"/>
      <c r="IS26" s="892"/>
      <c r="IT26" s="892"/>
      <c r="IU26" s="892"/>
      <c r="IV26" s="892"/>
      <c r="IW26" s="892"/>
    </row>
    <row r="27" spans="1:257" s="893" customFormat="1">
      <c r="A27" s="1146" t="s">
        <v>168</v>
      </c>
      <c r="B27" s="1230" t="s">
        <v>378</v>
      </c>
      <c r="C27" s="1184">
        <v>4950.4399999999996</v>
      </c>
      <c r="D27" s="1184">
        <v>1753.43</v>
      </c>
      <c r="E27" s="1184">
        <f t="shared" si="5"/>
        <v>6703.87</v>
      </c>
      <c r="F27" s="1184">
        <f t="shared" si="6"/>
        <v>7790.3966499999988</v>
      </c>
      <c r="G27" s="1184">
        <f t="shared" si="4"/>
        <v>7725.205050999999</v>
      </c>
      <c r="H27" s="1231">
        <v>130338</v>
      </c>
      <c r="I27" s="1147">
        <v>8784</v>
      </c>
      <c r="J27" s="1149">
        <v>1.23</v>
      </c>
      <c r="K27" s="1157">
        <v>12.068</v>
      </c>
      <c r="L27" s="1139">
        <v>8000.3192999999992</v>
      </c>
      <c r="M27" s="1140"/>
      <c r="N27" s="1123"/>
      <c r="O27" s="1123"/>
      <c r="P27" s="1123"/>
      <c r="Q27" s="1123"/>
      <c r="R27" s="1123"/>
      <c r="S27" s="892"/>
      <c r="T27" s="892"/>
      <c r="AB27" s="907"/>
      <c r="AV27" s="892"/>
      <c r="AW27" s="892"/>
      <c r="AX27" s="892"/>
      <c r="AY27" s="892"/>
      <c r="AZ27" s="892"/>
      <c r="BA27" s="892"/>
      <c r="BB27" s="892"/>
      <c r="BC27" s="892"/>
      <c r="BD27" s="892"/>
      <c r="BE27" s="892"/>
      <c r="BF27" s="892"/>
      <c r="BG27" s="892"/>
      <c r="BH27" s="892"/>
      <c r="BI27" s="892"/>
      <c r="BJ27" s="892"/>
      <c r="BK27" s="892"/>
      <c r="BL27" s="892"/>
      <c r="BM27" s="892"/>
      <c r="BN27" s="892"/>
      <c r="BO27" s="892"/>
      <c r="BP27" s="892"/>
      <c r="BQ27" s="892"/>
      <c r="BR27" s="892"/>
      <c r="BS27" s="892"/>
      <c r="BT27" s="892"/>
      <c r="BU27" s="892"/>
      <c r="BV27" s="892"/>
      <c r="BW27" s="892"/>
      <c r="BX27" s="892"/>
      <c r="BY27" s="892"/>
      <c r="BZ27" s="892"/>
      <c r="CA27" s="892"/>
      <c r="CB27" s="892"/>
      <c r="CC27" s="892"/>
      <c r="CD27" s="892"/>
      <c r="CE27" s="892"/>
      <c r="CF27" s="892"/>
      <c r="CG27" s="892"/>
      <c r="CH27" s="892"/>
      <c r="CI27" s="892"/>
      <c r="CJ27" s="892"/>
      <c r="CK27" s="892"/>
      <c r="CL27" s="892"/>
      <c r="CM27" s="892"/>
      <c r="CN27" s="892"/>
      <c r="CO27" s="892"/>
      <c r="CP27" s="892"/>
      <c r="CQ27" s="892"/>
      <c r="CR27" s="892"/>
      <c r="CS27" s="892"/>
      <c r="CT27" s="892"/>
      <c r="CU27" s="892"/>
      <c r="CV27" s="892"/>
      <c r="CW27" s="892"/>
      <c r="CX27" s="892"/>
      <c r="CY27" s="892"/>
      <c r="CZ27" s="892"/>
      <c r="DA27" s="892"/>
      <c r="DB27" s="892"/>
      <c r="DC27" s="892"/>
      <c r="DD27" s="892"/>
      <c r="DE27" s="892"/>
      <c r="DF27" s="892"/>
      <c r="DG27" s="892"/>
      <c r="DH27" s="892"/>
      <c r="DI27" s="892"/>
      <c r="DJ27" s="892"/>
      <c r="DK27" s="892"/>
      <c r="DL27" s="892"/>
      <c r="DM27" s="892"/>
      <c r="DN27" s="892"/>
      <c r="DO27" s="892"/>
      <c r="DP27" s="892"/>
      <c r="DQ27" s="892"/>
      <c r="DR27" s="892"/>
      <c r="DS27" s="892"/>
      <c r="DT27" s="892"/>
      <c r="DU27" s="892"/>
      <c r="DV27" s="892"/>
      <c r="DW27" s="892"/>
      <c r="DX27" s="892"/>
      <c r="DY27" s="892"/>
      <c r="DZ27" s="892"/>
      <c r="EA27" s="892"/>
      <c r="EB27" s="892"/>
      <c r="EC27" s="892"/>
      <c r="ED27" s="892"/>
      <c r="EE27" s="892"/>
      <c r="EF27" s="892"/>
      <c r="EG27" s="892"/>
      <c r="EH27" s="892"/>
      <c r="EI27" s="892"/>
      <c r="EJ27" s="892"/>
      <c r="EK27" s="892"/>
      <c r="EL27" s="892"/>
      <c r="EM27" s="892"/>
      <c r="EN27" s="892"/>
      <c r="EO27" s="892"/>
      <c r="EP27" s="892"/>
      <c r="EQ27" s="892"/>
      <c r="ER27" s="892"/>
      <c r="ES27" s="892"/>
      <c r="ET27" s="892"/>
      <c r="EU27" s="892"/>
      <c r="EV27" s="892"/>
      <c r="EW27" s="892"/>
      <c r="EX27" s="892"/>
      <c r="EY27" s="892"/>
      <c r="EZ27" s="892"/>
      <c r="FA27" s="892"/>
      <c r="FB27" s="892"/>
      <c r="FC27" s="892"/>
      <c r="FD27" s="892"/>
      <c r="FE27" s="892"/>
      <c r="FF27" s="892"/>
      <c r="FG27" s="892"/>
      <c r="FH27" s="892"/>
      <c r="FI27" s="892"/>
      <c r="FJ27" s="892"/>
      <c r="FK27" s="892"/>
      <c r="FL27" s="892"/>
      <c r="FM27" s="892"/>
      <c r="FN27" s="892"/>
      <c r="FO27" s="892"/>
      <c r="FP27" s="892"/>
      <c r="FQ27" s="892"/>
      <c r="FR27" s="892"/>
      <c r="FS27" s="892"/>
      <c r="FT27" s="892"/>
      <c r="FU27" s="892"/>
      <c r="FV27" s="892"/>
      <c r="FW27" s="892"/>
      <c r="FX27" s="892"/>
      <c r="FY27" s="892"/>
      <c r="FZ27" s="892"/>
      <c r="GA27" s="892"/>
      <c r="GB27" s="892"/>
      <c r="GC27" s="892"/>
      <c r="GD27" s="892"/>
      <c r="GE27" s="892"/>
      <c r="GF27" s="892"/>
      <c r="GG27" s="892"/>
      <c r="GH27" s="892"/>
      <c r="GI27" s="892"/>
      <c r="GJ27" s="892"/>
      <c r="GK27" s="892"/>
      <c r="GL27" s="892"/>
      <c r="GM27" s="892"/>
      <c r="GN27" s="892"/>
      <c r="GO27" s="892"/>
      <c r="GP27" s="892"/>
      <c r="GQ27" s="892"/>
      <c r="GR27" s="892"/>
      <c r="GS27" s="892"/>
      <c r="GT27" s="892"/>
      <c r="GU27" s="892"/>
      <c r="GV27" s="892"/>
      <c r="GW27" s="892"/>
      <c r="GX27" s="892"/>
      <c r="GY27" s="892"/>
      <c r="GZ27" s="892"/>
      <c r="HA27" s="892"/>
      <c r="HB27" s="892"/>
      <c r="HC27" s="892"/>
      <c r="HD27" s="892"/>
      <c r="HE27" s="892"/>
      <c r="HF27" s="892"/>
      <c r="HG27" s="892"/>
      <c r="HH27" s="892"/>
      <c r="HI27" s="892"/>
      <c r="HJ27" s="892"/>
      <c r="HK27" s="892"/>
      <c r="HL27" s="892"/>
      <c r="HM27" s="892"/>
      <c r="HN27" s="892"/>
      <c r="HO27" s="892"/>
      <c r="HP27" s="892"/>
      <c r="HQ27" s="892"/>
      <c r="HR27" s="892"/>
      <c r="HS27" s="892"/>
      <c r="HT27" s="892"/>
      <c r="HU27" s="892"/>
      <c r="HV27" s="892"/>
      <c r="HW27" s="892"/>
      <c r="HX27" s="892"/>
      <c r="HY27" s="892"/>
      <c r="HZ27" s="892"/>
      <c r="IA27" s="892"/>
      <c r="IB27" s="892"/>
      <c r="IC27" s="892"/>
      <c r="ID27" s="892"/>
      <c r="IE27" s="892"/>
      <c r="IF27" s="892"/>
      <c r="IG27" s="892"/>
      <c r="IH27" s="892"/>
      <c r="II27" s="892"/>
      <c r="IJ27" s="892"/>
      <c r="IK27" s="892"/>
      <c r="IL27" s="892"/>
      <c r="IM27" s="892"/>
      <c r="IN27" s="892"/>
      <c r="IO27" s="892"/>
      <c r="IP27" s="892"/>
      <c r="IQ27" s="892"/>
      <c r="IR27" s="892"/>
      <c r="IS27" s="892"/>
      <c r="IT27" s="892"/>
      <c r="IU27" s="892"/>
      <c r="IV27" s="892"/>
      <c r="IW27" s="892"/>
    </row>
    <row r="28" spans="1:257" s="893" customFormat="1">
      <c r="A28" s="1229" t="s">
        <v>169</v>
      </c>
      <c r="B28" s="1147" t="s">
        <v>383</v>
      </c>
      <c r="C28" s="1184">
        <v>7211.94</v>
      </c>
      <c r="D28" s="1184">
        <v>1696.86</v>
      </c>
      <c r="E28" s="1184">
        <f t="shared" si="5"/>
        <v>8908.7999999999993</v>
      </c>
      <c r="F28" s="1184">
        <f t="shared" si="6"/>
        <v>10444.515299999999</v>
      </c>
      <c r="G28" s="1184">
        <f t="shared" si="4"/>
        <v>10352.372382</v>
      </c>
      <c r="H28" s="1148">
        <v>190182</v>
      </c>
      <c r="I28" s="1147">
        <v>12985</v>
      </c>
      <c r="J28" s="1149">
        <v>1.2370000000000001</v>
      </c>
      <c r="K28" s="1157">
        <v>11.837999999999999</v>
      </c>
      <c r="L28" s="1139">
        <v>17519.53815</v>
      </c>
      <c r="M28" s="1140"/>
      <c r="N28" s="1123"/>
      <c r="O28" s="1123"/>
      <c r="P28" s="1123"/>
      <c r="Q28" s="1123"/>
      <c r="R28" s="1123"/>
      <c r="S28" s="892"/>
      <c r="T28" s="892"/>
      <c r="AB28" s="913"/>
      <c r="AV28" s="892"/>
      <c r="AW28" s="892"/>
      <c r="AX28" s="892"/>
      <c r="AY28" s="892"/>
      <c r="AZ28" s="892"/>
      <c r="BA28" s="892"/>
      <c r="BB28" s="892"/>
      <c r="BC28" s="892"/>
      <c r="BD28" s="892"/>
      <c r="BE28" s="892"/>
      <c r="BF28" s="892"/>
      <c r="BG28" s="892"/>
      <c r="BH28" s="892"/>
      <c r="BI28" s="892"/>
      <c r="BJ28" s="892"/>
      <c r="BK28" s="892"/>
      <c r="BL28" s="892"/>
      <c r="BM28" s="892"/>
      <c r="BN28" s="892"/>
      <c r="BO28" s="892"/>
      <c r="BP28" s="892"/>
      <c r="BQ28" s="892"/>
      <c r="BR28" s="892"/>
      <c r="BS28" s="892"/>
      <c r="BT28" s="892"/>
      <c r="BU28" s="892"/>
      <c r="BV28" s="892"/>
      <c r="BW28" s="892"/>
      <c r="BX28" s="892"/>
      <c r="BY28" s="892"/>
      <c r="BZ28" s="892"/>
      <c r="CA28" s="892"/>
      <c r="CB28" s="892"/>
      <c r="CC28" s="892"/>
      <c r="CD28" s="892"/>
      <c r="CE28" s="892"/>
      <c r="CF28" s="892"/>
      <c r="CG28" s="892"/>
      <c r="CH28" s="892"/>
      <c r="CI28" s="892"/>
      <c r="CJ28" s="892"/>
      <c r="CK28" s="892"/>
      <c r="CL28" s="892"/>
      <c r="CM28" s="892"/>
      <c r="CN28" s="892"/>
      <c r="CO28" s="892"/>
      <c r="CP28" s="892"/>
      <c r="CQ28" s="892"/>
      <c r="CR28" s="892"/>
      <c r="CS28" s="892"/>
      <c r="CT28" s="892"/>
      <c r="CU28" s="892"/>
      <c r="CV28" s="892"/>
      <c r="CW28" s="892"/>
      <c r="CX28" s="892"/>
      <c r="CY28" s="892"/>
      <c r="CZ28" s="892"/>
      <c r="DA28" s="892"/>
      <c r="DB28" s="892"/>
      <c r="DC28" s="892"/>
      <c r="DD28" s="892"/>
      <c r="DE28" s="892"/>
      <c r="DF28" s="892"/>
      <c r="DG28" s="892"/>
      <c r="DH28" s="892"/>
      <c r="DI28" s="892"/>
      <c r="DJ28" s="892"/>
      <c r="DK28" s="892"/>
      <c r="DL28" s="892"/>
      <c r="DM28" s="892"/>
      <c r="DN28" s="892"/>
      <c r="DO28" s="892"/>
      <c r="DP28" s="892"/>
      <c r="DQ28" s="892"/>
      <c r="DR28" s="892"/>
      <c r="DS28" s="892"/>
      <c r="DT28" s="892"/>
      <c r="DU28" s="892"/>
      <c r="DV28" s="892"/>
      <c r="DW28" s="892"/>
      <c r="DX28" s="892"/>
      <c r="DY28" s="892"/>
      <c r="DZ28" s="892"/>
      <c r="EA28" s="892"/>
      <c r="EB28" s="892"/>
      <c r="EC28" s="892"/>
      <c r="ED28" s="892"/>
      <c r="EE28" s="892"/>
      <c r="EF28" s="892"/>
      <c r="EG28" s="892"/>
      <c r="EH28" s="892"/>
      <c r="EI28" s="892"/>
      <c r="EJ28" s="892"/>
      <c r="EK28" s="892"/>
      <c r="EL28" s="892"/>
      <c r="EM28" s="892"/>
      <c r="EN28" s="892"/>
      <c r="EO28" s="892"/>
      <c r="EP28" s="892"/>
      <c r="EQ28" s="892"/>
      <c r="ER28" s="892"/>
      <c r="ES28" s="892"/>
      <c r="ET28" s="892"/>
      <c r="EU28" s="892"/>
      <c r="EV28" s="892"/>
      <c r="EW28" s="892"/>
      <c r="EX28" s="892"/>
      <c r="EY28" s="892"/>
      <c r="EZ28" s="892"/>
      <c r="FA28" s="892"/>
      <c r="FB28" s="892"/>
      <c r="FC28" s="892"/>
      <c r="FD28" s="892"/>
      <c r="FE28" s="892"/>
      <c r="FF28" s="892"/>
      <c r="FG28" s="892"/>
      <c r="FH28" s="892"/>
      <c r="FI28" s="892"/>
      <c r="FJ28" s="892"/>
      <c r="FK28" s="892"/>
      <c r="FL28" s="892"/>
      <c r="FM28" s="892"/>
      <c r="FN28" s="892"/>
      <c r="FO28" s="892"/>
      <c r="FP28" s="892"/>
      <c r="FQ28" s="892"/>
      <c r="FR28" s="892"/>
      <c r="FS28" s="892"/>
      <c r="FT28" s="892"/>
      <c r="FU28" s="892"/>
      <c r="FV28" s="892"/>
      <c r="FW28" s="892"/>
      <c r="FX28" s="892"/>
      <c r="FY28" s="892"/>
      <c r="FZ28" s="892"/>
      <c r="GA28" s="892"/>
      <c r="GB28" s="892"/>
      <c r="GC28" s="892"/>
      <c r="GD28" s="892"/>
      <c r="GE28" s="892"/>
      <c r="GF28" s="892"/>
      <c r="GG28" s="892"/>
      <c r="GH28" s="892"/>
      <c r="GI28" s="892"/>
      <c r="GJ28" s="892"/>
      <c r="GK28" s="892"/>
      <c r="GL28" s="892"/>
      <c r="GM28" s="892"/>
      <c r="GN28" s="892"/>
      <c r="GO28" s="892"/>
      <c r="GP28" s="892"/>
      <c r="GQ28" s="892"/>
      <c r="GR28" s="892"/>
      <c r="GS28" s="892"/>
      <c r="GT28" s="892"/>
      <c r="GU28" s="892"/>
      <c r="GV28" s="892"/>
      <c r="GW28" s="892"/>
      <c r="GX28" s="892"/>
      <c r="GY28" s="892"/>
      <c r="GZ28" s="892"/>
      <c r="HA28" s="892"/>
      <c r="HB28" s="892"/>
      <c r="HC28" s="892"/>
      <c r="HD28" s="892"/>
      <c r="HE28" s="892"/>
      <c r="HF28" s="892"/>
      <c r="HG28" s="892"/>
      <c r="HH28" s="892"/>
      <c r="HI28" s="892"/>
      <c r="HJ28" s="892"/>
      <c r="HK28" s="892"/>
      <c r="HL28" s="892"/>
      <c r="HM28" s="892"/>
      <c r="HN28" s="892"/>
      <c r="HO28" s="892"/>
      <c r="HP28" s="892"/>
      <c r="HQ28" s="892"/>
      <c r="HR28" s="892"/>
      <c r="HS28" s="892"/>
      <c r="HT28" s="892"/>
      <c r="HU28" s="892"/>
      <c r="HV28" s="892"/>
      <c r="HW28" s="892"/>
      <c r="HX28" s="892"/>
      <c r="HY28" s="892"/>
      <c r="HZ28" s="892"/>
      <c r="IA28" s="892"/>
      <c r="IB28" s="892"/>
      <c r="IC28" s="892"/>
      <c r="ID28" s="892"/>
      <c r="IE28" s="892"/>
      <c r="IF28" s="892"/>
      <c r="IG28" s="892"/>
      <c r="IH28" s="892"/>
      <c r="II28" s="892"/>
      <c r="IJ28" s="892"/>
      <c r="IK28" s="892"/>
      <c r="IL28" s="892"/>
      <c r="IM28" s="892"/>
      <c r="IN28" s="892"/>
      <c r="IO28" s="892"/>
      <c r="IP28" s="892"/>
      <c r="IQ28" s="892"/>
      <c r="IR28" s="892"/>
      <c r="IS28" s="892"/>
      <c r="IT28" s="892"/>
      <c r="IU28" s="892"/>
      <c r="IV28" s="892"/>
      <c r="IW28" s="892"/>
    </row>
    <row r="29" spans="1:257" s="893" customFormat="1">
      <c r="A29" s="1146" t="s">
        <v>170</v>
      </c>
      <c r="B29" s="1147" t="s">
        <v>391</v>
      </c>
      <c r="C29" s="1184">
        <v>12990.75</v>
      </c>
      <c r="D29" s="1184">
        <v>1753.43</v>
      </c>
      <c r="E29" s="1184">
        <f t="shared" si="5"/>
        <v>14744.18</v>
      </c>
      <c r="F29" s="1184">
        <f t="shared" si="6"/>
        <v>17438.768649999998</v>
      </c>
      <c r="G29" s="1184">
        <f t="shared" si="4"/>
        <v>17277.093331</v>
      </c>
      <c r="H29" s="1148">
        <v>343101</v>
      </c>
      <c r="I29" s="1147">
        <v>23734</v>
      </c>
      <c r="J29" s="1149">
        <v>1.248</v>
      </c>
      <c r="K29" s="1157">
        <v>11.58</v>
      </c>
      <c r="L29" s="1139">
        <v>16698.939299999998</v>
      </c>
      <c r="M29" s="1140">
        <v>20171.55</v>
      </c>
      <c r="N29" s="1123"/>
      <c r="O29" s="1123"/>
      <c r="P29" s="1123"/>
      <c r="Q29" s="1123"/>
      <c r="R29" s="1123"/>
      <c r="S29" s="892"/>
      <c r="T29" s="892"/>
      <c r="AB29" s="907"/>
      <c r="AV29" s="892"/>
      <c r="AW29" s="892"/>
      <c r="AX29" s="892"/>
      <c r="AY29" s="892"/>
      <c r="AZ29" s="892"/>
      <c r="BA29" s="892"/>
      <c r="BB29" s="892"/>
      <c r="BC29" s="892"/>
      <c r="BD29" s="892"/>
      <c r="BE29" s="892"/>
      <c r="BF29" s="892"/>
      <c r="BG29" s="892"/>
      <c r="BH29" s="892"/>
      <c r="BI29" s="892"/>
      <c r="BJ29" s="892"/>
      <c r="BK29" s="892"/>
      <c r="BL29" s="892"/>
      <c r="BM29" s="892"/>
      <c r="BN29" s="892"/>
      <c r="BO29" s="892"/>
      <c r="BP29" s="892"/>
      <c r="BQ29" s="892"/>
      <c r="BR29" s="892"/>
      <c r="BS29" s="892"/>
      <c r="BT29" s="892"/>
      <c r="BU29" s="892"/>
      <c r="BV29" s="892"/>
      <c r="BW29" s="892"/>
      <c r="BX29" s="892"/>
      <c r="BY29" s="892"/>
      <c r="BZ29" s="892"/>
      <c r="CA29" s="892"/>
      <c r="CB29" s="892"/>
      <c r="CC29" s="892"/>
      <c r="CD29" s="892"/>
      <c r="CE29" s="892"/>
      <c r="CF29" s="892"/>
      <c r="CG29" s="892"/>
      <c r="CH29" s="892"/>
      <c r="CI29" s="892"/>
      <c r="CJ29" s="892"/>
      <c r="CK29" s="892"/>
      <c r="CL29" s="892"/>
      <c r="CM29" s="892"/>
      <c r="CN29" s="892"/>
      <c r="CO29" s="892"/>
      <c r="CP29" s="892"/>
      <c r="CQ29" s="892"/>
      <c r="CR29" s="892"/>
      <c r="CS29" s="892"/>
      <c r="CT29" s="892"/>
      <c r="CU29" s="892"/>
      <c r="CV29" s="892"/>
      <c r="CW29" s="892"/>
      <c r="CX29" s="892"/>
      <c r="CY29" s="892"/>
      <c r="CZ29" s="892"/>
      <c r="DA29" s="892"/>
      <c r="DB29" s="892"/>
      <c r="DC29" s="892"/>
      <c r="DD29" s="892"/>
      <c r="DE29" s="892"/>
      <c r="DF29" s="892"/>
      <c r="DG29" s="892"/>
      <c r="DH29" s="892"/>
      <c r="DI29" s="892"/>
      <c r="DJ29" s="892"/>
      <c r="DK29" s="892"/>
      <c r="DL29" s="892"/>
      <c r="DM29" s="892"/>
      <c r="DN29" s="892"/>
      <c r="DO29" s="892"/>
      <c r="DP29" s="892"/>
      <c r="DQ29" s="892"/>
      <c r="DR29" s="892"/>
      <c r="DS29" s="892"/>
      <c r="DT29" s="892"/>
      <c r="DU29" s="892"/>
      <c r="DV29" s="892"/>
      <c r="DW29" s="892"/>
      <c r="DX29" s="892"/>
      <c r="DY29" s="892"/>
      <c r="DZ29" s="892"/>
      <c r="EA29" s="892"/>
      <c r="EB29" s="892"/>
      <c r="EC29" s="892"/>
      <c r="ED29" s="892"/>
      <c r="EE29" s="892"/>
      <c r="EF29" s="892"/>
      <c r="EG29" s="892"/>
      <c r="EH29" s="892"/>
      <c r="EI29" s="892"/>
      <c r="EJ29" s="892"/>
      <c r="EK29" s="892"/>
      <c r="EL29" s="892"/>
      <c r="EM29" s="892"/>
      <c r="EN29" s="892"/>
      <c r="EO29" s="892"/>
      <c r="EP29" s="892"/>
      <c r="EQ29" s="892"/>
      <c r="ER29" s="892"/>
      <c r="ES29" s="892"/>
      <c r="ET29" s="892"/>
      <c r="EU29" s="892"/>
      <c r="EV29" s="892"/>
      <c r="EW29" s="892"/>
      <c r="EX29" s="892"/>
      <c r="EY29" s="892"/>
      <c r="EZ29" s="892"/>
      <c r="FA29" s="892"/>
      <c r="FB29" s="892"/>
      <c r="FC29" s="892"/>
      <c r="FD29" s="892"/>
      <c r="FE29" s="892"/>
      <c r="FF29" s="892"/>
      <c r="FG29" s="892"/>
      <c r="FH29" s="892"/>
      <c r="FI29" s="892"/>
      <c r="FJ29" s="892"/>
      <c r="FK29" s="892"/>
      <c r="FL29" s="892"/>
      <c r="FM29" s="892"/>
      <c r="FN29" s="892"/>
      <c r="FO29" s="892"/>
      <c r="FP29" s="892"/>
      <c r="FQ29" s="892"/>
      <c r="FR29" s="892"/>
      <c r="FS29" s="892"/>
      <c r="FT29" s="892"/>
      <c r="FU29" s="892"/>
      <c r="FV29" s="892"/>
      <c r="FW29" s="892"/>
      <c r="FX29" s="892"/>
      <c r="FY29" s="892"/>
      <c r="FZ29" s="892"/>
      <c r="GA29" s="892"/>
      <c r="GB29" s="892"/>
      <c r="GC29" s="892"/>
      <c r="GD29" s="892"/>
      <c r="GE29" s="892"/>
      <c r="GF29" s="892"/>
      <c r="GG29" s="892"/>
      <c r="GH29" s="892"/>
      <c r="GI29" s="892"/>
      <c r="GJ29" s="892"/>
      <c r="GK29" s="892"/>
      <c r="GL29" s="892"/>
      <c r="GM29" s="892"/>
      <c r="GN29" s="892"/>
      <c r="GO29" s="892"/>
      <c r="GP29" s="892"/>
      <c r="GQ29" s="892"/>
      <c r="GR29" s="892"/>
      <c r="GS29" s="892"/>
      <c r="GT29" s="892"/>
      <c r="GU29" s="892"/>
      <c r="GV29" s="892"/>
      <c r="GW29" s="892"/>
      <c r="GX29" s="892"/>
      <c r="GY29" s="892"/>
      <c r="GZ29" s="892"/>
      <c r="HA29" s="892"/>
      <c r="HB29" s="892"/>
      <c r="HC29" s="892"/>
      <c r="HD29" s="892"/>
      <c r="HE29" s="892"/>
      <c r="HF29" s="892"/>
      <c r="HG29" s="892"/>
      <c r="HH29" s="892"/>
      <c r="HI29" s="892"/>
      <c r="HJ29" s="892"/>
      <c r="HK29" s="892"/>
      <c r="HL29" s="892"/>
      <c r="HM29" s="892"/>
      <c r="HN29" s="892"/>
      <c r="HO29" s="892"/>
      <c r="HP29" s="892"/>
      <c r="HQ29" s="892"/>
      <c r="HR29" s="892"/>
      <c r="HS29" s="892"/>
      <c r="HT29" s="892"/>
      <c r="HU29" s="892"/>
      <c r="HV29" s="892"/>
      <c r="HW29" s="892"/>
      <c r="HX29" s="892"/>
      <c r="HY29" s="892"/>
      <c r="HZ29" s="892"/>
      <c r="IA29" s="892"/>
      <c r="IB29" s="892"/>
      <c r="IC29" s="892"/>
      <c r="ID29" s="892"/>
      <c r="IE29" s="892"/>
      <c r="IF29" s="892"/>
      <c r="IG29" s="892"/>
      <c r="IH29" s="892"/>
      <c r="II29" s="892"/>
      <c r="IJ29" s="892"/>
      <c r="IK29" s="892"/>
      <c r="IL29" s="892"/>
      <c r="IM29" s="892"/>
      <c r="IN29" s="892"/>
      <c r="IO29" s="892"/>
      <c r="IP29" s="892"/>
      <c r="IQ29" s="892"/>
      <c r="IR29" s="892"/>
      <c r="IS29" s="892"/>
      <c r="IT29" s="892"/>
      <c r="IU29" s="892"/>
      <c r="IV29" s="892"/>
      <c r="IW29" s="892"/>
    </row>
    <row r="30" spans="1:257" s="893" customFormat="1">
      <c r="A30" s="1229" t="s">
        <v>171</v>
      </c>
      <c r="B30" s="1147" t="s">
        <v>389</v>
      </c>
      <c r="C30" s="1184">
        <v>18133.93</v>
      </c>
      <c r="D30" s="1184">
        <v>1696.86</v>
      </c>
      <c r="E30" s="1184">
        <f t="shared" si="5"/>
        <v>19830.79</v>
      </c>
      <c r="F30" s="1184">
        <f t="shared" si="6"/>
        <v>23550.903300000002</v>
      </c>
      <c r="G30" s="1184">
        <f t="shared" si="4"/>
        <v>23327.696502000003</v>
      </c>
      <c r="H30" s="1148">
        <v>479200</v>
      </c>
      <c r="I30" s="1147">
        <v>33073</v>
      </c>
      <c r="J30" s="1149">
        <v>1.258</v>
      </c>
      <c r="K30" s="1157">
        <v>11.513999999999999</v>
      </c>
      <c r="L30" s="1139">
        <v>20988.690149999999</v>
      </c>
      <c r="M30" s="1140">
        <v>26433.4</v>
      </c>
      <c r="N30" s="1123"/>
      <c r="O30" s="1123"/>
      <c r="P30" s="1123"/>
      <c r="Q30" s="1123"/>
      <c r="R30" s="1123"/>
      <c r="S30" s="892"/>
      <c r="T30" s="892"/>
      <c r="AB30" s="907"/>
      <c r="AV30" s="892"/>
      <c r="AW30" s="892"/>
      <c r="AX30" s="892"/>
      <c r="AY30" s="892"/>
      <c r="AZ30" s="892"/>
      <c r="BA30" s="892"/>
      <c r="BB30" s="892"/>
      <c r="BC30" s="892"/>
      <c r="BD30" s="892"/>
      <c r="BE30" s="892"/>
      <c r="BF30" s="892"/>
      <c r="BG30" s="892"/>
      <c r="BH30" s="892"/>
      <c r="BI30" s="892"/>
      <c r="BJ30" s="892"/>
      <c r="BK30" s="892"/>
      <c r="BL30" s="892"/>
      <c r="BM30" s="892"/>
      <c r="BN30" s="892"/>
      <c r="BO30" s="892"/>
      <c r="BP30" s="892"/>
      <c r="BQ30" s="892"/>
      <c r="BR30" s="892"/>
      <c r="BS30" s="892"/>
      <c r="BT30" s="892"/>
      <c r="BU30" s="892"/>
      <c r="BV30" s="892"/>
      <c r="BW30" s="892"/>
      <c r="BX30" s="892"/>
      <c r="BY30" s="892"/>
      <c r="BZ30" s="892"/>
      <c r="CA30" s="892"/>
      <c r="CB30" s="892"/>
      <c r="CC30" s="892"/>
      <c r="CD30" s="892"/>
      <c r="CE30" s="892"/>
      <c r="CF30" s="892"/>
      <c r="CG30" s="892"/>
      <c r="CH30" s="892"/>
      <c r="CI30" s="892"/>
      <c r="CJ30" s="892"/>
      <c r="CK30" s="892"/>
      <c r="CL30" s="892"/>
      <c r="CM30" s="892"/>
      <c r="CN30" s="892"/>
      <c r="CO30" s="892"/>
      <c r="CP30" s="892"/>
      <c r="CQ30" s="892"/>
      <c r="CR30" s="892"/>
      <c r="CS30" s="892"/>
      <c r="CT30" s="892"/>
      <c r="CU30" s="892"/>
      <c r="CV30" s="892"/>
      <c r="CW30" s="892"/>
      <c r="CX30" s="892"/>
      <c r="CY30" s="892"/>
      <c r="CZ30" s="892"/>
      <c r="DA30" s="892"/>
      <c r="DB30" s="892"/>
      <c r="DC30" s="892"/>
      <c r="DD30" s="892"/>
      <c r="DE30" s="892"/>
      <c r="DF30" s="892"/>
      <c r="DG30" s="892"/>
      <c r="DH30" s="892"/>
      <c r="DI30" s="892"/>
      <c r="DJ30" s="892"/>
      <c r="DK30" s="892"/>
      <c r="DL30" s="892"/>
      <c r="DM30" s="892"/>
      <c r="DN30" s="892"/>
      <c r="DO30" s="892"/>
      <c r="DP30" s="892"/>
      <c r="DQ30" s="892"/>
      <c r="DR30" s="892"/>
      <c r="DS30" s="892"/>
      <c r="DT30" s="892"/>
      <c r="DU30" s="892"/>
      <c r="DV30" s="892"/>
      <c r="DW30" s="892"/>
      <c r="DX30" s="892"/>
      <c r="DY30" s="892"/>
      <c r="DZ30" s="892"/>
      <c r="EA30" s="892"/>
      <c r="EB30" s="892"/>
      <c r="EC30" s="892"/>
      <c r="ED30" s="892"/>
      <c r="EE30" s="892"/>
      <c r="EF30" s="892"/>
      <c r="EG30" s="892"/>
      <c r="EH30" s="892"/>
      <c r="EI30" s="892"/>
      <c r="EJ30" s="892"/>
      <c r="EK30" s="892"/>
      <c r="EL30" s="892"/>
      <c r="EM30" s="892"/>
      <c r="EN30" s="892"/>
      <c r="EO30" s="892"/>
      <c r="EP30" s="892"/>
      <c r="EQ30" s="892"/>
      <c r="ER30" s="892"/>
      <c r="ES30" s="892"/>
      <c r="ET30" s="892"/>
      <c r="EU30" s="892"/>
      <c r="EV30" s="892"/>
      <c r="EW30" s="892"/>
      <c r="EX30" s="892"/>
      <c r="EY30" s="892"/>
      <c r="EZ30" s="892"/>
      <c r="FA30" s="892"/>
      <c r="FB30" s="892"/>
      <c r="FC30" s="892"/>
      <c r="FD30" s="892"/>
      <c r="FE30" s="892"/>
      <c r="FF30" s="892"/>
      <c r="FG30" s="892"/>
      <c r="FH30" s="892"/>
      <c r="FI30" s="892"/>
      <c r="FJ30" s="892"/>
      <c r="FK30" s="892"/>
      <c r="FL30" s="892"/>
      <c r="FM30" s="892"/>
      <c r="FN30" s="892"/>
      <c r="FO30" s="892"/>
      <c r="FP30" s="892"/>
      <c r="FQ30" s="892"/>
      <c r="FR30" s="892"/>
      <c r="FS30" s="892"/>
      <c r="FT30" s="892"/>
      <c r="FU30" s="892"/>
      <c r="FV30" s="892"/>
      <c r="FW30" s="892"/>
      <c r="FX30" s="892"/>
      <c r="FY30" s="892"/>
      <c r="FZ30" s="892"/>
      <c r="GA30" s="892"/>
      <c r="GB30" s="892"/>
      <c r="GC30" s="892"/>
      <c r="GD30" s="892"/>
      <c r="GE30" s="892"/>
      <c r="GF30" s="892"/>
      <c r="GG30" s="892"/>
      <c r="GH30" s="892"/>
      <c r="GI30" s="892"/>
      <c r="GJ30" s="892"/>
      <c r="GK30" s="892"/>
      <c r="GL30" s="892"/>
      <c r="GM30" s="892"/>
      <c r="GN30" s="892"/>
      <c r="GO30" s="892"/>
      <c r="GP30" s="892"/>
      <c r="GQ30" s="892"/>
      <c r="GR30" s="892"/>
      <c r="GS30" s="892"/>
      <c r="GT30" s="892"/>
      <c r="GU30" s="892"/>
      <c r="GV30" s="892"/>
      <c r="GW30" s="892"/>
      <c r="GX30" s="892"/>
      <c r="GY30" s="892"/>
      <c r="GZ30" s="892"/>
      <c r="HA30" s="892"/>
      <c r="HB30" s="892"/>
      <c r="HC30" s="892"/>
      <c r="HD30" s="892"/>
      <c r="HE30" s="892"/>
      <c r="HF30" s="892"/>
      <c r="HG30" s="892"/>
      <c r="HH30" s="892"/>
      <c r="HI30" s="892"/>
      <c r="HJ30" s="892"/>
      <c r="HK30" s="892"/>
      <c r="HL30" s="892"/>
      <c r="HM30" s="892"/>
      <c r="HN30" s="892"/>
      <c r="HO30" s="892"/>
      <c r="HP30" s="892"/>
      <c r="HQ30" s="892"/>
      <c r="HR30" s="892"/>
      <c r="HS30" s="892"/>
      <c r="HT30" s="892"/>
      <c r="HU30" s="892"/>
      <c r="HV30" s="892"/>
      <c r="HW30" s="892"/>
      <c r="HX30" s="892"/>
      <c r="HY30" s="892"/>
      <c r="HZ30" s="892"/>
      <c r="IA30" s="892"/>
      <c r="IB30" s="892"/>
      <c r="IC30" s="892"/>
      <c r="ID30" s="892"/>
      <c r="IE30" s="892"/>
      <c r="IF30" s="892"/>
      <c r="IG30" s="892"/>
      <c r="IH30" s="892"/>
      <c r="II30" s="892"/>
      <c r="IJ30" s="892"/>
      <c r="IK30" s="892"/>
      <c r="IL30" s="892"/>
      <c r="IM30" s="892"/>
      <c r="IN30" s="892"/>
      <c r="IO30" s="892"/>
      <c r="IP30" s="892"/>
      <c r="IQ30" s="892"/>
      <c r="IR30" s="892"/>
      <c r="IS30" s="892"/>
      <c r="IT30" s="892"/>
      <c r="IU30" s="892"/>
      <c r="IV30" s="892"/>
      <c r="IW30" s="892"/>
    </row>
    <row r="31" spans="1:257" s="893" customFormat="1" ht="16.5" thickBot="1">
      <c r="A31" s="1515" t="s">
        <v>181</v>
      </c>
      <c r="B31" s="1515"/>
      <c r="C31" s="1189">
        <f t="shared" ref="C31:H31" si="7">SUM(C19:C30)</f>
        <v>138554.92000000001</v>
      </c>
      <c r="D31" s="1189">
        <f t="shared" si="7"/>
        <v>17128.45</v>
      </c>
      <c r="E31" s="1189">
        <f t="shared" si="7"/>
        <v>155683.37</v>
      </c>
      <c r="F31" s="1189">
        <f t="shared" si="7"/>
        <v>184336.41875000001</v>
      </c>
      <c r="G31" s="1189">
        <f t="shared" si="7"/>
        <v>182617.23582500001</v>
      </c>
      <c r="H31" s="1165">
        <f t="shared" si="7"/>
        <v>3767170</v>
      </c>
      <c r="I31" s="1165">
        <f>SUM(C31:H31)</f>
        <v>4445490.3945749998</v>
      </c>
      <c r="J31" s="1165"/>
      <c r="K31" s="1166"/>
      <c r="L31" s="1141">
        <v>197076.14180000001</v>
      </c>
      <c r="M31" s="1142">
        <f>SUM(M29:M30)</f>
        <v>46604.95</v>
      </c>
      <c r="N31" s="1123"/>
      <c r="O31" s="1123"/>
      <c r="P31" s="1123"/>
      <c r="Q31" s="1123"/>
      <c r="R31" s="1123"/>
      <c r="S31" s="892"/>
      <c r="T31" s="892"/>
      <c r="AB31" s="907"/>
      <c r="AV31" s="892"/>
      <c r="AW31" s="892"/>
      <c r="AX31" s="892"/>
      <c r="AY31" s="892"/>
      <c r="AZ31" s="892"/>
      <c r="BA31" s="892"/>
      <c r="BB31" s="892"/>
      <c r="BC31" s="892"/>
      <c r="BD31" s="892"/>
      <c r="BE31" s="892"/>
      <c r="BF31" s="892"/>
      <c r="BG31" s="892"/>
      <c r="BH31" s="892"/>
      <c r="BI31" s="892"/>
      <c r="BJ31" s="892"/>
      <c r="BK31" s="892"/>
      <c r="BL31" s="892"/>
      <c r="BM31" s="892"/>
      <c r="BN31" s="892"/>
      <c r="BO31" s="892"/>
      <c r="BP31" s="892"/>
      <c r="BQ31" s="892"/>
      <c r="BR31" s="892"/>
      <c r="BS31" s="892"/>
      <c r="BT31" s="892"/>
      <c r="BU31" s="892"/>
      <c r="BV31" s="892"/>
      <c r="BW31" s="892"/>
      <c r="BX31" s="892"/>
      <c r="BY31" s="892"/>
      <c r="BZ31" s="892"/>
      <c r="CA31" s="892"/>
      <c r="CB31" s="892"/>
      <c r="CC31" s="892"/>
      <c r="CD31" s="892"/>
      <c r="CE31" s="892"/>
      <c r="CF31" s="892"/>
      <c r="CG31" s="892"/>
      <c r="CH31" s="892"/>
      <c r="CI31" s="892"/>
      <c r="CJ31" s="892"/>
      <c r="CK31" s="892"/>
      <c r="CL31" s="892"/>
      <c r="CM31" s="892"/>
      <c r="CN31" s="892"/>
      <c r="CO31" s="892"/>
      <c r="CP31" s="892"/>
      <c r="CQ31" s="892"/>
      <c r="CR31" s="892"/>
      <c r="CS31" s="892"/>
      <c r="CT31" s="892"/>
      <c r="CU31" s="892"/>
      <c r="CV31" s="892"/>
      <c r="CW31" s="892"/>
      <c r="CX31" s="892"/>
      <c r="CY31" s="892"/>
      <c r="CZ31" s="892"/>
      <c r="DA31" s="892"/>
      <c r="DB31" s="892"/>
      <c r="DC31" s="892"/>
      <c r="DD31" s="892"/>
      <c r="DE31" s="892"/>
      <c r="DF31" s="892"/>
      <c r="DG31" s="892"/>
      <c r="DH31" s="892"/>
      <c r="DI31" s="892"/>
      <c r="DJ31" s="892"/>
      <c r="DK31" s="892"/>
      <c r="DL31" s="892"/>
      <c r="DM31" s="892"/>
      <c r="DN31" s="892"/>
      <c r="DO31" s="892"/>
      <c r="DP31" s="892"/>
      <c r="DQ31" s="892"/>
      <c r="DR31" s="892"/>
      <c r="DS31" s="892"/>
      <c r="DT31" s="892"/>
      <c r="DU31" s="892"/>
      <c r="DV31" s="892"/>
      <c r="DW31" s="892"/>
      <c r="DX31" s="892"/>
      <c r="DY31" s="892"/>
      <c r="DZ31" s="892"/>
      <c r="EA31" s="892"/>
      <c r="EB31" s="892"/>
      <c r="EC31" s="892"/>
      <c r="ED31" s="892"/>
      <c r="EE31" s="892"/>
      <c r="EF31" s="892"/>
      <c r="EG31" s="892"/>
      <c r="EH31" s="892"/>
      <c r="EI31" s="892"/>
      <c r="EJ31" s="892"/>
      <c r="EK31" s="892"/>
      <c r="EL31" s="892"/>
      <c r="EM31" s="892"/>
      <c r="EN31" s="892"/>
      <c r="EO31" s="892"/>
      <c r="EP31" s="892"/>
      <c r="EQ31" s="892"/>
      <c r="ER31" s="892"/>
      <c r="ES31" s="892"/>
      <c r="ET31" s="892"/>
      <c r="EU31" s="892"/>
      <c r="EV31" s="892"/>
      <c r="EW31" s="892"/>
      <c r="EX31" s="892"/>
      <c r="EY31" s="892"/>
      <c r="EZ31" s="892"/>
      <c r="FA31" s="892"/>
      <c r="FB31" s="892"/>
      <c r="FC31" s="892"/>
      <c r="FD31" s="892"/>
      <c r="FE31" s="892"/>
      <c r="FF31" s="892"/>
      <c r="FG31" s="892"/>
      <c r="FH31" s="892"/>
      <c r="FI31" s="892"/>
      <c r="FJ31" s="892"/>
      <c r="FK31" s="892"/>
      <c r="FL31" s="892"/>
      <c r="FM31" s="892"/>
      <c r="FN31" s="892"/>
      <c r="FO31" s="892"/>
      <c r="FP31" s="892"/>
      <c r="FQ31" s="892"/>
      <c r="FR31" s="892"/>
      <c r="FS31" s="892"/>
      <c r="FT31" s="892"/>
      <c r="FU31" s="892"/>
      <c r="FV31" s="892"/>
      <c r="FW31" s="892"/>
      <c r="FX31" s="892"/>
      <c r="FY31" s="892"/>
      <c r="FZ31" s="892"/>
      <c r="GA31" s="892"/>
      <c r="GB31" s="892"/>
      <c r="GC31" s="892"/>
      <c r="GD31" s="892"/>
      <c r="GE31" s="892"/>
      <c r="GF31" s="892"/>
      <c r="GG31" s="892"/>
      <c r="GH31" s="892"/>
      <c r="GI31" s="892"/>
      <c r="GJ31" s="892"/>
      <c r="GK31" s="892"/>
      <c r="GL31" s="892"/>
      <c r="GM31" s="892"/>
      <c r="GN31" s="892"/>
      <c r="GO31" s="892"/>
      <c r="GP31" s="892"/>
      <c r="GQ31" s="892"/>
      <c r="GR31" s="892"/>
      <c r="GS31" s="892"/>
      <c r="GT31" s="892"/>
      <c r="GU31" s="892"/>
      <c r="GV31" s="892"/>
      <c r="GW31" s="892"/>
      <c r="GX31" s="892"/>
      <c r="GY31" s="892"/>
      <c r="GZ31" s="892"/>
      <c r="HA31" s="892"/>
      <c r="HB31" s="892"/>
      <c r="HC31" s="892"/>
      <c r="HD31" s="892"/>
      <c r="HE31" s="892"/>
      <c r="HF31" s="892"/>
      <c r="HG31" s="892"/>
      <c r="HH31" s="892"/>
      <c r="HI31" s="892"/>
      <c r="HJ31" s="892"/>
      <c r="HK31" s="892"/>
      <c r="HL31" s="892"/>
      <c r="HM31" s="892"/>
      <c r="HN31" s="892"/>
      <c r="HO31" s="892"/>
      <c r="HP31" s="892"/>
      <c r="HQ31" s="892"/>
      <c r="HR31" s="892"/>
      <c r="HS31" s="892"/>
      <c r="HT31" s="892"/>
      <c r="HU31" s="892"/>
      <c r="HV31" s="892"/>
      <c r="HW31" s="892"/>
      <c r="HX31" s="892"/>
      <c r="HY31" s="892"/>
      <c r="HZ31" s="892"/>
      <c r="IA31" s="892"/>
      <c r="IB31" s="892"/>
      <c r="IC31" s="892"/>
      <c r="ID31" s="892"/>
      <c r="IE31" s="892"/>
      <c r="IF31" s="892"/>
      <c r="IG31" s="892"/>
      <c r="IH31" s="892"/>
      <c r="II31" s="892"/>
      <c r="IJ31" s="892"/>
      <c r="IK31" s="892"/>
      <c r="IL31" s="892"/>
      <c r="IM31" s="892"/>
      <c r="IN31" s="892"/>
      <c r="IO31" s="892"/>
      <c r="IP31" s="892"/>
      <c r="IQ31" s="892"/>
      <c r="IR31" s="892"/>
      <c r="IS31" s="892"/>
      <c r="IT31" s="892"/>
      <c r="IU31" s="892"/>
      <c r="IV31" s="892"/>
      <c r="IW31" s="892"/>
    </row>
    <row r="32" spans="1:257" s="893" customFormat="1">
      <c r="A32" s="1167"/>
      <c r="B32" s="1167"/>
      <c r="C32" s="1190"/>
      <c r="D32" s="1190"/>
      <c r="E32" s="1190"/>
      <c r="F32" s="1190"/>
      <c r="G32" s="1190"/>
      <c r="H32" s="1167"/>
      <c r="I32" s="1167"/>
      <c r="J32" s="1167"/>
      <c r="K32" s="1167"/>
      <c r="L32" s="1123"/>
      <c r="M32" s="1123"/>
      <c r="N32" s="1123"/>
      <c r="O32" s="1123"/>
      <c r="P32" s="1123"/>
      <c r="Q32" s="1123"/>
      <c r="R32" s="1123"/>
      <c r="S32" s="892"/>
      <c r="T32" s="892"/>
      <c r="AB32" s="913"/>
      <c r="AV32" s="892"/>
      <c r="AW32" s="892"/>
      <c r="AX32" s="892"/>
      <c r="AY32" s="892"/>
      <c r="AZ32" s="892"/>
      <c r="BA32" s="892"/>
      <c r="BB32" s="892"/>
      <c r="BC32" s="892"/>
      <c r="BD32" s="892"/>
      <c r="BE32" s="892"/>
      <c r="BF32" s="892"/>
      <c r="BG32" s="892"/>
      <c r="BH32" s="892"/>
      <c r="BI32" s="892"/>
      <c r="BJ32" s="892"/>
      <c r="BK32" s="892"/>
      <c r="BL32" s="892"/>
      <c r="BM32" s="892"/>
      <c r="BN32" s="892"/>
      <c r="BO32" s="892"/>
      <c r="BP32" s="892"/>
      <c r="BQ32" s="892"/>
      <c r="BR32" s="892"/>
      <c r="BS32" s="892"/>
      <c r="BT32" s="892"/>
      <c r="BU32" s="892"/>
      <c r="BV32" s="892"/>
      <c r="BW32" s="892"/>
      <c r="BX32" s="892"/>
      <c r="BY32" s="892"/>
      <c r="BZ32" s="892"/>
      <c r="CA32" s="892"/>
      <c r="CB32" s="892"/>
      <c r="CC32" s="892"/>
      <c r="CD32" s="892"/>
      <c r="CE32" s="892"/>
      <c r="CF32" s="892"/>
      <c r="CG32" s="892"/>
      <c r="CH32" s="892"/>
      <c r="CI32" s="892"/>
      <c r="CJ32" s="892"/>
      <c r="CK32" s="892"/>
      <c r="CL32" s="892"/>
      <c r="CM32" s="892"/>
      <c r="CN32" s="892"/>
      <c r="CO32" s="892"/>
      <c r="CP32" s="892"/>
      <c r="CQ32" s="892"/>
      <c r="CR32" s="892"/>
      <c r="CS32" s="892"/>
      <c r="CT32" s="892"/>
      <c r="CU32" s="892"/>
      <c r="CV32" s="892"/>
      <c r="CW32" s="892"/>
      <c r="CX32" s="892"/>
      <c r="CY32" s="892"/>
      <c r="CZ32" s="892"/>
      <c r="DA32" s="892"/>
      <c r="DB32" s="892"/>
      <c r="DC32" s="892"/>
      <c r="DD32" s="892"/>
      <c r="DE32" s="892"/>
      <c r="DF32" s="892"/>
      <c r="DG32" s="892"/>
      <c r="DH32" s="892"/>
      <c r="DI32" s="892"/>
      <c r="DJ32" s="892"/>
      <c r="DK32" s="892"/>
      <c r="DL32" s="892"/>
      <c r="DM32" s="892"/>
      <c r="DN32" s="892"/>
      <c r="DO32" s="892"/>
      <c r="DP32" s="892"/>
      <c r="DQ32" s="892"/>
      <c r="DR32" s="892"/>
      <c r="DS32" s="892"/>
      <c r="DT32" s="892"/>
      <c r="DU32" s="892"/>
      <c r="DV32" s="892"/>
      <c r="DW32" s="892"/>
      <c r="DX32" s="892"/>
      <c r="DY32" s="892"/>
      <c r="DZ32" s="892"/>
      <c r="EA32" s="892"/>
      <c r="EB32" s="892"/>
      <c r="EC32" s="892"/>
      <c r="ED32" s="892"/>
      <c r="EE32" s="892"/>
      <c r="EF32" s="892"/>
      <c r="EG32" s="892"/>
      <c r="EH32" s="892"/>
      <c r="EI32" s="892"/>
      <c r="EJ32" s="892"/>
      <c r="EK32" s="892"/>
      <c r="EL32" s="892"/>
      <c r="EM32" s="892"/>
      <c r="EN32" s="892"/>
      <c r="EO32" s="892"/>
      <c r="EP32" s="892"/>
      <c r="EQ32" s="892"/>
      <c r="ER32" s="892"/>
      <c r="ES32" s="892"/>
      <c r="ET32" s="892"/>
      <c r="EU32" s="892"/>
      <c r="EV32" s="892"/>
      <c r="EW32" s="892"/>
      <c r="EX32" s="892"/>
      <c r="EY32" s="892"/>
      <c r="EZ32" s="892"/>
      <c r="FA32" s="892"/>
      <c r="FB32" s="892"/>
      <c r="FC32" s="892"/>
      <c r="FD32" s="892"/>
      <c r="FE32" s="892"/>
      <c r="FF32" s="892"/>
      <c r="FG32" s="892"/>
      <c r="FH32" s="892"/>
      <c r="FI32" s="892"/>
      <c r="FJ32" s="892"/>
      <c r="FK32" s="892"/>
      <c r="FL32" s="892"/>
      <c r="FM32" s="892"/>
      <c r="FN32" s="892"/>
      <c r="FO32" s="892"/>
      <c r="FP32" s="892"/>
      <c r="FQ32" s="892"/>
      <c r="FR32" s="892"/>
      <c r="FS32" s="892"/>
      <c r="FT32" s="892"/>
      <c r="FU32" s="892"/>
      <c r="FV32" s="892"/>
      <c r="FW32" s="892"/>
      <c r="FX32" s="892"/>
      <c r="FY32" s="892"/>
      <c r="FZ32" s="892"/>
      <c r="GA32" s="892"/>
      <c r="GB32" s="892"/>
      <c r="GC32" s="892"/>
      <c r="GD32" s="892"/>
      <c r="GE32" s="892"/>
      <c r="GF32" s="892"/>
      <c r="GG32" s="892"/>
      <c r="GH32" s="892"/>
      <c r="GI32" s="892"/>
      <c r="GJ32" s="892"/>
      <c r="GK32" s="892"/>
      <c r="GL32" s="892"/>
      <c r="GM32" s="892"/>
      <c r="GN32" s="892"/>
      <c r="GO32" s="892"/>
      <c r="GP32" s="892"/>
      <c r="GQ32" s="892"/>
      <c r="GR32" s="892"/>
      <c r="GS32" s="892"/>
      <c r="GT32" s="892"/>
      <c r="GU32" s="892"/>
      <c r="GV32" s="892"/>
      <c r="GW32" s="892"/>
      <c r="GX32" s="892"/>
      <c r="GY32" s="892"/>
      <c r="GZ32" s="892"/>
      <c r="HA32" s="892"/>
      <c r="HB32" s="892"/>
      <c r="HC32" s="892"/>
      <c r="HD32" s="892"/>
      <c r="HE32" s="892"/>
      <c r="HF32" s="892"/>
      <c r="HG32" s="892"/>
      <c r="HH32" s="892"/>
      <c r="HI32" s="892"/>
      <c r="HJ32" s="892"/>
      <c r="HK32" s="892"/>
      <c r="HL32" s="892"/>
      <c r="HM32" s="892"/>
      <c r="HN32" s="892"/>
      <c r="HO32" s="892"/>
      <c r="HP32" s="892"/>
      <c r="HQ32" s="892"/>
      <c r="HR32" s="892"/>
      <c r="HS32" s="892"/>
      <c r="HT32" s="892"/>
      <c r="HU32" s="892"/>
      <c r="HV32" s="892"/>
      <c r="HW32" s="892"/>
      <c r="HX32" s="892"/>
      <c r="HY32" s="892"/>
      <c r="HZ32" s="892"/>
      <c r="IA32" s="892"/>
      <c r="IB32" s="892"/>
      <c r="IC32" s="892"/>
      <c r="ID32" s="892"/>
      <c r="IE32" s="892"/>
      <c r="IF32" s="892"/>
      <c r="IG32" s="892"/>
      <c r="IH32" s="892"/>
      <c r="II32" s="892"/>
      <c r="IJ32" s="892"/>
      <c r="IK32" s="892"/>
      <c r="IL32" s="892"/>
      <c r="IM32" s="892"/>
      <c r="IN32" s="892"/>
      <c r="IO32" s="892"/>
      <c r="IP32" s="892"/>
      <c r="IQ32" s="892"/>
      <c r="IR32" s="892"/>
      <c r="IS32" s="892"/>
      <c r="IT32" s="892"/>
      <c r="IU32" s="892"/>
      <c r="IV32" s="892"/>
      <c r="IW32" s="892"/>
    </row>
    <row r="33" spans="1:257" s="893" customFormat="1">
      <c r="A33" s="1167"/>
      <c r="B33" s="1167"/>
      <c r="C33" s="1190"/>
      <c r="D33" s="1190"/>
      <c r="E33" s="1190"/>
      <c r="F33" s="1190"/>
      <c r="G33" s="1190"/>
      <c r="H33" s="1167"/>
      <c r="I33" s="1167"/>
      <c r="J33" s="1167"/>
      <c r="K33" s="1167"/>
      <c r="L33" s="1123"/>
      <c r="M33" s="1123"/>
      <c r="N33" s="1123"/>
      <c r="O33" s="1123"/>
      <c r="P33" s="1123"/>
      <c r="Q33" s="1123"/>
      <c r="R33" s="1123"/>
      <c r="S33" s="892"/>
      <c r="T33" s="892"/>
      <c r="AB33" s="913"/>
      <c r="AV33" s="892"/>
      <c r="AW33" s="892"/>
      <c r="AX33" s="892"/>
      <c r="AY33" s="892"/>
      <c r="AZ33" s="892"/>
      <c r="BA33" s="892"/>
      <c r="BB33" s="892"/>
      <c r="BC33" s="892"/>
      <c r="BD33" s="892"/>
      <c r="BE33" s="892"/>
      <c r="BF33" s="892"/>
      <c r="BG33" s="892"/>
      <c r="BH33" s="892"/>
      <c r="BI33" s="892"/>
      <c r="BJ33" s="892"/>
      <c r="BK33" s="892"/>
      <c r="BL33" s="892"/>
      <c r="BM33" s="892"/>
      <c r="BN33" s="892"/>
      <c r="BO33" s="892"/>
      <c r="BP33" s="892"/>
      <c r="BQ33" s="892"/>
      <c r="BR33" s="892"/>
      <c r="BS33" s="892"/>
      <c r="BT33" s="892"/>
      <c r="BU33" s="892"/>
      <c r="BV33" s="892"/>
      <c r="BW33" s="892"/>
      <c r="BX33" s="892"/>
      <c r="BY33" s="892"/>
      <c r="BZ33" s="892"/>
      <c r="CA33" s="892"/>
      <c r="CB33" s="892"/>
      <c r="CC33" s="892"/>
      <c r="CD33" s="892"/>
      <c r="CE33" s="892"/>
      <c r="CF33" s="892"/>
      <c r="CG33" s="892"/>
      <c r="CH33" s="892"/>
      <c r="CI33" s="892"/>
      <c r="CJ33" s="892"/>
      <c r="CK33" s="892"/>
      <c r="CL33" s="892"/>
      <c r="CM33" s="892"/>
      <c r="CN33" s="892"/>
      <c r="CO33" s="892"/>
      <c r="CP33" s="892"/>
      <c r="CQ33" s="892"/>
      <c r="CR33" s="892"/>
      <c r="CS33" s="892"/>
      <c r="CT33" s="892"/>
      <c r="CU33" s="892"/>
      <c r="CV33" s="892"/>
      <c r="CW33" s="892"/>
      <c r="CX33" s="892"/>
      <c r="CY33" s="892"/>
      <c r="CZ33" s="892"/>
      <c r="DA33" s="892"/>
      <c r="DB33" s="892"/>
      <c r="DC33" s="892"/>
      <c r="DD33" s="892"/>
      <c r="DE33" s="892"/>
      <c r="DF33" s="892"/>
      <c r="DG33" s="892"/>
      <c r="DH33" s="892"/>
      <c r="DI33" s="892"/>
      <c r="DJ33" s="892"/>
      <c r="DK33" s="892"/>
      <c r="DL33" s="892"/>
      <c r="DM33" s="892"/>
      <c r="DN33" s="892"/>
      <c r="DO33" s="892"/>
      <c r="DP33" s="892"/>
      <c r="DQ33" s="892"/>
      <c r="DR33" s="892"/>
      <c r="DS33" s="892"/>
      <c r="DT33" s="892"/>
      <c r="DU33" s="892"/>
      <c r="DV33" s="892"/>
      <c r="DW33" s="892"/>
      <c r="DX33" s="892"/>
      <c r="DY33" s="892"/>
      <c r="DZ33" s="892"/>
      <c r="EA33" s="892"/>
      <c r="EB33" s="892"/>
      <c r="EC33" s="892"/>
      <c r="ED33" s="892"/>
      <c r="EE33" s="892"/>
      <c r="EF33" s="892"/>
      <c r="EG33" s="892"/>
      <c r="EH33" s="892"/>
      <c r="EI33" s="892"/>
      <c r="EJ33" s="892"/>
      <c r="EK33" s="892"/>
      <c r="EL33" s="892"/>
      <c r="EM33" s="892"/>
      <c r="EN33" s="892"/>
      <c r="EO33" s="892"/>
      <c r="EP33" s="892"/>
      <c r="EQ33" s="892"/>
      <c r="ER33" s="892"/>
      <c r="ES33" s="892"/>
      <c r="ET33" s="892"/>
      <c r="EU33" s="892"/>
      <c r="EV33" s="892"/>
      <c r="EW33" s="892"/>
      <c r="EX33" s="892"/>
      <c r="EY33" s="892"/>
      <c r="EZ33" s="892"/>
      <c r="FA33" s="892"/>
      <c r="FB33" s="892"/>
      <c r="FC33" s="892"/>
      <c r="FD33" s="892"/>
      <c r="FE33" s="892"/>
      <c r="FF33" s="892"/>
      <c r="FG33" s="892"/>
      <c r="FH33" s="892"/>
      <c r="FI33" s="892"/>
      <c r="FJ33" s="892"/>
      <c r="FK33" s="892"/>
      <c r="FL33" s="892"/>
      <c r="FM33" s="892"/>
      <c r="FN33" s="892"/>
      <c r="FO33" s="892"/>
      <c r="FP33" s="892"/>
      <c r="FQ33" s="892"/>
      <c r="FR33" s="892"/>
      <c r="FS33" s="892"/>
      <c r="FT33" s="892"/>
      <c r="FU33" s="892"/>
      <c r="FV33" s="892"/>
      <c r="FW33" s="892"/>
      <c r="FX33" s="892"/>
      <c r="FY33" s="892"/>
      <c r="FZ33" s="892"/>
      <c r="GA33" s="892"/>
      <c r="GB33" s="892"/>
      <c r="GC33" s="892"/>
      <c r="GD33" s="892"/>
      <c r="GE33" s="892"/>
      <c r="GF33" s="892"/>
      <c r="GG33" s="892"/>
      <c r="GH33" s="892"/>
      <c r="GI33" s="892"/>
      <c r="GJ33" s="892"/>
      <c r="GK33" s="892"/>
      <c r="GL33" s="892"/>
      <c r="GM33" s="892"/>
      <c r="GN33" s="892"/>
      <c r="GO33" s="892"/>
      <c r="GP33" s="892"/>
      <c r="GQ33" s="892"/>
      <c r="GR33" s="892"/>
      <c r="GS33" s="892"/>
      <c r="GT33" s="892"/>
      <c r="GU33" s="892"/>
      <c r="GV33" s="892"/>
      <c r="GW33" s="892"/>
      <c r="GX33" s="892"/>
      <c r="GY33" s="892"/>
      <c r="GZ33" s="892"/>
      <c r="HA33" s="892"/>
      <c r="HB33" s="892"/>
      <c r="HC33" s="892"/>
      <c r="HD33" s="892"/>
      <c r="HE33" s="892"/>
      <c r="HF33" s="892"/>
      <c r="HG33" s="892"/>
      <c r="HH33" s="892"/>
      <c r="HI33" s="892"/>
      <c r="HJ33" s="892"/>
      <c r="HK33" s="892"/>
      <c r="HL33" s="892"/>
      <c r="HM33" s="892"/>
      <c r="HN33" s="892"/>
      <c r="HO33" s="892"/>
      <c r="HP33" s="892"/>
      <c r="HQ33" s="892"/>
      <c r="HR33" s="892"/>
      <c r="HS33" s="892"/>
      <c r="HT33" s="892"/>
      <c r="HU33" s="892"/>
      <c r="HV33" s="892"/>
      <c r="HW33" s="892"/>
      <c r="HX33" s="892"/>
      <c r="HY33" s="892"/>
      <c r="HZ33" s="892"/>
      <c r="IA33" s="892"/>
      <c r="IB33" s="892"/>
      <c r="IC33" s="892"/>
      <c r="ID33" s="892"/>
      <c r="IE33" s="892"/>
      <c r="IF33" s="892"/>
      <c r="IG33" s="892"/>
      <c r="IH33" s="892"/>
      <c r="II33" s="892"/>
      <c r="IJ33" s="892"/>
      <c r="IK33" s="892"/>
      <c r="IL33" s="892"/>
      <c r="IM33" s="892"/>
      <c r="IN33" s="892"/>
      <c r="IO33" s="892"/>
      <c r="IP33" s="892"/>
      <c r="IQ33" s="892"/>
      <c r="IR33" s="892"/>
      <c r="IS33" s="892"/>
      <c r="IT33" s="892"/>
      <c r="IU33" s="892"/>
      <c r="IV33" s="892"/>
      <c r="IW33" s="892"/>
    </row>
    <row r="34" spans="1:257" s="893" customFormat="1">
      <c r="A34" s="1167"/>
      <c r="B34" s="1167"/>
      <c r="C34" s="1190"/>
      <c r="D34" s="1190"/>
      <c r="E34" s="1190"/>
      <c r="F34" s="1190"/>
      <c r="G34" s="1190"/>
      <c r="H34" s="1167"/>
      <c r="I34" s="1167"/>
      <c r="J34" s="1167"/>
      <c r="K34" s="1167"/>
      <c r="L34" s="1123"/>
      <c r="M34" s="1123"/>
      <c r="N34" s="1123"/>
      <c r="O34" s="1123"/>
      <c r="P34" s="1123"/>
      <c r="Q34" s="1123"/>
      <c r="R34" s="1123"/>
      <c r="S34" s="892"/>
      <c r="T34" s="892"/>
      <c r="AB34" s="913"/>
      <c r="AV34" s="892"/>
      <c r="AW34" s="892"/>
      <c r="AX34" s="892"/>
      <c r="AY34" s="892"/>
      <c r="AZ34" s="892"/>
      <c r="BA34" s="892"/>
      <c r="BB34" s="892"/>
      <c r="BC34" s="892"/>
      <c r="BD34" s="892"/>
      <c r="BE34" s="892"/>
      <c r="BF34" s="892"/>
      <c r="BG34" s="892"/>
      <c r="BH34" s="892"/>
      <c r="BI34" s="892"/>
      <c r="BJ34" s="892"/>
      <c r="BK34" s="892"/>
      <c r="BL34" s="892"/>
      <c r="BM34" s="892"/>
      <c r="BN34" s="892"/>
      <c r="BO34" s="892"/>
      <c r="BP34" s="892"/>
      <c r="BQ34" s="892"/>
      <c r="BR34" s="892"/>
      <c r="BS34" s="892"/>
      <c r="BT34" s="892"/>
      <c r="BU34" s="892"/>
      <c r="BV34" s="892"/>
      <c r="BW34" s="892"/>
      <c r="BX34" s="892"/>
      <c r="BY34" s="892"/>
      <c r="BZ34" s="892"/>
      <c r="CA34" s="892"/>
      <c r="CB34" s="892"/>
      <c r="CC34" s="892"/>
      <c r="CD34" s="892"/>
      <c r="CE34" s="892"/>
      <c r="CF34" s="892"/>
      <c r="CG34" s="892"/>
      <c r="CH34" s="892"/>
      <c r="CI34" s="892"/>
      <c r="CJ34" s="892"/>
      <c r="CK34" s="892"/>
      <c r="CL34" s="892"/>
      <c r="CM34" s="892"/>
      <c r="CN34" s="892"/>
      <c r="CO34" s="892"/>
      <c r="CP34" s="892"/>
      <c r="CQ34" s="892"/>
      <c r="CR34" s="892"/>
      <c r="CS34" s="892"/>
      <c r="CT34" s="892"/>
      <c r="CU34" s="892"/>
      <c r="CV34" s="892"/>
      <c r="CW34" s="892"/>
      <c r="CX34" s="892"/>
      <c r="CY34" s="892"/>
      <c r="CZ34" s="892"/>
      <c r="DA34" s="892"/>
      <c r="DB34" s="892"/>
      <c r="DC34" s="892"/>
      <c r="DD34" s="892"/>
      <c r="DE34" s="892"/>
      <c r="DF34" s="892"/>
      <c r="DG34" s="892"/>
      <c r="DH34" s="892"/>
      <c r="DI34" s="892"/>
      <c r="DJ34" s="892"/>
      <c r="DK34" s="892"/>
      <c r="DL34" s="892"/>
      <c r="DM34" s="892"/>
      <c r="DN34" s="892"/>
      <c r="DO34" s="892"/>
      <c r="DP34" s="892"/>
      <c r="DQ34" s="892"/>
      <c r="DR34" s="892"/>
      <c r="DS34" s="892"/>
      <c r="DT34" s="892"/>
      <c r="DU34" s="892"/>
      <c r="DV34" s="892"/>
      <c r="DW34" s="892"/>
      <c r="DX34" s="892"/>
      <c r="DY34" s="892"/>
      <c r="DZ34" s="892"/>
      <c r="EA34" s="892"/>
      <c r="EB34" s="892"/>
      <c r="EC34" s="892"/>
      <c r="ED34" s="892"/>
      <c r="EE34" s="892"/>
      <c r="EF34" s="892"/>
      <c r="EG34" s="892"/>
      <c r="EH34" s="892"/>
      <c r="EI34" s="892"/>
      <c r="EJ34" s="892"/>
      <c r="EK34" s="892"/>
      <c r="EL34" s="892"/>
      <c r="EM34" s="892"/>
      <c r="EN34" s="892"/>
      <c r="EO34" s="892"/>
      <c r="EP34" s="892"/>
      <c r="EQ34" s="892"/>
      <c r="ER34" s="892"/>
      <c r="ES34" s="892"/>
      <c r="ET34" s="892"/>
      <c r="EU34" s="892"/>
      <c r="EV34" s="892"/>
      <c r="EW34" s="892"/>
      <c r="EX34" s="892"/>
      <c r="EY34" s="892"/>
      <c r="EZ34" s="892"/>
      <c r="FA34" s="892"/>
      <c r="FB34" s="892"/>
      <c r="FC34" s="892"/>
      <c r="FD34" s="892"/>
      <c r="FE34" s="892"/>
      <c r="FF34" s="892"/>
      <c r="FG34" s="892"/>
      <c r="FH34" s="892"/>
      <c r="FI34" s="892"/>
      <c r="FJ34" s="892"/>
      <c r="FK34" s="892"/>
      <c r="FL34" s="892"/>
      <c r="FM34" s="892"/>
      <c r="FN34" s="892"/>
      <c r="FO34" s="892"/>
      <c r="FP34" s="892"/>
      <c r="FQ34" s="892"/>
      <c r="FR34" s="892"/>
      <c r="FS34" s="892"/>
      <c r="FT34" s="892"/>
      <c r="FU34" s="892"/>
      <c r="FV34" s="892"/>
      <c r="FW34" s="892"/>
      <c r="FX34" s="892"/>
      <c r="FY34" s="892"/>
      <c r="FZ34" s="892"/>
      <c r="GA34" s="892"/>
      <c r="GB34" s="892"/>
      <c r="GC34" s="892"/>
      <c r="GD34" s="892"/>
      <c r="GE34" s="892"/>
      <c r="GF34" s="892"/>
      <c r="GG34" s="892"/>
      <c r="GH34" s="892"/>
      <c r="GI34" s="892"/>
      <c r="GJ34" s="892"/>
      <c r="GK34" s="892"/>
      <c r="GL34" s="892"/>
      <c r="GM34" s="892"/>
      <c r="GN34" s="892"/>
      <c r="GO34" s="892"/>
      <c r="GP34" s="892"/>
      <c r="GQ34" s="892"/>
      <c r="GR34" s="892"/>
      <c r="GS34" s="892"/>
      <c r="GT34" s="892"/>
      <c r="GU34" s="892"/>
      <c r="GV34" s="892"/>
      <c r="GW34" s="892"/>
      <c r="GX34" s="892"/>
      <c r="GY34" s="892"/>
      <c r="GZ34" s="892"/>
      <c r="HA34" s="892"/>
      <c r="HB34" s="892"/>
      <c r="HC34" s="892"/>
      <c r="HD34" s="892"/>
      <c r="HE34" s="892"/>
      <c r="HF34" s="892"/>
      <c r="HG34" s="892"/>
      <c r="HH34" s="892"/>
      <c r="HI34" s="892"/>
      <c r="HJ34" s="892"/>
      <c r="HK34" s="892"/>
      <c r="HL34" s="892"/>
      <c r="HM34" s="892"/>
      <c r="HN34" s="892"/>
      <c r="HO34" s="892"/>
      <c r="HP34" s="892"/>
      <c r="HQ34" s="892"/>
      <c r="HR34" s="892"/>
      <c r="HS34" s="892"/>
      <c r="HT34" s="892"/>
      <c r="HU34" s="892"/>
      <c r="HV34" s="892"/>
      <c r="HW34" s="892"/>
      <c r="HX34" s="892"/>
      <c r="HY34" s="892"/>
      <c r="HZ34" s="892"/>
      <c r="IA34" s="892"/>
      <c r="IB34" s="892"/>
      <c r="IC34" s="892"/>
      <c r="ID34" s="892"/>
      <c r="IE34" s="892"/>
      <c r="IF34" s="892"/>
      <c r="IG34" s="892"/>
      <c r="IH34" s="892"/>
      <c r="II34" s="892"/>
      <c r="IJ34" s="892"/>
      <c r="IK34" s="892"/>
      <c r="IL34" s="892"/>
      <c r="IM34" s="892"/>
      <c r="IN34" s="892"/>
      <c r="IO34" s="892"/>
      <c r="IP34" s="892"/>
      <c r="IQ34" s="892"/>
      <c r="IR34" s="892"/>
      <c r="IS34" s="892"/>
      <c r="IT34" s="892"/>
      <c r="IU34" s="892"/>
      <c r="IV34" s="892"/>
      <c r="IW34" s="892"/>
    </row>
    <row r="35" spans="1:257" s="893" customFormat="1">
      <c r="A35" s="1167"/>
      <c r="B35" s="1167"/>
      <c r="C35" s="1190"/>
      <c r="D35" s="1190"/>
      <c r="E35" s="1190"/>
      <c r="F35" s="1190"/>
      <c r="G35" s="1190"/>
      <c r="H35" s="1167"/>
      <c r="I35" s="1167"/>
      <c r="J35" s="1167"/>
      <c r="K35" s="1167"/>
      <c r="L35" s="1123"/>
      <c r="M35" s="1123"/>
      <c r="N35" s="1123"/>
      <c r="O35" s="1123"/>
      <c r="P35" s="1123"/>
      <c r="Q35" s="1123"/>
      <c r="R35" s="1123"/>
      <c r="S35" s="892"/>
      <c r="T35" s="892"/>
      <c r="AB35" s="913"/>
      <c r="AV35" s="892"/>
      <c r="AW35" s="892"/>
      <c r="AX35" s="892"/>
      <c r="AY35" s="892"/>
      <c r="AZ35" s="892"/>
      <c r="BA35" s="892"/>
      <c r="BB35" s="892"/>
      <c r="BC35" s="892"/>
      <c r="BD35" s="892"/>
      <c r="BE35" s="892"/>
      <c r="BF35" s="892"/>
      <c r="BG35" s="892"/>
      <c r="BH35" s="892"/>
      <c r="BI35" s="892"/>
      <c r="BJ35" s="892"/>
      <c r="BK35" s="892"/>
      <c r="BL35" s="892"/>
      <c r="BM35" s="892"/>
      <c r="BN35" s="892"/>
      <c r="BO35" s="892"/>
      <c r="BP35" s="892"/>
      <c r="BQ35" s="892"/>
      <c r="BR35" s="892"/>
      <c r="BS35" s="892"/>
      <c r="BT35" s="892"/>
      <c r="BU35" s="892"/>
      <c r="BV35" s="892"/>
      <c r="BW35" s="892"/>
      <c r="BX35" s="892"/>
      <c r="BY35" s="892"/>
      <c r="BZ35" s="892"/>
      <c r="CA35" s="892"/>
      <c r="CB35" s="892"/>
      <c r="CC35" s="892"/>
      <c r="CD35" s="892"/>
      <c r="CE35" s="892"/>
      <c r="CF35" s="892"/>
      <c r="CG35" s="892"/>
      <c r="CH35" s="892"/>
      <c r="CI35" s="892"/>
      <c r="CJ35" s="892"/>
      <c r="CK35" s="892"/>
      <c r="CL35" s="892"/>
      <c r="CM35" s="892"/>
      <c r="CN35" s="892"/>
      <c r="CO35" s="892"/>
      <c r="CP35" s="892"/>
      <c r="CQ35" s="892"/>
      <c r="CR35" s="892"/>
      <c r="CS35" s="892"/>
      <c r="CT35" s="892"/>
      <c r="CU35" s="892"/>
      <c r="CV35" s="892"/>
      <c r="CW35" s="892"/>
      <c r="CX35" s="892"/>
      <c r="CY35" s="892"/>
      <c r="CZ35" s="892"/>
      <c r="DA35" s="892"/>
      <c r="DB35" s="892"/>
      <c r="DC35" s="892"/>
      <c r="DD35" s="892"/>
      <c r="DE35" s="892"/>
      <c r="DF35" s="892"/>
      <c r="DG35" s="892"/>
      <c r="DH35" s="892"/>
      <c r="DI35" s="892"/>
      <c r="DJ35" s="892"/>
      <c r="DK35" s="892"/>
      <c r="DL35" s="892"/>
      <c r="DM35" s="892"/>
      <c r="DN35" s="892"/>
      <c r="DO35" s="892"/>
      <c r="DP35" s="892"/>
      <c r="DQ35" s="892"/>
      <c r="DR35" s="892"/>
      <c r="DS35" s="892"/>
      <c r="DT35" s="892"/>
      <c r="DU35" s="892"/>
      <c r="DV35" s="892"/>
      <c r="DW35" s="892"/>
      <c r="DX35" s="892"/>
      <c r="DY35" s="892"/>
      <c r="DZ35" s="892"/>
      <c r="EA35" s="892"/>
      <c r="EB35" s="892"/>
      <c r="EC35" s="892"/>
      <c r="ED35" s="892"/>
      <c r="EE35" s="892"/>
      <c r="EF35" s="892"/>
      <c r="EG35" s="892"/>
      <c r="EH35" s="892"/>
      <c r="EI35" s="892"/>
      <c r="EJ35" s="892"/>
      <c r="EK35" s="892"/>
      <c r="EL35" s="892"/>
      <c r="EM35" s="892"/>
      <c r="EN35" s="892"/>
      <c r="EO35" s="892"/>
      <c r="EP35" s="892"/>
      <c r="EQ35" s="892"/>
      <c r="ER35" s="892"/>
      <c r="ES35" s="892"/>
      <c r="ET35" s="892"/>
      <c r="EU35" s="892"/>
      <c r="EV35" s="892"/>
      <c r="EW35" s="892"/>
      <c r="EX35" s="892"/>
      <c r="EY35" s="892"/>
      <c r="EZ35" s="892"/>
      <c r="FA35" s="892"/>
      <c r="FB35" s="892"/>
      <c r="FC35" s="892"/>
      <c r="FD35" s="892"/>
      <c r="FE35" s="892"/>
      <c r="FF35" s="892"/>
      <c r="FG35" s="892"/>
      <c r="FH35" s="892"/>
      <c r="FI35" s="892"/>
      <c r="FJ35" s="892"/>
      <c r="FK35" s="892"/>
      <c r="FL35" s="892"/>
      <c r="FM35" s="892"/>
      <c r="FN35" s="892"/>
      <c r="FO35" s="892"/>
      <c r="FP35" s="892"/>
      <c r="FQ35" s="892"/>
      <c r="FR35" s="892"/>
      <c r="FS35" s="892"/>
      <c r="FT35" s="892"/>
      <c r="FU35" s="892"/>
      <c r="FV35" s="892"/>
      <c r="FW35" s="892"/>
      <c r="FX35" s="892"/>
      <c r="FY35" s="892"/>
      <c r="FZ35" s="892"/>
      <c r="GA35" s="892"/>
      <c r="GB35" s="892"/>
      <c r="GC35" s="892"/>
      <c r="GD35" s="892"/>
      <c r="GE35" s="892"/>
      <c r="GF35" s="892"/>
      <c r="GG35" s="892"/>
      <c r="GH35" s="892"/>
      <c r="GI35" s="892"/>
      <c r="GJ35" s="892"/>
      <c r="GK35" s="892"/>
      <c r="GL35" s="892"/>
      <c r="GM35" s="892"/>
      <c r="GN35" s="892"/>
      <c r="GO35" s="892"/>
      <c r="GP35" s="892"/>
      <c r="GQ35" s="892"/>
      <c r="GR35" s="892"/>
      <c r="GS35" s="892"/>
      <c r="GT35" s="892"/>
      <c r="GU35" s="892"/>
      <c r="GV35" s="892"/>
      <c r="GW35" s="892"/>
      <c r="GX35" s="892"/>
      <c r="GY35" s="892"/>
      <c r="GZ35" s="892"/>
      <c r="HA35" s="892"/>
      <c r="HB35" s="892"/>
      <c r="HC35" s="892"/>
      <c r="HD35" s="892"/>
      <c r="HE35" s="892"/>
      <c r="HF35" s="892"/>
      <c r="HG35" s="892"/>
      <c r="HH35" s="892"/>
      <c r="HI35" s="892"/>
      <c r="HJ35" s="892"/>
      <c r="HK35" s="892"/>
      <c r="HL35" s="892"/>
      <c r="HM35" s="892"/>
      <c r="HN35" s="892"/>
      <c r="HO35" s="892"/>
      <c r="HP35" s="892"/>
      <c r="HQ35" s="892"/>
      <c r="HR35" s="892"/>
      <c r="HS35" s="892"/>
      <c r="HT35" s="892"/>
      <c r="HU35" s="892"/>
      <c r="HV35" s="892"/>
      <c r="HW35" s="892"/>
      <c r="HX35" s="892"/>
      <c r="HY35" s="892"/>
      <c r="HZ35" s="892"/>
      <c r="IA35" s="892"/>
      <c r="IB35" s="892"/>
      <c r="IC35" s="892"/>
      <c r="ID35" s="892"/>
      <c r="IE35" s="892"/>
      <c r="IF35" s="892"/>
      <c r="IG35" s="892"/>
      <c r="IH35" s="892"/>
      <c r="II35" s="892"/>
      <c r="IJ35" s="892"/>
      <c r="IK35" s="892"/>
      <c r="IL35" s="892"/>
      <c r="IM35" s="892"/>
      <c r="IN35" s="892"/>
      <c r="IO35" s="892"/>
      <c r="IP35" s="892"/>
      <c r="IQ35" s="892"/>
      <c r="IR35" s="892"/>
      <c r="IS35" s="892"/>
      <c r="IT35" s="892"/>
      <c r="IU35" s="892"/>
      <c r="IV35" s="892"/>
      <c r="IW35" s="892"/>
    </row>
    <row r="36" spans="1:257" s="893" customFormat="1">
      <c r="A36" s="1167"/>
      <c r="B36" s="1167"/>
      <c r="C36" s="1190"/>
      <c r="D36" s="1190"/>
      <c r="E36" s="1190"/>
      <c r="F36" s="1190"/>
      <c r="G36" s="1190"/>
      <c r="H36" s="1167"/>
      <c r="I36" s="1167"/>
      <c r="J36" s="1167"/>
      <c r="K36" s="1167"/>
      <c r="L36" s="1123"/>
      <c r="M36" s="1123"/>
      <c r="N36" s="1123"/>
      <c r="O36" s="1123"/>
      <c r="P36" s="1123"/>
      <c r="Q36" s="1123"/>
      <c r="R36" s="1123"/>
      <c r="S36" s="892"/>
      <c r="T36" s="892"/>
      <c r="AV36" s="892"/>
      <c r="AW36" s="892"/>
      <c r="AX36" s="892"/>
      <c r="AY36" s="892"/>
      <c r="AZ36" s="892"/>
      <c r="BA36" s="892"/>
      <c r="BB36" s="892"/>
      <c r="BC36" s="892"/>
      <c r="BD36" s="892"/>
      <c r="BE36" s="892"/>
      <c r="BF36" s="892"/>
      <c r="BG36" s="892"/>
      <c r="BH36" s="892"/>
      <c r="BI36" s="892"/>
      <c r="BJ36" s="892"/>
      <c r="BK36" s="892"/>
      <c r="BL36" s="892"/>
      <c r="BM36" s="892"/>
      <c r="BN36" s="892"/>
      <c r="BO36" s="892"/>
      <c r="BP36" s="892"/>
      <c r="BQ36" s="892"/>
      <c r="BR36" s="892"/>
      <c r="BS36" s="892"/>
      <c r="BT36" s="892"/>
      <c r="BU36" s="892"/>
      <c r="BV36" s="892"/>
      <c r="BW36" s="892"/>
      <c r="BX36" s="892"/>
      <c r="BY36" s="892"/>
      <c r="BZ36" s="892"/>
      <c r="CA36" s="892"/>
      <c r="CB36" s="892"/>
      <c r="CC36" s="892"/>
      <c r="CD36" s="892"/>
      <c r="CE36" s="892"/>
      <c r="CF36" s="892"/>
      <c r="CG36" s="892"/>
      <c r="CH36" s="892"/>
      <c r="CI36" s="892"/>
      <c r="CJ36" s="892"/>
      <c r="CK36" s="892"/>
      <c r="CL36" s="892"/>
      <c r="CM36" s="892"/>
      <c r="CN36" s="892"/>
      <c r="CO36" s="892"/>
      <c r="CP36" s="892"/>
      <c r="CQ36" s="892"/>
      <c r="CR36" s="892"/>
      <c r="CS36" s="892"/>
      <c r="CT36" s="892"/>
      <c r="CU36" s="892"/>
      <c r="CV36" s="892"/>
      <c r="CW36" s="892"/>
      <c r="CX36" s="892"/>
      <c r="CY36" s="892"/>
      <c r="CZ36" s="892"/>
      <c r="DA36" s="892"/>
      <c r="DB36" s="892"/>
      <c r="DC36" s="892"/>
      <c r="DD36" s="892"/>
      <c r="DE36" s="892"/>
      <c r="DF36" s="892"/>
      <c r="DG36" s="892"/>
      <c r="DH36" s="892"/>
      <c r="DI36" s="892"/>
      <c r="DJ36" s="892"/>
      <c r="DK36" s="892"/>
      <c r="DL36" s="892"/>
      <c r="DM36" s="892"/>
      <c r="DN36" s="892"/>
      <c r="DO36" s="892"/>
      <c r="DP36" s="892"/>
      <c r="DQ36" s="892"/>
      <c r="DR36" s="892"/>
      <c r="DS36" s="892"/>
      <c r="DT36" s="892"/>
      <c r="DU36" s="892"/>
      <c r="DV36" s="892"/>
      <c r="DW36" s="892"/>
      <c r="DX36" s="892"/>
      <c r="DY36" s="892"/>
      <c r="DZ36" s="892"/>
      <c r="EA36" s="892"/>
      <c r="EB36" s="892"/>
      <c r="EC36" s="892"/>
      <c r="ED36" s="892"/>
      <c r="EE36" s="892"/>
      <c r="EF36" s="892"/>
      <c r="EG36" s="892"/>
      <c r="EH36" s="892"/>
      <c r="EI36" s="892"/>
      <c r="EJ36" s="892"/>
      <c r="EK36" s="892"/>
      <c r="EL36" s="892"/>
      <c r="EM36" s="892"/>
      <c r="EN36" s="892"/>
      <c r="EO36" s="892"/>
      <c r="EP36" s="892"/>
      <c r="EQ36" s="892"/>
      <c r="ER36" s="892"/>
      <c r="ES36" s="892"/>
      <c r="ET36" s="892"/>
      <c r="EU36" s="892"/>
      <c r="EV36" s="892"/>
      <c r="EW36" s="892"/>
      <c r="EX36" s="892"/>
      <c r="EY36" s="892"/>
      <c r="EZ36" s="892"/>
      <c r="FA36" s="892"/>
      <c r="FB36" s="892"/>
      <c r="FC36" s="892"/>
      <c r="FD36" s="892"/>
      <c r="FE36" s="892"/>
      <c r="FF36" s="892"/>
      <c r="FG36" s="892"/>
      <c r="FH36" s="892"/>
      <c r="FI36" s="892"/>
      <c r="FJ36" s="892"/>
      <c r="FK36" s="892"/>
      <c r="FL36" s="892"/>
      <c r="FM36" s="892"/>
      <c r="FN36" s="892"/>
      <c r="FO36" s="892"/>
      <c r="FP36" s="892"/>
      <c r="FQ36" s="892"/>
      <c r="FR36" s="892"/>
      <c r="FS36" s="892"/>
      <c r="FT36" s="892"/>
      <c r="FU36" s="892"/>
      <c r="FV36" s="892"/>
      <c r="FW36" s="892"/>
      <c r="FX36" s="892"/>
      <c r="FY36" s="892"/>
      <c r="FZ36" s="892"/>
      <c r="GA36" s="892"/>
      <c r="GB36" s="892"/>
      <c r="GC36" s="892"/>
      <c r="GD36" s="892"/>
      <c r="GE36" s="892"/>
      <c r="GF36" s="892"/>
      <c r="GG36" s="892"/>
      <c r="GH36" s="892"/>
      <c r="GI36" s="892"/>
      <c r="GJ36" s="892"/>
      <c r="GK36" s="892"/>
      <c r="GL36" s="892"/>
      <c r="GM36" s="892"/>
      <c r="GN36" s="892"/>
      <c r="GO36" s="892"/>
      <c r="GP36" s="892"/>
      <c r="GQ36" s="892"/>
      <c r="GR36" s="892"/>
      <c r="GS36" s="892"/>
      <c r="GT36" s="892"/>
      <c r="GU36" s="892"/>
      <c r="GV36" s="892"/>
      <c r="GW36" s="892"/>
      <c r="GX36" s="892"/>
      <c r="GY36" s="892"/>
      <c r="GZ36" s="892"/>
      <c r="HA36" s="892"/>
      <c r="HB36" s="892"/>
      <c r="HC36" s="892"/>
      <c r="HD36" s="892"/>
      <c r="HE36" s="892"/>
      <c r="HF36" s="892"/>
      <c r="HG36" s="892"/>
      <c r="HH36" s="892"/>
      <c r="HI36" s="892"/>
      <c r="HJ36" s="892"/>
      <c r="HK36" s="892"/>
      <c r="HL36" s="892"/>
      <c r="HM36" s="892"/>
      <c r="HN36" s="892"/>
      <c r="HO36" s="892"/>
      <c r="HP36" s="892"/>
      <c r="HQ36" s="892"/>
      <c r="HR36" s="892"/>
      <c r="HS36" s="892"/>
      <c r="HT36" s="892"/>
      <c r="HU36" s="892"/>
      <c r="HV36" s="892"/>
      <c r="HW36" s="892"/>
      <c r="HX36" s="892"/>
      <c r="HY36" s="892"/>
      <c r="HZ36" s="892"/>
      <c r="IA36" s="892"/>
      <c r="IB36" s="892"/>
      <c r="IC36" s="892"/>
      <c r="ID36" s="892"/>
      <c r="IE36" s="892"/>
      <c r="IF36" s="892"/>
      <c r="IG36" s="892"/>
      <c r="IH36" s="892"/>
      <c r="II36" s="892"/>
      <c r="IJ36" s="892"/>
      <c r="IK36" s="892"/>
      <c r="IL36" s="892"/>
      <c r="IM36" s="892"/>
      <c r="IN36" s="892"/>
      <c r="IO36" s="892"/>
      <c r="IP36" s="892"/>
      <c r="IQ36" s="892"/>
      <c r="IR36" s="892"/>
      <c r="IS36" s="892"/>
      <c r="IT36" s="892"/>
      <c r="IU36" s="892"/>
      <c r="IV36" s="892"/>
      <c r="IW36" s="892"/>
    </row>
    <row r="37" spans="1:257" s="893" customFormat="1">
      <c r="A37" s="1167"/>
      <c r="B37" s="1167"/>
      <c r="C37" s="1190"/>
      <c r="D37" s="1190"/>
      <c r="E37" s="1190"/>
      <c r="F37" s="1190"/>
      <c r="G37" s="1190"/>
      <c r="H37" s="1167"/>
      <c r="I37" s="1167"/>
      <c r="J37" s="1167"/>
      <c r="K37" s="1167"/>
      <c r="L37" s="1123"/>
      <c r="M37" s="1123"/>
      <c r="N37" s="1123"/>
      <c r="O37" s="1123"/>
      <c r="P37" s="1123"/>
      <c r="Q37" s="1123"/>
      <c r="R37" s="1123"/>
      <c r="S37" s="892"/>
      <c r="T37" s="892"/>
      <c r="AB37" s="908"/>
      <c r="AV37" s="892"/>
      <c r="AW37" s="892"/>
      <c r="AX37" s="892"/>
      <c r="AY37" s="892"/>
      <c r="AZ37" s="892"/>
      <c r="BA37" s="892"/>
      <c r="BB37" s="892"/>
      <c r="BC37" s="892"/>
      <c r="BD37" s="892"/>
      <c r="BE37" s="892"/>
      <c r="BF37" s="892"/>
      <c r="BG37" s="892"/>
      <c r="BH37" s="892"/>
      <c r="BI37" s="892"/>
      <c r="BJ37" s="892"/>
      <c r="BK37" s="892"/>
      <c r="BL37" s="892"/>
      <c r="BM37" s="892"/>
      <c r="BN37" s="892"/>
      <c r="BO37" s="892"/>
      <c r="BP37" s="892"/>
      <c r="BQ37" s="892"/>
      <c r="BR37" s="892"/>
      <c r="BS37" s="892"/>
      <c r="BT37" s="892"/>
      <c r="BU37" s="892"/>
      <c r="BV37" s="892"/>
      <c r="BW37" s="892"/>
      <c r="BX37" s="892"/>
      <c r="BY37" s="892"/>
      <c r="BZ37" s="892"/>
      <c r="CA37" s="892"/>
      <c r="CB37" s="892"/>
      <c r="CC37" s="892"/>
      <c r="CD37" s="892"/>
      <c r="CE37" s="892"/>
      <c r="CF37" s="892"/>
      <c r="CG37" s="892"/>
      <c r="CH37" s="892"/>
      <c r="CI37" s="892"/>
      <c r="CJ37" s="892"/>
      <c r="CK37" s="892"/>
      <c r="CL37" s="892"/>
      <c r="CM37" s="892"/>
      <c r="CN37" s="892"/>
      <c r="CO37" s="892"/>
      <c r="CP37" s="892"/>
      <c r="CQ37" s="892"/>
      <c r="CR37" s="892"/>
      <c r="CS37" s="892"/>
      <c r="CT37" s="892"/>
      <c r="CU37" s="892"/>
      <c r="CV37" s="892"/>
      <c r="CW37" s="892"/>
      <c r="CX37" s="892"/>
      <c r="CY37" s="892"/>
      <c r="CZ37" s="892"/>
      <c r="DA37" s="892"/>
      <c r="DB37" s="892"/>
      <c r="DC37" s="892"/>
      <c r="DD37" s="892"/>
      <c r="DE37" s="892"/>
      <c r="DF37" s="892"/>
      <c r="DG37" s="892"/>
      <c r="DH37" s="892"/>
      <c r="DI37" s="892"/>
      <c r="DJ37" s="892"/>
      <c r="DK37" s="892"/>
      <c r="DL37" s="892"/>
      <c r="DM37" s="892"/>
      <c r="DN37" s="892"/>
      <c r="DO37" s="892"/>
      <c r="DP37" s="892"/>
      <c r="DQ37" s="892"/>
      <c r="DR37" s="892"/>
      <c r="DS37" s="892"/>
      <c r="DT37" s="892"/>
      <c r="DU37" s="892"/>
      <c r="DV37" s="892"/>
      <c r="DW37" s="892"/>
      <c r="DX37" s="892"/>
      <c r="DY37" s="892"/>
      <c r="DZ37" s="892"/>
      <c r="EA37" s="892"/>
      <c r="EB37" s="892"/>
      <c r="EC37" s="892"/>
      <c r="ED37" s="892"/>
      <c r="EE37" s="892"/>
      <c r="EF37" s="892"/>
      <c r="EG37" s="892"/>
      <c r="EH37" s="892"/>
      <c r="EI37" s="892"/>
      <c r="EJ37" s="892"/>
      <c r="EK37" s="892"/>
      <c r="EL37" s="892"/>
      <c r="EM37" s="892"/>
      <c r="EN37" s="892"/>
      <c r="EO37" s="892"/>
      <c r="EP37" s="892"/>
      <c r="EQ37" s="892"/>
      <c r="ER37" s="892"/>
      <c r="ES37" s="892"/>
      <c r="ET37" s="892"/>
      <c r="EU37" s="892"/>
      <c r="EV37" s="892"/>
      <c r="EW37" s="892"/>
      <c r="EX37" s="892"/>
      <c r="EY37" s="892"/>
      <c r="EZ37" s="892"/>
      <c r="FA37" s="892"/>
      <c r="FB37" s="892"/>
      <c r="FC37" s="892"/>
      <c r="FD37" s="892"/>
      <c r="FE37" s="892"/>
      <c r="FF37" s="892"/>
      <c r="FG37" s="892"/>
      <c r="FH37" s="892"/>
      <c r="FI37" s="892"/>
      <c r="FJ37" s="892"/>
      <c r="FK37" s="892"/>
      <c r="FL37" s="892"/>
      <c r="FM37" s="892"/>
      <c r="FN37" s="892"/>
      <c r="FO37" s="892"/>
      <c r="FP37" s="892"/>
      <c r="FQ37" s="892"/>
      <c r="FR37" s="892"/>
      <c r="FS37" s="892"/>
      <c r="FT37" s="892"/>
      <c r="FU37" s="892"/>
      <c r="FV37" s="892"/>
      <c r="FW37" s="892"/>
      <c r="FX37" s="892"/>
      <c r="FY37" s="892"/>
      <c r="FZ37" s="892"/>
      <c r="GA37" s="892"/>
      <c r="GB37" s="892"/>
      <c r="GC37" s="892"/>
      <c r="GD37" s="892"/>
      <c r="GE37" s="892"/>
      <c r="GF37" s="892"/>
      <c r="GG37" s="892"/>
      <c r="GH37" s="892"/>
      <c r="GI37" s="892"/>
      <c r="GJ37" s="892"/>
      <c r="GK37" s="892"/>
      <c r="GL37" s="892"/>
      <c r="GM37" s="892"/>
      <c r="GN37" s="892"/>
      <c r="GO37" s="892"/>
      <c r="GP37" s="892"/>
      <c r="GQ37" s="892"/>
      <c r="GR37" s="892"/>
      <c r="GS37" s="892"/>
      <c r="GT37" s="892"/>
      <c r="GU37" s="892"/>
      <c r="GV37" s="892"/>
      <c r="GW37" s="892"/>
      <c r="GX37" s="892"/>
      <c r="GY37" s="892"/>
      <c r="GZ37" s="892"/>
      <c r="HA37" s="892"/>
      <c r="HB37" s="892"/>
      <c r="HC37" s="892"/>
      <c r="HD37" s="892"/>
      <c r="HE37" s="892"/>
      <c r="HF37" s="892"/>
      <c r="HG37" s="892"/>
      <c r="HH37" s="892"/>
      <c r="HI37" s="892"/>
      <c r="HJ37" s="892"/>
      <c r="HK37" s="892"/>
      <c r="HL37" s="892"/>
      <c r="HM37" s="892"/>
      <c r="HN37" s="892"/>
      <c r="HO37" s="892"/>
      <c r="HP37" s="892"/>
      <c r="HQ37" s="892"/>
      <c r="HR37" s="892"/>
      <c r="HS37" s="892"/>
      <c r="HT37" s="892"/>
      <c r="HU37" s="892"/>
      <c r="HV37" s="892"/>
      <c r="HW37" s="892"/>
      <c r="HX37" s="892"/>
      <c r="HY37" s="892"/>
      <c r="HZ37" s="892"/>
      <c r="IA37" s="892"/>
      <c r="IB37" s="892"/>
      <c r="IC37" s="892"/>
      <c r="ID37" s="892"/>
      <c r="IE37" s="892"/>
      <c r="IF37" s="892"/>
      <c r="IG37" s="892"/>
      <c r="IH37" s="892"/>
      <c r="II37" s="892"/>
      <c r="IJ37" s="892"/>
      <c r="IK37" s="892"/>
      <c r="IL37" s="892"/>
      <c r="IM37" s="892"/>
      <c r="IN37" s="892"/>
      <c r="IO37" s="892"/>
      <c r="IP37" s="892"/>
      <c r="IQ37" s="892"/>
      <c r="IR37" s="892"/>
      <c r="IS37" s="892"/>
      <c r="IT37" s="892"/>
      <c r="IU37" s="892"/>
      <c r="IV37" s="892"/>
      <c r="IW37" s="892"/>
    </row>
    <row r="38" spans="1:257" s="893" customFormat="1">
      <c r="A38" s="1167"/>
      <c r="B38" s="1167"/>
      <c r="C38" s="1190"/>
      <c r="D38" s="1190"/>
      <c r="E38" s="1190"/>
      <c r="F38" s="1190"/>
      <c r="G38" s="1190"/>
      <c r="H38" s="1167"/>
      <c r="I38" s="1167"/>
      <c r="J38" s="1167"/>
      <c r="K38" s="1167"/>
      <c r="L38" s="1123"/>
      <c r="M38" s="1123"/>
      <c r="N38" s="1123"/>
      <c r="O38" s="1123"/>
      <c r="P38" s="1123"/>
      <c r="Q38" s="1123"/>
      <c r="R38" s="1123"/>
      <c r="S38" s="892"/>
      <c r="T38" s="892"/>
      <c r="AB38" s="908"/>
      <c r="AV38" s="892"/>
      <c r="AW38" s="892"/>
      <c r="AX38" s="892"/>
      <c r="AY38" s="892"/>
      <c r="AZ38" s="892"/>
      <c r="BA38" s="892"/>
      <c r="BB38" s="892"/>
      <c r="BC38" s="892"/>
      <c r="BD38" s="892"/>
      <c r="BE38" s="892"/>
      <c r="BF38" s="892"/>
      <c r="BG38" s="892"/>
      <c r="BH38" s="892"/>
      <c r="BI38" s="892"/>
      <c r="BJ38" s="892"/>
      <c r="BK38" s="892"/>
      <c r="BL38" s="892"/>
      <c r="BM38" s="892"/>
      <c r="BN38" s="892"/>
      <c r="BO38" s="892"/>
      <c r="BP38" s="892"/>
      <c r="BQ38" s="892"/>
      <c r="BR38" s="892"/>
      <c r="BS38" s="892"/>
      <c r="BT38" s="892"/>
      <c r="BU38" s="892"/>
      <c r="BV38" s="892"/>
      <c r="BW38" s="892"/>
      <c r="BX38" s="892"/>
      <c r="BY38" s="892"/>
      <c r="BZ38" s="892"/>
      <c r="CA38" s="892"/>
      <c r="CB38" s="892"/>
      <c r="CC38" s="892"/>
      <c r="CD38" s="892"/>
      <c r="CE38" s="892"/>
      <c r="CF38" s="892"/>
      <c r="CG38" s="892"/>
      <c r="CH38" s="892"/>
      <c r="CI38" s="892"/>
      <c r="CJ38" s="892"/>
      <c r="CK38" s="892"/>
      <c r="CL38" s="892"/>
      <c r="CM38" s="892"/>
      <c r="CN38" s="892"/>
      <c r="CO38" s="892"/>
      <c r="CP38" s="892"/>
      <c r="CQ38" s="892"/>
      <c r="CR38" s="892"/>
      <c r="CS38" s="892"/>
      <c r="CT38" s="892"/>
      <c r="CU38" s="892"/>
      <c r="CV38" s="892"/>
      <c r="CW38" s="892"/>
      <c r="CX38" s="892"/>
      <c r="CY38" s="892"/>
      <c r="CZ38" s="892"/>
      <c r="DA38" s="892"/>
      <c r="DB38" s="892"/>
      <c r="DC38" s="892"/>
      <c r="DD38" s="892"/>
      <c r="DE38" s="892"/>
      <c r="DF38" s="892"/>
      <c r="DG38" s="892"/>
      <c r="DH38" s="892"/>
      <c r="DI38" s="892"/>
      <c r="DJ38" s="892"/>
      <c r="DK38" s="892"/>
      <c r="DL38" s="892"/>
      <c r="DM38" s="892"/>
      <c r="DN38" s="892"/>
      <c r="DO38" s="892"/>
      <c r="DP38" s="892"/>
      <c r="DQ38" s="892"/>
      <c r="DR38" s="892"/>
      <c r="DS38" s="892"/>
      <c r="DT38" s="892"/>
      <c r="DU38" s="892"/>
      <c r="DV38" s="892"/>
      <c r="DW38" s="892"/>
      <c r="DX38" s="892"/>
      <c r="DY38" s="892"/>
      <c r="DZ38" s="892"/>
      <c r="EA38" s="892"/>
      <c r="EB38" s="892"/>
      <c r="EC38" s="892"/>
      <c r="ED38" s="892"/>
      <c r="EE38" s="892"/>
      <c r="EF38" s="892"/>
      <c r="EG38" s="892"/>
      <c r="EH38" s="892"/>
      <c r="EI38" s="892"/>
      <c r="EJ38" s="892"/>
      <c r="EK38" s="892"/>
      <c r="EL38" s="892"/>
      <c r="EM38" s="892"/>
      <c r="EN38" s="892"/>
      <c r="EO38" s="892"/>
      <c r="EP38" s="892"/>
      <c r="EQ38" s="892"/>
      <c r="ER38" s="892"/>
      <c r="ES38" s="892"/>
      <c r="ET38" s="892"/>
      <c r="EU38" s="892"/>
      <c r="EV38" s="892"/>
      <c r="EW38" s="892"/>
      <c r="EX38" s="892"/>
      <c r="EY38" s="892"/>
      <c r="EZ38" s="892"/>
      <c r="FA38" s="892"/>
      <c r="FB38" s="892"/>
      <c r="FC38" s="892"/>
      <c r="FD38" s="892"/>
      <c r="FE38" s="892"/>
      <c r="FF38" s="892"/>
      <c r="FG38" s="892"/>
      <c r="FH38" s="892"/>
      <c r="FI38" s="892"/>
      <c r="FJ38" s="892"/>
      <c r="FK38" s="892"/>
      <c r="FL38" s="892"/>
      <c r="FM38" s="892"/>
      <c r="FN38" s="892"/>
      <c r="FO38" s="892"/>
      <c r="FP38" s="892"/>
      <c r="FQ38" s="892"/>
      <c r="FR38" s="892"/>
      <c r="FS38" s="892"/>
      <c r="FT38" s="892"/>
      <c r="FU38" s="892"/>
      <c r="FV38" s="892"/>
      <c r="FW38" s="892"/>
      <c r="FX38" s="892"/>
      <c r="FY38" s="892"/>
      <c r="FZ38" s="892"/>
      <c r="GA38" s="892"/>
      <c r="GB38" s="892"/>
      <c r="GC38" s="892"/>
      <c r="GD38" s="892"/>
      <c r="GE38" s="892"/>
      <c r="GF38" s="892"/>
      <c r="GG38" s="892"/>
      <c r="GH38" s="892"/>
      <c r="GI38" s="892"/>
      <c r="GJ38" s="892"/>
      <c r="GK38" s="892"/>
      <c r="GL38" s="892"/>
      <c r="GM38" s="892"/>
      <c r="GN38" s="892"/>
      <c r="GO38" s="892"/>
      <c r="GP38" s="892"/>
      <c r="GQ38" s="892"/>
      <c r="GR38" s="892"/>
      <c r="GS38" s="892"/>
      <c r="GT38" s="892"/>
      <c r="GU38" s="892"/>
      <c r="GV38" s="892"/>
      <c r="GW38" s="892"/>
      <c r="GX38" s="892"/>
      <c r="GY38" s="892"/>
      <c r="GZ38" s="892"/>
      <c r="HA38" s="892"/>
      <c r="HB38" s="892"/>
      <c r="HC38" s="892"/>
      <c r="HD38" s="892"/>
      <c r="HE38" s="892"/>
      <c r="HF38" s="892"/>
      <c r="HG38" s="892"/>
      <c r="HH38" s="892"/>
      <c r="HI38" s="892"/>
      <c r="HJ38" s="892"/>
      <c r="HK38" s="892"/>
      <c r="HL38" s="892"/>
      <c r="HM38" s="892"/>
      <c r="HN38" s="892"/>
      <c r="HO38" s="892"/>
      <c r="HP38" s="892"/>
      <c r="HQ38" s="892"/>
      <c r="HR38" s="892"/>
      <c r="HS38" s="892"/>
      <c r="HT38" s="892"/>
      <c r="HU38" s="892"/>
      <c r="HV38" s="892"/>
      <c r="HW38" s="892"/>
      <c r="HX38" s="892"/>
      <c r="HY38" s="892"/>
      <c r="HZ38" s="892"/>
      <c r="IA38" s="892"/>
      <c r="IB38" s="892"/>
      <c r="IC38" s="892"/>
      <c r="ID38" s="892"/>
      <c r="IE38" s="892"/>
      <c r="IF38" s="892"/>
      <c r="IG38" s="892"/>
      <c r="IH38" s="892"/>
      <c r="II38" s="892"/>
      <c r="IJ38" s="892"/>
      <c r="IK38" s="892"/>
      <c r="IL38" s="892"/>
      <c r="IM38" s="892"/>
      <c r="IN38" s="892"/>
      <c r="IO38" s="892"/>
      <c r="IP38" s="892"/>
      <c r="IQ38" s="892"/>
      <c r="IR38" s="892"/>
      <c r="IS38" s="892"/>
      <c r="IT38" s="892"/>
      <c r="IU38" s="892"/>
      <c r="IV38" s="892"/>
      <c r="IW38" s="892"/>
    </row>
    <row r="39" spans="1:257" s="893" customFormat="1">
      <c r="A39" s="1167"/>
      <c r="B39" s="1167"/>
      <c r="C39" s="1190"/>
      <c r="D39" s="1190"/>
      <c r="E39" s="1190"/>
      <c r="F39" s="1190"/>
      <c r="G39" s="1190"/>
      <c r="H39" s="1167"/>
      <c r="I39" s="1167"/>
      <c r="J39" s="1167"/>
      <c r="K39" s="1167"/>
      <c r="L39" s="1123"/>
      <c r="M39" s="1123"/>
      <c r="N39" s="1123"/>
      <c r="O39" s="1123"/>
      <c r="P39" s="1123"/>
      <c r="Q39" s="1123"/>
      <c r="R39" s="1123"/>
      <c r="S39" s="892"/>
      <c r="T39" s="892"/>
      <c r="AB39" s="908"/>
      <c r="AV39" s="892"/>
      <c r="AW39" s="892"/>
      <c r="AX39" s="892"/>
      <c r="AY39" s="892"/>
      <c r="AZ39" s="892"/>
      <c r="BA39" s="892"/>
      <c r="BB39" s="892"/>
      <c r="BC39" s="892"/>
      <c r="BD39" s="892"/>
      <c r="BE39" s="892"/>
      <c r="BF39" s="892"/>
      <c r="BG39" s="892"/>
      <c r="BH39" s="892"/>
      <c r="BI39" s="892"/>
      <c r="BJ39" s="892"/>
      <c r="BK39" s="892"/>
      <c r="BL39" s="892"/>
      <c r="BM39" s="892"/>
      <c r="BN39" s="892"/>
      <c r="BO39" s="892"/>
      <c r="BP39" s="892"/>
      <c r="BQ39" s="892"/>
      <c r="BR39" s="892"/>
      <c r="BS39" s="892"/>
      <c r="BT39" s="892"/>
      <c r="BU39" s="892"/>
      <c r="BV39" s="892"/>
      <c r="BW39" s="892"/>
      <c r="BX39" s="892"/>
      <c r="BY39" s="892"/>
      <c r="BZ39" s="892"/>
      <c r="CA39" s="892"/>
      <c r="CB39" s="892"/>
      <c r="CC39" s="892"/>
      <c r="CD39" s="892"/>
      <c r="CE39" s="892"/>
      <c r="CF39" s="892"/>
      <c r="CG39" s="892"/>
      <c r="CH39" s="892"/>
      <c r="CI39" s="892"/>
      <c r="CJ39" s="892"/>
      <c r="CK39" s="892"/>
      <c r="CL39" s="892"/>
      <c r="CM39" s="892"/>
      <c r="CN39" s="892"/>
      <c r="CO39" s="892"/>
      <c r="CP39" s="892"/>
      <c r="CQ39" s="892"/>
      <c r="CR39" s="892"/>
      <c r="CS39" s="892"/>
      <c r="CT39" s="892"/>
      <c r="CU39" s="892"/>
      <c r="CV39" s="892"/>
      <c r="CW39" s="892"/>
      <c r="CX39" s="892"/>
      <c r="CY39" s="892"/>
      <c r="CZ39" s="892"/>
      <c r="DA39" s="892"/>
      <c r="DB39" s="892"/>
      <c r="DC39" s="892"/>
      <c r="DD39" s="892"/>
      <c r="DE39" s="892"/>
      <c r="DF39" s="892"/>
      <c r="DG39" s="892"/>
      <c r="DH39" s="892"/>
      <c r="DI39" s="892"/>
      <c r="DJ39" s="892"/>
      <c r="DK39" s="892"/>
      <c r="DL39" s="892"/>
      <c r="DM39" s="892"/>
      <c r="DN39" s="892"/>
      <c r="DO39" s="892"/>
      <c r="DP39" s="892"/>
      <c r="DQ39" s="892"/>
      <c r="DR39" s="892"/>
      <c r="DS39" s="892"/>
      <c r="DT39" s="892"/>
      <c r="DU39" s="892"/>
      <c r="DV39" s="892"/>
      <c r="DW39" s="892"/>
      <c r="DX39" s="892"/>
      <c r="DY39" s="892"/>
      <c r="DZ39" s="892"/>
      <c r="EA39" s="892"/>
      <c r="EB39" s="892"/>
      <c r="EC39" s="892"/>
      <c r="ED39" s="892"/>
      <c r="EE39" s="892"/>
      <c r="EF39" s="892"/>
      <c r="EG39" s="892"/>
      <c r="EH39" s="892"/>
      <c r="EI39" s="892"/>
      <c r="EJ39" s="892"/>
      <c r="EK39" s="892"/>
      <c r="EL39" s="892"/>
      <c r="EM39" s="892"/>
      <c r="EN39" s="892"/>
      <c r="EO39" s="892"/>
      <c r="EP39" s="892"/>
      <c r="EQ39" s="892"/>
      <c r="ER39" s="892"/>
      <c r="ES39" s="892"/>
      <c r="ET39" s="892"/>
      <c r="EU39" s="892"/>
      <c r="EV39" s="892"/>
      <c r="EW39" s="892"/>
      <c r="EX39" s="892"/>
      <c r="EY39" s="892"/>
      <c r="EZ39" s="892"/>
      <c r="FA39" s="892"/>
      <c r="FB39" s="892"/>
      <c r="FC39" s="892"/>
      <c r="FD39" s="892"/>
      <c r="FE39" s="892"/>
      <c r="FF39" s="892"/>
      <c r="FG39" s="892"/>
      <c r="FH39" s="892"/>
      <c r="FI39" s="892"/>
      <c r="FJ39" s="892"/>
      <c r="FK39" s="892"/>
      <c r="FL39" s="892"/>
      <c r="FM39" s="892"/>
      <c r="FN39" s="892"/>
      <c r="FO39" s="892"/>
      <c r="FP39" s="892"/>
      <c r="FQ39" s="892"/>
      <c r="FR39" s="892"/>
      <c r="FS39" s="892"/>
      <c r="FT39" s="892"/>
      <c r="FU39" s="892"/>
      <c r="FV39" s="892"/>
      <c r="FW39" s="892"/>
      <c r="FX39" s="892"/>
      <c r="FY39" s="892"/>
      <c r="FZ39" s="892"/>
      <c r="GA39" s="892"/>
      <c r="GB39" s="892"/>
      <c r="GC39" s="892"/>
      <c r="GD39" s="892"/>
      <c r="GE39" s="892"/>
      <c r="GF39" s="892"/>
      <c r="GG39" s="892"/>
      <c r="GH39" s="892"/>
      <c r="GI39" s="892"/>
      <c r="GJ39" s="892"/>
      <c r="GK39" s="892"/>
      <c r="GL39" s="892"/>
      <c r="GM39" s="892"/>
      <c r="GN39" s="892"/>
      <c r="GO39" s="892"/>
      <c r="GP39" s="892"/>
      <c r="GQ39" s="892"/>
      <c r="GR39" s="892"/>
      <c r="GS39" s="892"/>
      <c r="GT39" s="892"/>
      <c r="GU39" s="892"/>
      <c r="GV39" s="892"/>
      <c r="GW39" s="892"/>
      <c r="GX39" s="892"/>
      <c r="GY39" s="892"/>
      <c r="GZ39" s="892"/>
      <c r="HA39" s="892"/>
      <c r="HB39" s="892"/>
      <c r="HC39" s="892"/>
      <c r="HD39" s="892"/>
      <c r="HE39" s="892"/>
      <c r="HF39" s="892"/>
      <c r="HG39" s="892"/>
      <c r="HH39" s="892"/>
      <c r="HI39" s="892"/>
      <c r="HJ39" s="892"/>
      <c r="HK39" s="892"/>
      <c r="HL39" s="892"/>
      <c r="HM39" s="892"/>
      <c r="HN39" s="892"/>
      <c r="HO39" s="892"/>
      <c r="HP39" s="892"/>
      <c r="HQ39" s="892"/>
      <c r="HR39" s="892"/>
      <c r="HS39" s="892"/>
      <c r="HT39" s="892"/>
      <c r="HU39" s="892"/>
      <c r="HV39" s="892"/>
      <c r="HW39" s="892"/>
      <c r="HX39" s="892"/>
      <c r="HY39" s="892"/>
      <c r="HZ39" s="892"/>
      <c r="IA39" s="892"/>
      <c r="IB39" s="892"/>
      <c r="IC39" s="892"/>
      <c r="ID39" s="892"/>
      <c r="IE39" s="892"/>
      <c r="IF39" s="892"/>
      <c r="IG39" s="892"/>
      <c r="IH39" s="892"/>
      <c r="II39" s="892"/>
      <c r="IJ39" s="892"/>
      <c r="IK39" s="892"/>
      <c r="IL39" s="892"/>
      <c r="IM39" s="892"/>
      <c r="IN39" s="892"/>
      <c r="IO39" s="892"/>
      <c r="IP39" s="892"/>
      <c r="IQ39" s="892"/>
      <c r="IR39" s="892"/>
      <c r="IS39" s="892"/>
      <c r="IT39" s="892"/>
      <c r="IU39" s="892"/>
      <c r="IV39" s="892"/>
      <c r="IW39" s="892"/>
    </row>
  </sheetData>
  <mergeCells count="4">
    <mergeCell ref="A1:K1"/>
    <mergeCell ref="A17:K17"/>
    <mergeCell ref="A15:B15"/>
    <mergeCell ref="A31:B31"/>
  </mergeCells>
  <pageMargins left="0.7" right="0.7" top="0.75" bottom="0.75" header="0.3" footer="0.3"/>
  <pageSetup paperSize="9" scale="67" orientation="landscape" r:id="rId1"/>
  <colBreaks count="1" manualBreakCount="1">
    <brk id="17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0"/>
  <sheetViews>
    <sheetView topLeftCell="A16" zoomScale="85" zoomScaleNormal="85" zoomScaleSheetLayoutView="71" workbookViewId="0">
      <selection activeCell="I25" sqref="I25"/>
    </sheetView>
  </sheetViews>
  <sheetFormatPr baseColWidth="10" defaultColWidth="13" defaultRowHeight="15.75"/>
  <cols>
    <col min="1" max="1" width="18.28515625" style="984" customWidth="1"/>
    <col min="2" max="2" width="16.85546875" style="984" customWidth="1"/>
    <col min="3" max="3" width="18.42578125" style="984" customWidth="1"/>
    <col min="4" max="6" width="15.7109375" style="1227" customWidth="1"/>
    <col min="7" max="7" width="13.28515625" style="1227" bestFit="1" customWidth="1"/>
    <col min="8" max="8" width="15.7109375" style="1227" customWidth="1"/>
    <col min="9" max="9" width="10.7109375" style="1227" customWidth="1"/>
    <col min="10" max="11" width="10.7109375" style="984" customWidth="1"/>
    <col min="12" max="12" width="15.42578125" style="984" bestFit="1" customWidth="1"/>
    <col min="13" max="13" width="15.7109375" style="984" customWidth="1"/>
    <col min="14" max="14" width="14.140625" style="984" customWidth="1"/>
    <col min="15" max="15" width="14.7109375" style="984" customWidth="1"/>
    <col min="16" max="16" width="15.42578125" style="984" customWidth="1"/>
    <col min="17" max="229" width="11.42578125" style="984" customWidth="1"/>
    <col min="230" max="230" width="19.140625" style="984" customWidth="1"/>
    <col min="231" max="231" width="20" style="984" customWidth="1"/>
    <col min="232" max="233" width="18.42578125" style="984" customWidth="1"/>
    <col min="234" max="234" width="18" style="984" customWidth="1"/>
    <col min="235" max="235" width="15.7109375" style="984" customWidth="1"/>
    <col min="236" max="236" width="21.5703125" style="984" customWidth="1"/>
    <col min="237" max="237" width="17" style="984" customWidth="1"/>
    <col min="238" max="238" width="28.140625" style="984" customWidth="1"/>
    <col min="239" max="239" width="20" style="984" customWidth="1"/>
    <col min="240" max="240" width="20.42578125" style="984" customWidth="1"/>
    <col min="241" max="241" width="16.7109375" style="984" customWidth="1"/>
    <col min="242" max="242" width="14.140625" style="984" customWidth="1"/>
    <col min="243" max="243" width="14.7109375" style="984" customWidth="1"/>
    <col min="244" max="244" width="15.42578125" style="984" customWidth="1"/>
    <col min="245" max="245" width="20.5703125" style="984" customWidth="1"/>
    <col min="246" max="246" width="14.85546875" style="984" customWidth="1"/>
    <col min="247" max="247" width="15.140625" style="984" customWidth="1"/>
    <col min="248" max="248" width="21.140625" style="984" customWidth="1"/>
    <col min="249" max="249" width="19.42578125" style="984" customWidth="1"/>
    <col min="250" max="250" width="20.42578125" style="984" customWidth="1"/>
    <col min="251" max="251" width="14.85546875" style="984" customWidth="1"/>
    <col min="252" max="16384" width="13" style="984"/>
  </cols>
  <sheetData>
    <row r="1" spans="1:23">
      <c r="A1" s="1481" t="s">
        <v>348</v>
      </c>
      <c r="B1" s="1481"/>
      <c r="C1" s="1481"/>
      <c r="D1" s="1481"/>
      <c r="E1" s="1481"/>
      <c r="F1" s="1481"/>
      <c r="G1" s="1481"/>
      <c r="H1" s="1481"/>
      <c r="I1" s="1481"/>
      <c r="J1" s="1481"/>
      <c r="K1" s="1481"/>
      <c r="L1" s="1481"/>
      <c r="M1" s="1481"/>
    </row>
    <row r="2" spans="1:23" ht="47.25">
      <c r="A2" s="1195" t="s">
        <v>197</v>
      </c>
      <c r="B2" s="1196" t="s">
        <v>96</v>
      </c>
      <c r="C2" s="1197" t="s">
        <v>173</v>
      </c>
      <c r="D2" s="1198" t="s">
        <v>174</v>
      </c>
      <c r="E2" s="1198" t="s">
        <v>182</v>
      </c>
      <c r="F2" s="1198" t="s">
        <v>175</v>
      </c>
      <c r="G2" s="1198" t="s">
        <v>176</v>
      </c>
      <c r="H2" s="1198" t="s">
        <v>219</v>
      </c>
      <c r="I2" s="1198" t="s">
        <v>37</v>
      </c>
      <c r="J2" s="1199" t="s">
        <v>202</v>
      </c>
      <c r="K2" s="1200" t="s">
        <v>189</v>
      </c>
      <c r="L2" s="1200" t="s">
        <v>190</v>
      </c>
      <c r="M2" s="1200" t="s">
        <v>191</v>
      </c>
      <c r="V2" s="928"/>
      <c r="W2" s="928"/>
    </row>
    <row r="3" spans="1:23">
      <c r="A3" s="1082" t="s">
        <v>193</v>
      </c>
      <c r="B3" s="1082" t="s">
        <v>249</v>
      </c>
      <c r="C3" s="1083" t="s">
        <v>333</v>
      </c>
      <c r="D3" s="1201">
        <v>3712.19</v>
      </c>
      <c r="E3" s="1201">
        <v>357.45</v>
      </c>
      <c r="F3" s="1201">
        <f>D3+E3</f>
        <v>4069.64</v>
      </c>
      <c r="G3" s="1201">
        <f>D3*1.2+E3*1.055</f>
        <v>4831.7377499999993</v>
      </c>
      <c r="H3" s="1201">
        <f>G3-(G3-F3)*0.06</f>
        <v>4786.011884999999</v>
      </c>
      <c r="I3" s="1201">
        <f>G3/J3</f>
        <v>4.9136482666042931E-2</v>
      </c>
      <c r="J3" s="1085">
        <v>98333</v>
      </c>
      <c r="K3" s="1083">
        <v>6616</v>
      </c>
      <c r="L3" s="1086">
        <v>1.264</v>
      </c>
      <c r="M3" s="1086">
        <v>11.757</v>
      </c>
      <c r="V3" s="908"/>
      <c r="W3" s="908"/>
    </row>
    <row r="4" spans="1:23">
      <c r="A4" s="959" t="s">
        <v>162</v>
      </c>
      <c r="B4" s="959" t="s">
        <v>256</v>
      </c>
      <c r="C4" s="955" t="s">
        <v>340</v>
      </c>
      <c r="D4" s="1202">
        <v>3239.49</v>
      </c>
      <c r="E4" s="1202">
        <v>357.96</v>
      </c>
      <c r="F4" s="1202">
        <f>D4+E4</f>
        <v>3597.45</v>
      </c>
      <c r="G4" s="1202">
        <f t="shared" ref="G4:G14" si="0">D4*1.2+E4*1.055</f>
        <v>4265.0357999999997</v>
      </c>
      <c r="H4" s="1202">
        <f t="shared" ref="H4:H14" si="1">G4-(G4-F4)*0.06</f>
        <v>4224.9806519999993</v>
      </c>
      <c r="I4" s="1202">
        <f>G4/J4</f>
        <v>4.9730487506267268E-2</v>
      </c>
      <c r="J4" s="961">
        <v>85763</v>
      </c>
      <c r="K4" s="955">
        <v>5694</v>
      </c>
      <c r="L4" s="1044">
        <v>1.2609999999999999</v>
      </c>
      <c r="M4" s="1044">
        <v>11.946</v>
      </c>
      <c r="V4" s="908"/>
      <c r="W4" s="908"/>
    </row>
    <row r="5" spans="1:23">
      <c r="A5" s="959" t="s">
        <v>163</v>
      </c>
      <c r="B5" s="959" t="s">
        <v>262</v>
      </c>
      <c r="C5" s="955" t="s">
        <v>349</v>
      </c>
      <c r="D5" s="1202">
        <v>2657.12</v>
      </c>
      <c r="E5" s="1202">
        <v>323.32</v>
      </c>
      <c r="F5" s="1202">
        <f t="shared" ref="F5:F14" si="2">D5+E5</f>
        <v>2980.44</v>
      </c>
      <c r="G5" s="1202">
        <f t="shared" si="0"/>
        <v>3529.6466</v>
      </c>
      <c r="H5" s="1202">
        <f t="shared" si="1"/>
        <v>3496.6942039999999</v>
      </c>
      <c r="I5" s="1202">
        <f>G5/J5</f>
        <v>5.0214772872771762E-2</v>
      </c>
      <c r="J5" s="961">
        <v>70291</v>
      </c>
      <c r="K5" s="955">
        <v>4691</v>
      </c>
      <c r="L5" s="1044">
        <v>1.2749999999999999</v>
      </c>
      <c r="M5" s="1044">
        <v>11.752000000000001</v>
      </c>
      <c r="V5" s="908"/>
      <c r="W5" s="908"/>
    </row>
    <row r="6" spans="1:23">
      <c r="A6" s="1082" t="s">
        <v>164</v>
      </c>
      <c r="B6" s="1082" t="s">
        <v>267</v>
      </c>
      <c r="C6" s="1083" t="s">
        <v>352</v>
      </c>
      <c r="D6" s="1201">
        <v>2224.38</v>
      </c>
      <c r="E6" s="1201">
        <v>369.22</v>
      </c>
      <c r="F6" s="1201">
        <f t="shared" si="2"/>
        <v>2593.6000000000004</v>
      </c>
      <c r="G6" s="1201">
        <f t="shared" si="0"/>
        <v>3058.7830999999996</v>
      </c>
      <c r="H6" s="1201">
        <f t="shared" si="1"/>
        <v>3030.8721139999998</v>
      </c>
      <c r="I6" s="1201">
        <v>3.8543002084524706E-2</v>
      </c>
      <c r="J6" s="1085">
        <v>58794</v>
      </c>
      <c r="K6" s="1083">
        <v>3947</v>
      </c>
      <c r="L6" s="1086">
        <v>1.2689999999999999</v>
      </c>
      <c r="M6" s="1086">
        <v>11.734999999999999</v>
      </c>
      <c r="V6" s="908"/>
      <c r="W6" s="908"/>
    </row>
    <row r="7" spans="1:23">
      <c r="A7" s="1082" t="s">
        <v>165</v>
      </c>
      <c r="B7" s="1082" t="s">
        <v>275</v>
      </c>
      <c r="C7" s="1083" t="s">
        <v>358</v>
      </c>
      <c r="D7" s="1201">
        <v>1939.37</v>
      </c>
      <c r="E7" s="1201">
        <v>360.5</v>
      </c>
      <c r="F7" s="1201">
        <f>D7+E7</f>
        <v>2299.87</v>
      </c>
      <c r="G7" s="1201">
        <f t="shared" si="0"/>
        <v>2707.5714999999996</v>
      </c>
      <c r="H7" s="1201">
        <f t="shared" si="1"/>
        <v>2683.1094099999996</v>
      </c>
      <c r="I7" s="1201">
        <f t="shared" ref="I7:I15" si="3">G7/J7</f>
        <v>5.2859542774589034E-2</v>
      </c>
      <c r="J7" s="1085">
        <v>51222</v>
      </c>
      <c r="K7" s="1083">
        <v>3557</v>
      </c>
      <c r="L7" s="1086">
        <v>1.252</v>
      </c>
      <c r="M7" s="1086">
        <v>11.505000000000001</v>
      </c>
      <c r="V7" s="908"/>
      <c r="W7" s="908"/>
    </row>
    <row r="8" spans="1:23">
      <c r="A8" s="1082" t="s">
        <v>166</v>
      </c>
      <c r="B8" s="1082" t="s">
        <v>282</v>
      </c>
      <c r="C8" s="1083" t="s">
        <v>363</v>
      </c>
      <c r="D8" s="1201">
        <v>671.24</v>
      </c>
      <c r="E8" s="1201">
        <v>372.5</v>
      </c>
      <c r="F8" s="1201">
        <f t="shared" si="2"/>
        <v>1043.74</v>
      </c>
      <c r="G8" s="1201">
        <f t="shared" si="0"/>
        <v>1198.4755</v>
      </c>
      <c r="H8" s="1201">
        <f t="shared" si="1"/>
        <v>1189.19137</v>
      </c>
      <c r="I8" s="1201">
        <f t="shared" si="3"/>
        <v>6.8363213735668241E-2</v>
      </c>
      <c r="J8" s="1085">
        <v>17531</v>
      </c>
      <c r="K8" s="1083">
        <v>1208</v>
      </c>
      <c r="L8" s="1086">
        <v>1.2430000000000001</v>
      </c>
      <c r="M8" s="1086">
        <v>11.672000000000001</v>
      </c>
      <c r="V8" s="908"/>
      <c r="W8" s="908"/>
    </row>
    <row r="9" spans="1:23">
      <c r="A9" s="1082" t="s">
        <v>167</v>
      </c>
      <c r="B9" s="1082" t="s">
        <v>367</v>
      </c>
      <c r="C9" s="1083" t="s">
        <v>368</v>
      </c>
      <c r="D9" s="1201">
        <v>345.34</v>
      </c>
      <c r="E9" s="1201">
        <v>358.26</v>
      </c>
      <c r="F9" s="1201">
        <f t="shared" si="2"/>
        <v>703.59999999999991</v>
      </c>
      <c r="G9" s="1201">
        <f t="shared" si="0"/>
        <v>792.3723</v>
      </c>
      <c r="H9" s="1201">
        <f t="shared" si="1"/>
        <v>787.04596200000003</v>
      </c>
      <c r="I9" s="1201">
        <f t="shared" si="3"/>
        <v>8.9584205765969468E-2</v>
      </c>
      <c r="J9" s="1085">
        <v>8845</v>
      </c>
      <c r="K9" s="1083">
        <v>614</v>
      </c>
      <c r="L9" s="1086">
        <v>1.2310000000000001</v>
      </c>
      <c r="M9" s="1086">
        <v>11.7</v>
      </c>
      <c r="V9" s="908"/>
      <c r="W9" s="908"/>
    </row>
    <row r="10" spans="1:23">
      <c r="A10" s="1082" t="s">
        <v>194</v>
      </c>
      <c r="B10" s="1082" t="s">
        <v>301</v>
      </c>
      <c r="C10" s="1083" t="s">
        <v>374</v>
      </c>
      <c r="D10" s="1201">
        <v>327.58</v>
      </c>
      <c r="E10" s="1201">
        <v>369.63</v>
      </c>
      <c r="F10" s="1201">
        <f>D10+E10</f>
        <v>697.21</v>
      </c>
      <c r="G10" s="1201">
        <f>D10*1.2+E10*1.055</f>
        <v>783.0556499999999</v>
      </c>
      <c r="H10" s="1201">
        <f>G10-(G10-F10)*0.06</f>
        <v>777.90491099999986</v>
      </c>
      <c r="I10" s="1201">
        <f>G10/J10</f>
        <v>9.3443394988066808E-2</v>
      </c>
      <c r="J10" s="1085">
        <v>8380</v>
      </c>
      <c r="K10" s="1083">
        <v>583</v>
      </c>
      <c r="L10" s="1086">
        <v>1.226</v>
      </c>
      <c r="M10" s="1086">
        <v>11.721</v>
      </c>
      <c r="V10" s="908"/>
      <c r="W10" s="908"/>
    </row>
    <row r="11" spans="1:23">
      <c r="A11" s="1082" t="s">
        <v>168</v>
      </c>
      <c r="B11" s="1082" t="s">
        <v>303</v>
      </c>
      <c r="C11" s="1085" t="s">
        <v>381</v>
      </c>
      <c r="D11" s="1201">
        <v>311.07</v>
      </c>
      <c r="E11" s="1201">
        <v>369.63</v>
      </c>
      <c r="F11" s="1201">
        <f t="shared" si="2"/>
        <v>680.7</v>
      </c>
      <c r="G11" s="1201">
        <f t="shared" si="0"/>
        <v>763.24364999999989</v>
      </c>
      <c r="H11" s="1201">
        <f t="shared" si="1"/>
        <v>758.29103099999986</v>
      </c>
      <c r="I11" s="1201">
        <f t="shared" si="3"/>
        <v>9.6174855090725792E-2</v>
      </c>
      <c r="J11" s="1085">
        <v>7936</v>
      </c>
      <c r="K11" s="1083">
        <v>542</v>
      </c>
      <c r="L11" s="1086">
        <v>1.2310000000000001</v>
      </c>
      <c r="M11" s="1086">
        <v>11.897</v>
      </c>
      <c r="V11" s="908"/>
      <c r="W11" s="908"/>
    </row>
    <row r="12" spans="1:23">
      <c r="A12" s="1082" t="s">
        <v>169</v>
      </c>
      <c r="B12" s="1115" t="s">
        <v>311</v>
      </c>
      <c r="C12" s="1083" t="s">
        <v>385</v>
      </c>
      <c r="D12" s="1201">
        <v>1215.3499999999999</v>
      </c>
      <c r="E12" s="1201">
        <v>357.71</v>
      </c>
      <c r="F12" s="1201">
        <f t="shared" si="2"/>
        <v>1573.06</v>
      </c>
      <c r="G12" s="1201">
        <f t="shared" si="0"/>
        <v>1835.8040499999997</v>
      </c>
      <c r="H12" s="1201">
        <f t="shared" si="1"/>
        <v>1820.0394069999998</v>
      </c>
      <c r="I12" s="1201">
        <f t="shared" si="3"/>
        <v>5.7611926879020864E-2</v>
      </c>
      <c r="J12" s="1085">
        <v>31865</v>
      </c>
      <c r="K12" s="1083">
        <v>2189</v>
      </c>
      <c r="L12" s="1086">
        <v>1.2390000000000001</v>
      </c>
      <c r="M12" s="1086">
        <v>11.744999999999999</v>
      </c>
      <c r="V12" s="908"/>
      <c r="W12" s="908"/>
    </row>
    <row r="13" spans="1:23">
      <c r="A13" s="1082" t="s">
        <v>170</v>
      </c>
      <c r="B13" s="1082" t="s">
        <v>317</v>
      </c>
      <c r="C13" s="1085" t="s">
        <v>398</v>
      </c>
      <c r="D13" s="1201">
        <v>2350.14</v>
      </c>
      <c r="E13" s="1201">
        <v>369.63</v>
      </c>
      <c r="F13" s="1201">
        <f t="shared" si="2"/>
        <v>2719.77</v>
      </c>
      <c r="G13" s="1201">
        <f t="shared" si="0"/>
        <v>3210.1276499999994</v>
      </c>
      <c r="H13" s="1201">
        <f t="shared" si="1"/>
        <v>3180.7061909999993</v>
      </c>
      <c r="I13" s="1201">
        <f t="shared" si="3"/>
        <v>5.1858221866821742E-2</v>
      </c>
      <c r="J13" s="1085">
        <v>61902</v>
      </c>
      <c r="K13" s="1083">
        <v>4291</v>
      </c>
      <c r="L13" s="1096">
        <v>1.2490000000000001</v>
      </c>
      <c r="M13" s="1111">
        <v>11.547000000000001</v>
      </c>
      <c r="P13" s="1232">
        <f>+F3+F19+F35</f>
        <v>14969.010000000002</v>
      </c>
      <c r="V13" s="908"/>
      <c r="W13" s="908"/>
    </row>
    <row r="14" spans="1:23">
      <c r="A14" s="1082" t="s">
        <v>195</v>
      </c>
      <c r="B14" s="1082" t="s">
        <v>325</v>
      </c>
      <c r="C14" s="1083" t="s">
        <v>394</v>
      </c>
      <c r="D14" s="1201">
        <v>3065.44</v>
      </c>
      <c r="E14" s="1201">
        <v>357.71</v>
      </c>
      <c r="F14" s="1201">
        <f t="shared" si="2"/>
        <v>3423.15</v>
      </c>
      <c r="G14" s="1201">
        <f t="shared" si="0"/>
        <v>4055.9120499999999</v>
      </c>
      <c r="H14" s="1201">
        <f t="shared" si="1"/>
        <v>4017.9463270000001</v>
      </c>
      <c r="I14" s="1201">
        <f t="shared" si="3"/>
        <v>5.0183267550914352E-2</v>
      </c>
      <c r="J14" s="1085">
        <v>80822</v>
      </c>
      <c r="K14" s="1083">
        <v>5584</v>
      </c>
      <c r="L14" s="1086">
        <v>1.2589999999999999</v>
      </c>
      <c r="M14" s="1086">
        <v>11.492000000000001</v>
      </c>
      <c r="V14" s="908"/>
      <c r="W14" s="908"/>
    </row>
    <row r="15" spans="1:23">
      <c r="A15" s="1483" t="s">
        <v>181</v>
      </c>
      <c r="B15" s="1484"/>
      <c r="C15" s="1485"/>
      <c r="D15" s="1203">
        <f>SUM(D3:D14)</f>
        <v>22058.709999999995</v>
      </c>
      <c r="E15" s="1203">
        <f>SUM(E3:E14)</f>
        <v>4323.5200000000004</v>
      </c>
      <c r="F15" s="1203">
        <f>SUM(F3:F14)</f>
        <v>26382.230000000003</v>
      </c>
      <c r="G15" s="1203">
        <f>SUM(G3:G14)</f>
        <v>31031.765599999992</v>
      </c>
      <c r="H15" s="1203">
        <f>SUM(H3:H14)</f>
        <v>30752.793463999998</v>
      </c>
      <c r="I15" s="1203">
        <f t="shared" si="3"/>
        <v>5.3348150542218788E-2</v>
      </c>
      <c r="J15" s="1204">
        <f>SUM(J3:J14)</f>
        <v>581684</v>
      </c>
      <c r="K15" s="1205">
        <f>SUM(K3:K14)</f>
        <v>39516</v>
      </c>
      <c r="L15" s="1486"/>
      <c r="M15" s="1487"/>
      <c r="O15" s="1054"/>
      <c r="P15" s="1054"/>
      <c r="V15" s="908"/>
      <c r="W15" s="908"/>
    </row>
    <row r="16" spans="1:23">
      <c r="A16" s="1206"/>
      <c r="B16" s="1206"/>
      <c r="C16" s="1206"/>
      <c r="D16" s="1207"/>
      <c r="E16" s="1207"/>
      <c r="F16" s="1207"/>
      <c r="G16" s="1207"/>
      <c r="H16" s="1207"/>
      <c r="I16" s="1207"/>
      <c r="J16" s="1208"/>
      <c r="K16" s="1209"/>
      <c r="L16" s="1210"/>
      <c r="M16" s="1210"/>
      <c r="O16" s="1054"/>
      <c r="P16" s="1054"/>
      <c r="V16" s="908"/>
      <c r="W16" s="908"/>
    </row>
    <row r="17" spans="1:16">
      <c r="A17" s="1516" t="s">
        <v>345</v>
      </c>
      <c r="B17" s="1516"/>
      <c r="C17" s="1516"/>
      <c r="D17" s="1516"/>
      <c r="E17" s="1516"/>
      <c r="F17" s="1516"/>
      <c r="G17" s="1516"/>
      <c r="H17" s="1516"/>
      <c r="I17" s="1516"/>
      <c r="J17" s="1516"/>
      <c r="K17" s="1516"/>
      <c r="L17" s="1516"/>
      <c r="M17" s="1516"/>
      <c r="N17" s="910"/>
      <c r="O17" s="910"/>
      <c r="P17" s="910"/>
    </row>
    <row r="18" spans="1:16" ht="47.25">
      <c r="A18" s="1211" t="s">
        <v>198</v>
      </c>
      <c r="B18" s="1212" t="s">
        <v>96</v>
      </c>
      <c r="C18" s="1213" t="s">
        <v>173</v>
      </c>
      <c r="D18" s="1214" t="s">
        <v>174</v>
      </c>
      <c r="E18" s="1214" t="s">
        <v>182</v>
      </c>
      <c r="F18" s="1214" t="s">
        <v>175</v>
      </c>
      <c r="G18" s="1214" t="s">
        <v>176</v>
      </c>
      <c r="H18" s="1214" t="s">
        <v>219</v>
      </c>
      <c r="I18" s="1214" t="s">
        <v>37</v>
      </c>
      <c r="J18" s="1215" t="s">
        <v>202</v>
      </c>
      <c r="K18" s="1216" t="s">
        <v>189</v>
      </c>
      <c r="L18" s="1216" t="s">
        <v>190</v>
      </c>
      <c r="M18" s="1216" t="s">
        <v>191</v>
      </c>
    </row>
    <row r="19" spans="1:16">
      <c r="A19" s="959" t="s">
        <v>193</v>
      </c>
      <c r="B19" s="1082" t="s">
        <v>249</v>
      </c>
      <c r="C19" s="1083" t="s">
        <v>334</v>
      </c>
      <c r="D19" s="1201">
        <v>4573.5600000000004</v>
      </c>
      <c r="E19" s="1201">
        <v>430.33</v>
      </c>
      <c r="F19" s="1201">
        <f>D19+E19</f>
        <v>5003.8900000000003</v>
      </c>
      <c r="G19" s="1201">
        <f>D19*1.2+E19*1.055</f>
        <v>5942.2701500000003</v>
      </c>
      <c r="H19" s="1201">
        <f>G19-(G19-F19)*0.06</f>
        <v>5885.9673410000005</v>
      </c>
      <c r="I19" s="1201">
        <f t="shared" ref="I19:I31" si="4">G19/J19</f>
        <v>4.9518505262456151E-2</v>
      </c>
      <c r="J19" s="1085">
        <v>120001</v>
      </c>
      <c r="K19" s="1083">
        <v>8074</v>
      </c>
      <c r="L19" s="1096">
        <v>1.264</v>
      </c>
      <c r="M19" s="1111">
        <v>11.757</v>
      </c>
    </row>
    <row r="20" spans="1:16">
      <c r="A20" s="959" t="s">
        <v>162</v>
      </c>
      <c r="B20" s="959" t="s">
        <v>256</v>
      </c>
      <c r="C20" s="955" t="s">
        <v>341</v>
      </c>
      <c r="D20" s="1202">
        <v>4032.26</v>
      </c>
      <c r="E20" s="1202">
        <v>430.87</v>
      </c>
      <c r="F20" s="1202">
        <f t="shared" ref="F20:F30" si="5">D20+E20</f>
        <v>4463.13</v>
      </c>
      <c r="G20" s="1202">
        <f t="shared" ref="G20:G30" si="6">D20*1.2+E20*1.055</f>
        <v>5293.2798500000008</v>
      </c>
      <c r="H20" s="1202">
        <f t="shared" ref="H20:H30" si="7">G20-(G20-F20)*0.06</f>
        <v>5243.4708590000009</v>
      </c>
      <c r="I20" s="1202">
        <f t="shared" si="4"/>
        <v>5.0122908262788105E-2</v>
      </c>
      <c r="J20" s="961">
        <v>105606</v>
      </c>
      <c r="K20" s="955">
        <v>7011</v>
      </c>
      <c r="L20" s="1045">
        <v>1.2609999999999999</v>
      </c>
      <c r="M20" s="1046">
        <v>11.946</v>
      </c>
    </row>
    <row r="21" spans="1:16">
      <c r="A21" s="959" t="s">
        <v>163</v>
      </c>
      <c r="B21" s="959" t="s">
        <v>262</v>
      </c>
      <c r="C21" s="961" t="s">
        <v>344</v>
      </c>
      <c r="D21" s="1202">
        <v>3363.89</v>
      </c>
      <c r="E21" s="1202">
        <v>389.18</v>
      </c>
      <c r="F21" s="1202">
        <f t="shared" si="5"/>
        <v>3753.0699999999997</v>
      </c>
      <c r="G21" s="1202">
        <f t="shared" si="6"/>
        <v>4447.2528999999995</v>
      </c>
      <c r="H21" s="1202">
        <f t="shared" si="7"/>
        <v>4405.6019259999994</v>
      </c>
      <c r="I21" s="1202">
        <f t="shared" si="4"/>
        <v>5.0623830663980234E-2</v>
      </c>
      <c r="J21" s="961">
        <v>87849</v>
      </c>
      <c r="K21" s="955">
        <v>5863</v>
      </c>
      <c r="L21" s="1045">
        <v>1.2749999999999999</v>
      </c>
      <c r="M21" s="1045">
        <v>11.752000000000001</v>
      </c>
    </row>
    <row r="22" spans="1:16">
      <c r="A22" s="1082" t="s">
        <v>164</v>
      </c>
      <c r="B22" s="1082" t="s">
        <v>269</v>
      </c>
      <c r="C22" s="1083" t="s">
        <v>353</v>
      </c>
      <c r="D22" s="1201">
        <v>2885.15</v>
      </c>
      <c r="E22" s="1201">
        <v>443.62</v>
      </c>
      <c r="F22" s="1201">
        <f t="shared" si="5"/>
        <v>3328.77</v>
      </c>
      <c r="G22" s="1201">
        <f t="shared" si="6"/>
        <v>3930.1990999999998</v>
      </c>
      <c r="H22" s="1201">
        <f t="shared" si="7"/>
        <v>3894.1133539999996</v>
      </c>
      <c r="I22" s="1201">
        <f t="shared" si="4"/>
        <v>5.231198056701717E-2</v>
      </c>
      <c r="J22" s="1085">
        <v>75130</v>
      </c>
      <c r="K22" s="1083">
        <v>5044</v>
      </c>
      <c r="L22" s="1096">
        <v>1.2689999999999999</v>
      </c>
      <c r="M22" s="1111">
        <v>11.734999999999999</v>
      </c>
    </row>
    <row r="23" spans="1:16">
      <c r="A23" s="1082" t="s">
        <v>165</v>
      </c>
      <c r="B23" s="1082" t="s">
        <v>278</v>
      </c>
      <c r="C23" s="1083" t="s">
        <v>359</v>
      </c>
      <c r="D23" s="1201">
        <v>2436.48</v>
      </c>
      <c r="E23" s="1201">
        <v>432.92</v>
      </c>
      <c r="F23" s="1201">
        <f t="shared" si="5"/>
        <v>2869.4</v>
      </c>
      <c r="G23" s="1201">
        <f t="shared" si="6"/>
        <v>3380.5065999999997</v>
      </c>
      <c r="H23" s="1201">
        <f t="shared" si="7"/>
        <v>3349.8402039999996</v>
      </c>
      <c r="I23" s="1201">
        <f t="shared" si="4"/>
        <v>5.3480566366081311E-2</v>
      </c>
      <c r="J23" s="1085">
        <v>63210</v>
      </c>
      <c r="K23" s="1083">
        <v>4390</v>
      </c>
      <c r="L23" s="1096">
        <v>1.2509999999999999</v>
      </c>
      <c r="M23" s="1111">
        <v>11.505000000000001</v>
      </c>
    </row>
    <row r="24" spans="1:16">
      <c r="A24" s="1082" t="s">
        <v>166</v>
      </c>
      <c r="B24" s="1082" t="s">
        <v>282</v>
      </c>
      <c r="C24" s="1085" t="s">
        <v>364</v>
      </c>
      <c r="D24" s="1201">
        <v>891.96</v>
      </c>
      <c r="E24" s="1201">
        <v>447.34</v>
      </c>
      <c r="F24" s="1201">
        <f t="shared" si="5"/>
        <v>1339.3</v>
      </c>
      <c r="G24" s="1201">
        <f t="shared" si="6"/>
        <v>1542.2957000000001</v>
      </c>
      <c r="H24" s="1201">
        <f t="shared" si="7"/>
        <v>1530.1159580000001</v>
      </c>
      <c r="I24" s="1201">
        <f t="shared" si="4"/>
        <v>6.9547966269841277E-2</v>
      </c>
      <c r="J24" s="1085">
        <v>22176</v>
      </c>
      <c r="K24" s="1083">
        <v>1528</v>
      </c>
      <c r="L24" s="1096">
        <v>1.2430000000000001</v>
      </c>
      <c r="M24" s="1096">
        <v>11.672000000000001</v>
      </c>
    </row>
    <row r="25" spans="1:16">
      <c r="A25" s="1082" t="s">
        <v>167</v>
      </c>
      <c r="B25" s="1082" t="s">
        <v>367</v>
      </c>
      <c r="C25" s="1083" t="s">
        <v>370</v>
      </c>
      <c r="D25" s="1201">
        <v>621.82000000000005</v>
      </c>
      <c r="E25" s="1201">
        <v>430.68</v>
      </c>
      <c r="F25" s="1201">
        <f t="shared" si="5"/>
        <v>1052.5</v>
      </c>
      <c r="G25" s="1201">
        <f t="shared" si="6"/>
        <v>1200.5514000000001</v>
      </c>
      <c r="H25" s="1201">
        <f t="shared" si="7"/>
        <v>1191.668316</v>
      </c>
      <c r="I25" s="1201">
        <f t="shared" si="4"/>
        <v>8.0293699839486365E-2</v>
      </c>
      <c r="J25" s="1085">
        <v>14952</v>
      </c>
      <c r="K25" s="1083">
        <v>1038</v>
      </c>
      <c r="L25" s="1086">
        <v>1.2310000000000001</v>
      </c>
      <c r="M25" s="1086">
        <v>11.7</v>
      </c>
    </row>
    <row r="26" spans="1:16">
      <c r="A26" s="1082" t="s">
        <v>194</v>
      </c>
      <c r="B26" s="1082" t="s">
        <v>295</v>
      </c>
      <c r="C26" s="1083" t="s">
        <v>373</v>
      </c>
      <c r="D26" s="1201">
        <v>639.08000000000004</v>
      </c>
      <c r="E26" s="1201">
        <v>444.47</v>
      </c>
      <c r="F26" s="1201">
        <f>D26+E26</f>
        <v>1083.5500000000002</v>
      </c>
      <c r="G26" s="1201">
        <f>D26*1.2+E26*1.055</f>
        <v>1235.81185</v>
      </c>
      <c r="H26" s="1201">
        <f>G26-(G26-F26)*0.06</f>
        <v>1226.6761390000001</v>
      </c>
      <c r="I26" s="1201">
        <f>G26/J26</f>
        <v>7.9941254285529464E-2</v>
      </c>
      <c r="J26" s="1085">
        <v>15459</v>
      </c>
      <c r="K26" s="1083">
        <v>1075</v>
      </c>
      <c r="L26" s="1086">
        <v>1.2270000000000001</v>
      </c>
      <c r="M26" s="1086">
        <v>11.721</v>
      </c>
    </row>
    <row r="27" spans="1:16">
      <c r="A27" s="1082" t="s">
        <v>168</v>
      </c>
      <c r="B27" s="1082" t="s">
        <v>303</v>
      </c>
      <c r="C27" s="1085" t="s">
        <v>379</v>
      </c>
      <c r="D27" s="1201">
        <v>628.09</v>
      </c>
      <c r="E27" s="1201">
        <v>444.47</v>
      </c>
      <c r="F27" s="1201">
        <f t="shared" si="5"/>
        <v>1072.56</v>
      </c>
      <c r="G27" s="1201">
        <f t="shared" si="6"/>
        <v>1222.6238499999999</v>
      </c>
      <c r="H27" s="1201">
        <f t="shared" si="7"/>
        <v>1213.620019</v>
      </c>
      <c r="I27" s="1201">
        <f t="shared" si="4"/>
        <v>8.0791901804004487E-2</v>
      </c>
      <c r="J27" s="1085">
        <v>15133</v>
      </c>
      <c r="K27" s="1083">
        <v>1034</v>
      </c>
      <c r="L27" s="1096">
        <v>1.23</v>
      </c>
      <c r="M27" s="1111">
        <v>11.897</v>
      </c>
    </row>
    <row r="28" spans="1:16">
      <c r="A28" s="1082" t="s">
        <v>169</v>
      </c>
      <c r="B28" s="1082" t="s">
        <v>311</v>
      </c>
      <c r="C28" s="1083" t="s">
        <v>384</v>
      </c>
      <c r="D28" s="1201">
        <v>1797.47</v>
      </c>
      <c r="E28" s="1201">
        <v>430.13</v>
      </c>
      <c r="F28" s="1201">
        <f t="shared" si="5"/>
        <v>2227.6</v>
      </c>
      <c r="G28" s="1201">
        <f t="shared" si="6"/>
        <v>2610.7511500000001</v>
      </c>
      <c r="H28" s="1201">
        <f t="shared" si="7"/>
        <v>2587.7620809999999</v>
      </c>
      <c r="I28" s="1201">
        <f t="shared" si="4"/>
        <v>5.6660614840375892E-2</v>
      </c>
      <c r="J28" s="1085">
        <v>46077</v>
      </c>
      <c r="K28" s="1083">
        <v>3166</v>
      </c>
      <c r="L28" s="1096">
        <v>1.2390000000000001</v>
      </c>
      <c r="M28" s="1111">
        <v>11.744999999999999</v>
      </c>
    </row>
    <row r="29" spans="1:16">
      <c r="A29" s="1082" t="s">
        <v>170</v>
      </c>
      <c r="B29" s="1082" t="s">
        <v>387</v>
      </c>
      <c r="C29" s="1085" t="s">
        <v>388</v>
      </c>
      <c r="D29" s="1201">
        <v>2373.1</v>
      </c>
      <c r="E29" s="1201">
        <v>430.13</v>
      </c>
      <c r="F29" s="1201">
        <f t="shared" si="5"/>
        <v>2803.23</v>
      </c>
      <c r="G29" s="1201">
        <f t="shared" si="6"/>
        <v>3301.5071499999999</v>
      </c>
      <c r="H29" s="1201">
        <f t="shared" si="7"/>
        <v>3271.6105210000001</v>
      </c>
      <c r="I29" s="1201">
        <f t="shared" si="4"/>
        <v>7.2877734978588141E-2</v>
      </c>
      <c r="J29" s="1085">
        <v>45302</v>
      </c>
      <c r="K29" s="1083">
        <v>3132</v>
      </c>
      <c r="L29" s="1096">
        <v>1.2549999999999999</v>
      </c>
      <c r="M29" s="1111">
        <v>11.523999999999999</v>
      </c>
    </row>
    <row r="30" spans="1:16">
      <c r="A30" s="1082" t="s">
        <v>195</v>
      </c>
      <c r="B30" s="1082" t="s">
        <v>323</v>
      </c>
      <c r="C30" s="1083" t="s">
        <v>396</v>
      </c>
      <c r="D30" s="1201">
        <v>4455.37</v>
      </c>
      <c r="E30" s="1201">
        <v>444.47</v>
      </c>
      <c r="F30" s="1201">
        <f t="shared" si="5"/>
        <v>4899.84</v>
      </c>
      <c r="G30" s="1201">
        <f t="shared" si="6"/>
        <v>5815.3598499999998</v>
      </c>
      <c r="H30" s="1201">
        <f t="shared" si="7"/>
        <v>5760.4286590000002</v>
      </c>
      <c r="I30" s="1201">
        <f t="shared" si="4"/>
        <v>4.9325347758231691E-2</v>
      </c>
      <c r="J30" s="1085">
        <v>117898</v>
      </c>
      <c r="K30" s="1083">
        <v>8147</v>
      </c>
      <c r="L30" s="1096">
        <v>1.2589999999999999</v>
      </c>
      <c r="M30" s="1111">
        <v>11.491</v>
      </c>
    </row>
    <row r="31" spans="1:16">
      <c r="A31" s="1489" t="s">
        <v>181</v>
      </c>
      <c r="B31" s="1490"/>
      <c r="C31" s="1491"/>
      <c r="D31" s="1217">
        <f>SUM(D19:D30)</f>
        <v>28698.23</v>
      </c>
      <c r="E31" s="1217">
        <f>SUM(E19:E30)</f>
        <v>5198.6100000000006</v>
      </c>
      <c r="F31" s="1217">
        <f>SUM(F19:F30)</f>
        <v>33896.839999999997</v>
      </c>
      <c r="G31" s="1217">
        <f>SUM(G19:G30)</f>
        <v>39922.409549999997</v>
      </c>
      <c r="H31" s="1217">
        <f>SUM(H19:H30)</f>
        <v>39560.875376999997</v>
      </c>
      <c r="I31" s="1217">
        <f t="shared" si="4"/>
        <v>5.4778804886984368E-2</v>
      </c>
      <c r="J31" s="1218">
        <f>SUM(J19:J30)</f>
        <v>728793</v>
      </c>
      <c r="K31" s="1219">
        <f>SUM(K19:K30)</f>
        <v>49502</v>
      </c>
      <c r="L31" s="1492"/>
      <c r="M31" s="1493"/>
      <c r="O31" s="1055"/>
      <c r="P31" s="1055"/>
    </row>
    <row r="32" spans="1:16">
      <c r="A32" s="1206"/>
      <c r="B32" s="1206"/>
      <c r="C32" s="1206"/>
      <c r="D32" s="1207"/>
      <c r="E32" s="1207"/>
      <c r="F32" s="1207"/>
      <c r="G32" s="1207"/>
      <c r="H32" s="1207"/>
      <c r="I32" s="1207"/>
      <c r="J32" s="1208"/>
      <c r="K32" s="1209"/>
      <c r="L32" s="1220"/>
      <c r="M32" s="1220"/>
      <c r="O32" s="1055"/>
      <c r="P32" s="1055"/>
    </row>
    <row r="33" spans="1:16">
      <c r="A33" s="1517" t="s">
        <v>346</v>
      </c>
      <c r="B33" s="1517"/>
      <c r="C33" s="1517"/>
      <c r="D33" s="1517"/>
      <c r="E33" s="1517"/>
      <c r="F33" s="1517"/>
      <c r="G33" s="1517"/>
      <c r="H33" s="1517"/>
      <c r="I33" s="1517"/>
      <c r="J33" s="1517"/>
      <c r="K33" s="1517"/>
      <c r="L33" s="1517"/>
      <c r="M33" s="1517"/>
      <c r="N33" s="948"/>
      <c r="O33" s="948"/>
      <c r="P33" s="948"/>
    </row>
    <row r="34" spans="1:16" ht="47.25">
      <c r="A34" s="1211" t="s">
        <v>200</v>
      </c>
      <c r="B34" s="1212" t="s">
        <v>96</v>
      </c>
      <c r="C34" s="1213" t="s">
        <v>173</v>
      </c>
      <c r="D34" s="1214" t="s">
        <v>174</v>
      </c>
      <c r="E34" s="1214" t="s">
        <v>182</v>
      </c>
      <c r="F34" s="1214" t="s">
        <v>175</v>
      </c>
      <c r="G34" s="1214" t="s">
        <v>176</v>
      </c>
      <c r="H34" s="1214" t="s">
        <v>219</v>
      </c>
      <c r="I34" s="1214" t="s">
        <v>37</v>
      </c>
      <c r="J34" s="1215" t="s">
        <v>202</v>
      </c>
      <c r="K34" s="1216" t="s">
        <v>189</v>
      </c>
      <c r="L34" s="1216" t="s">
        <v>190</v>
      </c>
      <c r="M34" s="1216" t="s">
        <v>191</v>
      </c>
    </row>
    <row r="35" spans="1:16">
      <c r="A35" s="959" t="s">
        <v>193</v>
      </c>
      <c r="B35" s="959" t="s">
        <v>249</v>
      </c>
      <c r="C35" s="961" t="s">
        <v>335</v>
      </c>
      <c r="D35" s="1202">
        <v>5373.51</v>
      </c>
      <c r="E35" s="1202">
        <v>521.97</v>
      </c>
      <c r="F35" s="1202">
        <f t="shared" ref="F35:F46" si="8">D35+E35</f>
        <v>5895.4800000000005</v>
      </c>
      <c r="G35" s="1202">
        <f>D35*1.2+E35*1.055</f>
        <v>6998.8903500000006</v>
      </c>
      <c r="H35" s="1202">
        <f>G35-(G35-F35)*0.06</f>
        <v>6932.6857290000007</v>
      </c>
      <c r="I35" s="1202">
        <f t="shared" ref="I35:I47" si="9">G35/J35</f>
        <v>4.9166774499473133E-2</v>
      </c>
      <c r="J35" s="961">
        <v>142350</v>
      </c>
      <c r="K35" s="955">
        <v>9578</v>
      </c>
      <c r="L35" s="1045">
        <v>1.264</v>
      </c>
      <c r="M35" s="1045">
        <v>11.757</v>
      </c>
    </row>
    <row r="36" spans="1:16">
      <c r="A36" s="959" t="s">
        <v>162</v>
      </c>
      <c r="B36" s="959" t="s">
        <v>254</v>
      </c>
      <c r="C36" s="961" t="s">
        <v>339</v>
      </c>
      <c r="D36" s="1202">
        <v>4714.62</v>
      </c>
      <c r="E36" s="1202">
        <v>522.57000000000005</v>
      </c>
      <c r="F36" s="1202">
        <f t="shared" si="8"/>
        <v>5237.1899999999996</v>
      </c>
      <c r="G36" s="1202">
        <f t="shared" ref="G36:G46" si="10">D36*1.2+E36*1.055</f>
        <v>6208.8553499999998</v>
      </c>
      <c r="H36" s="1202">
        <f t="shared" ref="H36:H46" si="11">G36-(G36-F36)*0.06</f>
        <v>6150.555429</v>
      </c>
      <c r="I36" s="1202">
        <f t="shared" si="9"/>
        <v>4.9739284054859487E-2</v>
      </c>
      <c r="J36" s="961">
        <v>124828</v>
      </c>
      <c r="K36" s="955">
        <v>8287</v>
      </c>
      <c r="L36" s="1045">
        <v>1.2609999999999999</v>
      </c>
      <c r="M36" s="1045">
        <v>11.946</v>
      </c>
    </row>
    <row r="37" spans="1:16">
      <c r="A37" s="959" t="s">
        <v>163</v>
      </c>
      <c r="B37" s="959" t="s">
        <v>262</v>
      </c>
      <c r="C37" s="961" t="s">
        <v>347</v>
      </c>
      <c r="D37" s="1202">
        <v>3601.83</v>
      </c>
      <c r="E37" s="1202">
        <v>472</v>
      </c>
      <c r="F37" s="1202">
        <f t="shared" si="8"/>
        <v>4073.83</v>
      </c>
      <c r="G37" s="1202">
        <f t="shared" si="10"/>
        <v>4820.1559999999999</v>
      </c>
      <c r="H37" s="1202">
        <f t="shared" si="11"/>
        <v>4775.37644</v>
      </c>
      <c r="I37" s="1202">
        <f t="shared" si="9"/>
        <v>5.0597875377897214E-2</v>
      </c>
      <c r="J37" s="961">
        <v>95264</v>
      </c>
      <c r="K37" s="955">
        <v>6358</v>
      </c>
      <c r="L37" s="1045">
        <v>1.2749999999999999</v>
      </c>
      <c r="M37" s="1045">
        <v>11.752000000000001</v>
      </c>
    </row>
    <row r="38" spans="1:16">
      <c r="A38" s="1082" t="s">
        <v>164</v>
      </c>
      <c r="B38" s="1082" t="s">
        <v>269</v>
      </c>
      <c r="C38" s="1085" t="s">
        <v>351</v>
      </c>
      <c r="D38" s="1201">
        <v>3166.45</v>
      </c>
      <c r="E38" s="1201">
        <v>541.01</v>
      </c>
      <c r="F38" s="1201">
        <f t="shared" si="8"/>
        <v>3707.46</v>
      </c>
      <c r="G38" s="1201">
        <f t="shared" si="10"/>
        <v>4370.5055499999999</v>
      </c>
      <c r="H38" s="1201">
        <f t="shared" si="11"/>
        <v>4330.7228169999998</v>
      </c>
      <c r="I38" s="1202">
        <f t="shared" si="9"/>
        <v>5.2218186434400272E-2</v>
      </c>
      <c r="J38" s="1085">
        <v>83697</v>
      </c>
      <c r="K38" s="1083">
        <v>5619</v>
      </c>
      <c r="L38" s="1096">
        <v>1.2689999999999999</v>
      </c>
      <c r="M38" s="1096">
        <v>11.734999999999999</v>
      </c>
    </row>
    <row r="39" spans="1:16">
      <c r="A39" s="1082" t="s">
        <v>165</v>
      </c>
      <c r="B39" s="1082" t="s">
        <v>275</v>
      </c>
      <c r="C39" s="1085" t="s">
        <v>357</v>
      </c>
      <c r="D39" s="1201">
        <v>2917.6</v>
      </c>
      <c r="E39" s="1201">
        <v>528.77</v>
      </c>
      <c r="F39" s="1201">
        <f t="shared" si="8"/>
        <v>3446.37</v>
      </c>
      <c r="G39" s="1201">
        <f t="shared" si="10"/>
        <v>4058.97235</v>
      </c>
      <c r="H39" s="1201">
        <f t="shared" si="11"/>
        <v>4022.2162090000002</v>
      </c>
      <c r="I39" s="1202">
        <f t="shared" si="9"/>
        <v>5.2655117012168226E-2</v>
      </c>
      <c r="J39" s="1085">
        <v>77086</v>
      </c>
      <c r="K39" s="1083">
        <v>5353</v>
      </c>
      <c r="L39" s="1096">
        <v>1.252</v>
      </c>
      <c r="M39" s="1096">
        <v>11.505000000000001</v>
      </c>
    </row>
    <row r="40" spans="1:16">
      <c r="A40" s="1082" t="s">
        <v>166</v>
      </c>
      <c r="B40" s="1082" t="s">
        <v>282</v>
      </c>
      <c r="C40" s="1085" t="s">
        <v>362</v>
      </c>
      <c r="D40" s="1201">
        <v>1267.28</v>
      </c>
      <c r="E40" s="1201">
        <v>546.39</v>
      </c>
      <c r="F40" s="1201">
        <f t="shared" si="8"/>
        <v>1813.67</v>
      </c>
      <c r="G40" s="1201">
        <f t="shared" si="10"/>
        <v>2097.1774499999997</v>
      </c>
      <c r="H40" s="1201">
        <f t="shared" si="11"/>
        <v>2080.1670029999996</v>
      </c>
      <c r="I40" s="1202">
        <f t="shared" si="9"/>
        <v>6.3090083029993069E-2</v>
      </c>
      <c r="J40" s="1085">
        <v>33241</v>
      </c>
      <c r="K40" s="1083">
        <v>2291</v>
      </c>
      <c r="L40" s="1096">
        <v>1.2430000000000001</v>
      </c>
      <c r="M40" s="1096">
        <v>11.672000000000001</v>
      </c>
    </row>
    <row r="41" spans="1:16">
      <c r="A41" s="1082" t="s">
        <v>167</v>
      </c>
      <c r="B41" s="1082" t="s">
        <v>367</v>
      </c>
      <c r="C41" s="1085" t="s">
        <v>369</v>
      </c>
      <c r="D41" s="1201">
        <v>1061.77</v>
      </c>
      <c r="E41" s="1201">
        <v>526.53</v>
      </c>
      <c r="F41" s="1201">
        <f t="shared" si="8"/>
        <v>1588.3</v>
      </c>
      <c r="G41" s="1201">
        <f t="shared" si="10"/>
        <v>1829.6131500000001</v>
      </c>
      <c r="H41" s="1201">
        <f t="shared" si="11"/>
        <v>1815.1343610000001</v>
      </c>
      <c r="I41" s="1202">
        <f t="shared" si="9"/>
        <v>6.6065326424496279E-2</v>
      </c>
      <c r="J41" s="1085">
        <v>27694</v>
      </c>
      <c r="K41" s="1083">
        <v>1922</v>
      </c>
      <c r="L41" s="1096">
        <v>1.232</v>
      </c>
      <c r="M41" s="1096">
        <v>11.7</v>
      </c>
    </row>
    <row r="42" spans="1:16">
      <c r="A42" s="1082" t="s">
        <v>194</v>
      </c>
      <c r="B42" s="1082" t="s">
        <v>295</v>
      </c>
      <c r="C42" s="1085" t="s">
        <v>375</v>
      </c>
      <c r="D42" s="1201">
        <v>907.45</v>
      </c>
      <c r="E42" s="1201">
        <v>543.52</v>
      </c>
      <c r="F42" s="1201">
        <f>D42+E42</f>
        <v>1450.97</v>
      </c>
      <c r="G42" s="1201">
        <f>D42*1.2+E42*1.055</f>
        <v>1662.3535999999999</v>
      </c>
      <c r="H42" s="1201">
        <f>G42-(G42-F42)*0.06</f>
        <v>1649.670584</v>
      </c>
      <c r="I42" s="1202">
        <f t="shared" si="9"/>
        <v>7.0423791569582714E-2</v>
      </c>
      <c r="J42" s="1085">
        <v>23605</v>
      </c>
      <c r="K42" s="1083">
        <v>1642</v>
      </c>
      <c r="L42" s="1096">
        <v>1.2270000000000001</v>
      </c>
      <c r="M42" s="1096">
        <v>11.721</v>
      </c>
    </row>
    <row r="43" spans="1:16" ht="15" customHeight="1">
      <c r="A43" s="1082" t="s">
        <v>168</v>
      </c>
      <c r="B43" s="1082" t="s">
        <v>303</v>
      </c>
      <c r="C43" s="1085" t="s">
        <v>380</v>
      </c>
      <c r="D43" s="1201">
        <v>897.48</v>
      </c>
      <c r="E43" s="1201">
        <v>543.52</v>
      </c>
      <c r="F43" s="1201">
        <f t="shared" si="8"/>
        <v>1441</v>
      </c>
      <c r="G43" s="1201">
        <f t="shared" si="10"/>
        <v>1650.3896</v>
      </c>
      <c r="H43" s="1201">
        <f t="shared" si="11"/>
        <v>1637.8262239999999</v>
      </c>
      <c r="I43" s="1202">
        <f t="shared" si="9"/>
        <v>7.0738056662809135E-2</v>
      </c>
      <c r="J43" s="1085">
        <v>23331</v>
      </c>
      <c r="K43" s="1083">
        <v>1594</v>
      </c>
      <c r="L43" s="1096">
        <v>1.23</v>
      </c>
      <c r="M43" s="1096">
        <v>11.897</v>
      </c>
    </row>
    <row r="44" spans="1:16">
      <c r="A44" s="1082" t="s">
        <v>169</v>
      </c>
      <c r="B44" s="1082" t="s">
        <v>311</v>
      </c>
      <c r="C44" s="1085" t="s">
        <v>382</v>
      </c>
      <c r="D44" s="1201">
        <v>2356.9299999999998</v>
      </c>
      <c r="E44" s="1201">
        <v>525.98</v>
      </c>
      <c r="F44" s="1201">
        <f t="shared" si="8"/>
        <v>2882.91</v>
      </c>
      <c r="G44" s="1201">
        <f t="shared" si="10"/>
        <v>3383.2248999999997</v>
      </c>
      <c r="H44" s="1201">
        <f t="shared" si="11"/>
        <v>3353.2060059999999</v>
      </c>
      <c r="I44" s="1202">
        <f t="shared" si="9"/>
        <v>5.4611304095171988E-2</v>
      </c>
      <c r="J44" s="1085">
        <v>61951</v>
      </c>
      <c r="K44" s="1083">
        <v>4257</v>
      </c>
      <c r="L44" s="1096">
        <v>1.238</v>
      </c>
      <c r="M44" s="1096">
        <v>11.753</v>
      </c>
    </row>
    <row r="45" spans="1:16">
      <c r="A45" s="1082" t="s">
        <v>170</v>
      </c>
      <c r="B45" s="1082" t="s">
        <v>317</v>
      </c>
      <c r="C45" s="1085" t="s">
        <v>397</v>
      </c>
      <c r="D45" s="1201">
        <v>3766.75</v>
      </c>
      <c r="E45" s="1201">
        <v>543.52</v>
      </c>
      <c r="F45" s="1201">
        <f t="shared" si="8"/>
        <v>4310.2700000000004</v>
      </c>
      <c r="G45" s="1201">
        <f t="shared" si="10"/>
        <v>5093.5135999999993</v>
      </c>
      <c r="H45" s="1201">
        <f t="shared" si="11"/>
        <v>5046.5189839999994</v>
      </c>
      <c r="I45" s="1202">
        <f t="shared" si="9"/>
        <v>5.1315899977835533E-2</v>
      </c>
      <c r="J45" s="1085">
        <v>99258</v>
      </c>
      <c r="K45" s="1083">
        <v>6880</v>
      </c>
      <c r="L45" s="1096">
        <v>1.2490000000000001</v>
      </c>
      <c r="M45" s="1096">
        <v>11.547000000000001</v>
      </c>
    </row>
    <row r="46" spans="1:16">
      <c r="A46" s="1082" t="s">
        <v>195</v>
      </c>
      <c r="B46" s="1082" t="s">
        <v>325</v>
      </c>
      <c r="C46" s="1085" t="s">
        <v>395</v>
      </c>
      <c r="D46" s="1201">
        <v>4723</v>
      </c>
      <c r="E46" s="1201">
        <v>525.98</v>
      </c>
      <c r="F46" s="1201">
        <f t="shared" si="8"/>
        <v>5248.98</v>
      </c>
      <c r="G46" s="1201">
        <f t="shared" si="10"/>
        <v>6222.5088999999998</v>
      </c>
      <c r="H46" s="1201">
        <f t="shared" si="11"/>
        <v>6164.0971659999996</v>
      </c>
      <c r="I46" s="1201">
        <f t="shared" si="9"/>
        <v>4.9955113919172782E-2</v>
      </c>
      <c r="J46" s="1085">
        <v>124562</v>
      </c>
      <c r="K46" s="1083">
        <v>8606</v>
      </c>
      <c r="L46" s="1096">
        <v>1.2589999999999999</v>
      </c>
      <c r="M46" s="1096">
        <v>11.492000000000001</v>
      </c>
    </row>
    <row r="47" spans="1:16">
      <c r="A47" s="1495" t="s">
        <v>181</v>
      </c>
      <c r="B47" s="1496"/>
      <c r="C47" s="1497"/>
      <c r="D47" s="1221">
        <f>SUM(D35:D46)</f>
        <v>34754.67</v>
      </c>
      <c r="E47" s="1221">
        <f>SUM(E35:E46)</f>
        <v>6341.76</v>
      </c>
      <c r="F47" s="1221">
        <f>SUM(F35:F46)</f>
        <v>41096.429999999993</v>
      </c>
      <c r="G47" s="1221">
        <f>SUM(G35:G46)</f>
        <v>48396.160799999998</v>
      </c>
      <c r="H47" s="1221">
        <f>SUM(H35:H46)</f>
        <v>47958.176951999994</v>
      </c>
      <c r="I47" s="1221">
        <f t="shared" si="9"/>
        <v>5.2784276018222921E-2</v>
      </c>
      <c r="J47" s="1222">
        <f>SUM(J35:J46)</f>
        <v>916867</v>
      </c>
      <c r="K47" s="1223">
        <f>SUM(K35:K46)</f>
        <v>62387</v>
      </c>
      <c r="L47" s="1498"/>
      <c r="M47" s="1499"/>
      <c r="O47" s="1055"/>
      <c r="P47" s="1055"/>
    </row>
    <row r="48" spans="1:16">
      <c r="A48" s="1193"/>
      <c r="B48" s="1193"/>
      <c r="C48" s="1193"/>
      <c r="D48" s="1224"/>
      <c r="E48" s="1224"/>
      <c r="F48" s="1224"/>
      <c r="G48" s="1224"/>
      <c r="H48" s="1224"/>
      <c r="I48" s="1224"/>
      <c r="J48" s="908"/>
      <c r="K48" s="907"/>
      <c r="L48" s="910"/>
      <c r="M48" s="901"/>
      <c r="N48" s="1013"/>
      <c r="O48" s="1014"/>
      <c r="P48" s="1014"/>
    </row>
    <row r="49" spans="1:16">
      <c r="A49" s="1193"/>
      <c r="B49" s="1193"/>
      <c r="C49" s="1193"/>
      <c r="D49" s="1224"/>
      <c r="E49" s="1224"/>
      <c r="F49" s="1224"/>
      <c r="G49" s="1224"/>
      <c r="H49" s="1224"/>
      <c r="I49" s="1224"/>
      <c r="J49" s="908"/>
      <c r="K49" s="907"/>
      <c r="L49" s="910"/>
      <c r="M49" s="901"/>
      <c r="N49" s="1013"/>
      <c r="O49" s="1014"/>
      <c r="P49" s="1014"/>
    </row>
    <row r="50" spans="1:16">
      <c r="A50" s="1193"/>
      <c r="B50" s="1193"/>
      <c r="C50" s="1193" t="s">
        <v>20</v>
      </c>
      <c r="D50" s="1224"/>
      <c r="E50" s="1224"/>
      <c r="F50" s="1224"/>
      <c r="G50" s="1224"/>
      <c r="H50" s="1224"/>
      <c r="I50" s="1224"/>
      <c r="J50" s="908"/>
      <c r="K50" s="907"/>
      <c r="L50" s="910"/>
      <c r="M50" s="901"/>
      <c r="N50" s="1013"/>
      <c r="O50" s="1014"/>
      <c r="P50" s="1014"/>
    </row>
    <row r="51" spans="1:16" ht="21" customHeight="1">
      <c r="A51" s="1500"/>
      <c r="B51" s="1500"/>
      <c r="C51" s="1500"/>
      <c r="D51" s="1224"/>
      <c r="E51" s="1224"/>
      <c r="F51" s="1224"/>
      <c r="G51" s="1224"/>
      <c r="H51" s="1224"/>
      <c r="I51" s="1224"/>
      <c r="J51" s="908"/>
      <c r="K51" s="907"/>
      <c r="L51" s="910"/>
      <c r="M51" s="901"/>
      <c r="N51" s="910"/>
      <c r="O51" s="910"/>
      <c r="P51" s="910"/>
    </row>
    <row r="52" spans="1:16" ht="19.5" customHeight="1">
      <c r="A52" s="1193"/>
      <c r="B52" s="1193"/>
      <c r="C52" s="992"/>
      <c r="D52" s="1224"/>
      <c r="E52" s="1224"/>
      <c r="F52" s="1224"/>
      <c r="G52" s="1224"/>
      <c r="H52" s="1224"/>
      <c r="I52" s="1224"/>
      <c r="J52" s="908"/>
      <c r="K52" s="907"/>
      <c r="L52" s="910"/>
      <c r="M52" s="901"/>
      <c r="N52" s="910"/>
      <c r="O52" s="910"/>
      <c r="P52" s="910"/>
    </row>
    <row r="53" spans="1:16">
      <c r="A53" s="930"/>
      <c r="B53" s="930"/>
      <c r="C53" s="1015"/>
      <c r="D53" s="1225" t="s">
        <v>20</v>
      </c>
      <c r="E53" s="1225"/>
      <c r="F53" s="1225"/>
      <c r="G53" s="1225"/>
      <c r="H53" s="1224"/>
      <c r="I53" s="1224"/>
      <c r="J53" s="908"/>
      <c r="K53" s="907"/>
      <c r="L53" s="910"/>
      <c r="M53" s="901"/>
      <c r="N53" s="910"/>
      <c r="O53" s="910"/>
      <c r="P53" s="910"/>
    </row>
    <row r="54" spans="1:16" ht="20.25" customHeight="1">
      <c r="A54" s="901"/>
      <c r="B54" s="901"/>
      <c r="C54" s="992"/>
      <c r="D54" s="1224"/>
      <c r="E54" s="1224"/>
      <c r="F54" s="1224"/>
      <c r="G54" s="1224"/>
      <c r="H54" s="1224" t="s">
        <v>20</v>
      </c>
      <c r="I54" s="1224"/>
      <c r="J54" s="908"/>
      <c r="K54" s="908"/>
      <c r="L54" s="910"/>
      <c r="M54" s="901"/>
      <c r="N54" s="910"/>
      <c r="O54" s="910"/>
      <c r="P54" s="910"/>
    </row>
    <row r="55" spans="1:16" ht="27.75" customHeight="1">
      <c r="A55" s="901"/>
      <c r="B55" s="901"/>
      <c r="C55" s="989"/>
      <c r="D55" s="1224"/>
      <c r="E55" s="1224"/>
      <c r="F55" s="1224"/>
      <c r="G55" s="1224"/>
      <c r="H55" s="1224"/>
      <c r="I55" s="1224"/>
      <c r="J55" s="908"/>
      <c r="K55" s="907"/>
      <c r="L55" s="910"/>
      <c r="M55" s="901"/>
      <c r="N55" s="910"/>
      <c r="O55" s="910"/>
      <c r="P55" s="910"/>
    </row>
    <row r="56" spans="1:16" ht="27.75" customHeight="1">
      <c r="A56" s="901"/>
      <c r="B56" s="901"/>
      <c r="C56" s="989"/>
      <c r="D56" s="1224"/>
      <c r="E56" s="1224"/>
      <c r="F56" s="1224"/>
      <c r="G56" s="1224"/>
      <c r="H56" s="1224"/>
      <c r="I56" s="1224"/>
      <c r="J56" s="908"/>
      <c r="K56" s="907"/>
      <c r="L56" s="910"/>
      <c r="M56" s="901"/>
      <c r="N56" s="910"/>
      <c r="O56" s="910"/>
      <c r="P56" s="910"/>
    </row>
    <row r="57" spans="1:16" ht="2.25" customHeight="1">
      <c r="A57" s="901"/>
      <c r="B57" s="901"/>
      <c r="C57" s="901"/>
      <c r="D57" s="1226"/>
      <c r="E57" s="1226"/>
      <c r="F57" s="1226"/>
      <c r="G57" s="1226"/>
      <c r="H57" s="1226"/>
      <c r="I57" s="1226"/>
      <c r="J57" s="901"/>
      <c r="K57" s="901"/>
      <c r="L57" s="901"/>
      <c r="M57" s="901"/>
    </row>
    <row r="58" spans="1:16" ht="17.649999999999999" customHeight="1">
      <c r="H58" s="1226"/>
      <c r="I58" s="1226"/>
      <c r="J58" s="901"/>
    </row>
    <row r="59" spans="1:16">
      <c r="H59" s="1226"/>
      <c r="I59" s="1226"/>
      <c r="J59" s="901"/>
    </row>
    <row r="60" spans="1:16">
      <c r="H60" s="1226"/>
      <c r="I60" s="1226"/>
      <c r="J60" s="901"/>
    </row>
  </sheetData>
  <mergeCells count="10">
    <mergeCell ref="A1:M1"/>
    <mergeCell ref="A17:M17"/>
    <mergeCell ref="A33:M33"/>
    <mergeCell ref="A51:C51"/>
    <mergeCell ref="A15:C15"/>
    <mergeCell ref="L15:M15"/>
    <mergeCell ref="A31:C31"/>
    <mergeCell ref="L31:M31"/>
    <mergeCell ref="A47:C47"/>
    <mergeCell ref="L47:M47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52"/>
  <sheetViews>
    <sheetView topLeftCell="A10" zoomScale="90" zoomScaleNormal="90" workbookViewId="0">
      <selection activeCell="H24" sqref="H24"/>
    </sheetView>
  </sheetViews>
  <sheetFormatPr baseColWidth="10" defaultColWidth="17.7109375" defaultRowHeight="15.75"/>
  <cols>
    <col min="1" max="1" width="21.7109375" style="892" customWidth="1"/>
    <col min="2" max="2" width="18" style="890" customWidth="1"/>
    <col min="3" max="3" width="16.28515625" style="892" customWidth="1"/>
    <col min="4" max="4" width="16.42578125" style="891" customWidth="1"/>
    <col min="5" max="5" width="18" style="890" customWidth="1"/>
    <col min="6" max="6" width="15.85546875" style="890" customWidth="1"/>
    <col min="7" max="7" width="16.5703125" style="892" customWidth="1"/>
    <col min="8" max="10" width="13" style="892" customWidth="1"/>
    <col min="11" max="11" width="13.42578125" style="892" customWidth="1"/>
    <col min="12" max="12" width="18" style="892" customWidth="1"/>
    <col min="13" max="15" width="14.42578125" style="892" bestFit="1" customWidth="1"/>
    <col min="16" max="16" width="15.28515625" style="890" customWidth="1"/>
    <col min="17" max="17" width="16.140625" style="892" customWidth="1"/>
    <col min="18" max="18" width="14.140625" style="892" customWidth="1"/>
    <col min="19" max="19" width="14.7109375" style="892" customWidth="1"/>
    <col min="20" max="20" width="15.42578125" style="893" customWidth="1"/>
    <col min="21" max="21" width="20.5703125" style="893" customWidth="1"/>
    <col min="22" max="22" width="14.85546875" style="893" customWidth="1"/>
    <col min="23" max="23" width="15.140625" style="893" customWidth="1"/>
    <col min="24" max="24" width="21.140625" style="893" customWidth="1"/>
    <col min="25" max="25" width="19.42578125" style="893" customWidth="1"/>
    <col min="26" max="26" width="20.42578125" style="893" customWidth="1"/>
    <col min="27" max="27" width="14.85546875" style="893" customWidth="1"/>
    <col min="28" max="28" width="16.7109375" style="908" customWidth="1"/>
    <col min="29" max="29" width="16.28515625" style="913" customWidth="1"/>
    <col min="30" max="30" width="14.5703125" style="914" customWidth="1"/>
    <col min="31" max="31" width="12.85546875" style="893" customWidth="1"/>
    <col min="32" max="32" width="16.140625" style="893" customWidth="1"/>
    <col min="33" max="33" width="15.7109375" style="893" customWidth="1"/>
    <col min="34" max="34" width="17" style="893" customWidth="1"/>
    <col min="35" max="46" width="11.42578125" style="893" customWidth="1"/>
    <col min="47" max="250" width="11.42578125" style="892" customWidth="1"/>
    <col min="251" max="251" width="19.140625" style="892" customWidth="1"/>
    <col min="252" max="252" width="18" style="892" customWidth="1"/>
    <col min="253" max="254" width="18.42578125" style="892" customWidth="1"/>
    <col min="255" max="255" width="18" style="892" customWidth="1"/>
    <col min="256" max="16384" width="17.7109375" style="892"/>
  </cols>
  <sheetData>
    <row r="1" spans="1:46" s="895" customFormat="1" ht="24.95" customHeight="1">
      <c r="A1" s="977" t="s">
        <v>172</v>
      </c>
      <c r="B1" s="898"/>
      <c r="C1" s="974"/>
      <c r="D1" s="900"/>
      <c r="E1" s="975"/>
      <c r="F1" s="976"/>
      <c r="K1"/>
      <c r="L1"/>
      <c r="P1" s="898"/>
      <c r="Q1" s="899"/>
      <c r="R1" s="898"/>
      <c r="S1" s="898"/>
      <c r="T1" s="893"/>
      <c r="U1" s="893"/>
      <c r="V1" s="901"/>
      <c r="W1" s="893"/>
      <c r="X1" s="893"/>
      <c r="Y1" s="893"/>
      <c r="Z1" s="893"/>
      <c r="AA1" s="901"/>
      <c r="AB1" s="894"/>
      <c r="AC1" s="894"/>
      <c r="AD1" s="894"/>
      <c r="AE1" s="894"/>
      <c r="AF1" s="893"/>
      <c r="AG1" s="893"/>
      <c r="AH1" s="893"/>
      <c r="AI1" s="893"/>
      <c r="AJ1" s="893"/>
      <c r="AK1" s="893"/>
      <c r="AL1" s="893"/>
      <c r="AM1" s="893"/>
      <c r="AN1" s="893"/>
      <c r="AO1" s="893"/>
      <c r="AP1" s="893"/>
      <c r="AQ1" s="893"/>
      <c r="AR1" s="893"/>
      <c r="AS1" s="893"/>
      <c r="AT1" s="893"/>
    </row>
    <row r="2" spans="1:46" s="895" customFormat="1" ht="41.25" customHeight="1">
      <c r="A2" s="977"/>
      <c r="B2" s="898"/>
      <c r="C2" s="974"/>
      <c r="D2" s="900"/>
      <c r="E2" s="975"/>
      <c r="F2" s="976"/>
      <c r="P2" s="898"/>
      <c r="Q2" s="899"/>
      <c r="R2" s="898"/>
      <c r="S2" s="898"/>
      <c r="T2" s="893"/>
      <c r="U2" s="893"/>
      <c r="V2" s="901"/>
      <c r="W2" s="893"/>
      <c r="X2" s="893"/>
      <c r="Y2" s="893"/>
      <c r="Z2" s="893"/>
      <c r="AA2" s="901"/>
      <c r="AB2" s="894"/>
      <c r="AC2" s="894"/>
      <c r="AD2" s="894"/>
      <c r="AE2" s="894"/>
      <c r="AF2" s="893"/>
      <c r="AG2" s="893"/>
      <c r="AH2" s="893"/>
      <c r="AI2" s="893"/>
      <c r="AJ2" s="893"/>
      <c r="AK2" s="893"/>
      <c r="AL2" s="893"/>
      <c r="AM2" s="893"/>
      <c r="AN2" s="893"/>
      <c r="AO2" s="893"/>
      <c r="AP2" s="893"/>
      <c r="AQ2" s="893"/>
      <c r="AR2" s="893"/>
      <c r="AS2" s="893"/>
      <c r="AT2" s="893"/>
    </row>
    <row r="3" spans="1:46" ht="41.25" customHeight="1">
      <c r="A3" s="902"/>
      <c r="B3" s="903"/>
      <c r="E3" s="904"/>
      <c r="H3" s="898"/>
      <c r="I3" s="898"/>
      <c r="J3" s="898"/>
      <c r="K3" s="898"/>
      <c r="L3" s="898"/>
      <c r="M3" s="898"/>
      <c r="N3" s="898"/>
      <c r="O3" s="898"/>
      <c r="Q3" s="899"/>
      <c r="R3" s="898"/>
      <c r="S3" s="898"/>
      <c r="V3" s="905"/>
      <c r="W3" s="1001"/>
      <c r="Y3" s="1003"/>
      <c r="Z3" s="899"/>
      <c r="AD3" s="910"/>
    </row>
    <row r="4" spans="1:46" ht="50.1" customHeight="1">
      <c r="A4" s="965" t="s">
        <v>172</v>
      </c>
      <c r="B4" s="966" t="s">
        <v>173</v>
      </c>
      <c r="C4" s="967" t="s">
        <v>174</v>
      </c>
      <c r="D4" s="967" t="s">
        <v>182</v>
      </c>
      <c r="E4" s="968" t="s">
        <v>175</v>
      </c>
      <c r="F4" s="967" t="s">
        <v>176</v>
      </c>
      <c r="G4" s="967" t="s">
        <v>220</v>
      </c>
      <c r="H4" s="970" t="s">
        <v>455</v>
      </c>
      <c r="I4" s="1021" t="s">
        <v>189</v>
      </c>
      <c r="J4" s="1021" t="s">
        <v>190</v>
      </c>
      <c r="K4" s="1021" t="s">
        <v>191</v>
      </c>
      <c r="L4" s="1087" t="s">
        <v>247</v>
      </c>
      <c r="M4" s="957" t="s">
        <v>218</v>
      </c>
      <c r="N4" s="957" t="s">
        <v>213</v>
      </c>
      <c r="O4" s="957" t="s">
        <v>209</v>
      </c>
      <c r="P4" s="957" t="s">
        <v>180</v>
      </c>
      <c r="Q4" s="899"/>
      <c r="R4" s="898"/>
      <c r="S4" s="898"/>
      <c r="W4" s="897"/>
      <c r="X4" s="928"/>
      <c r="AC4" s="907"/>
      <c r="AD4" s="910"/>
      <c r="AE4" s="1080"/>
      <c r="AF4" s="928"/>
      <c r="AG4" s="1080"/>
      <c r="AH4" s="1080"/>
    </row>
    <row r="5" spans="1:46" s="889" customFormat="1" ht="24.95" customHeight="1">
      <c r="A5" s="1082" t="s">
        <v>161</v>
      </c>
      <c r="B5" s="1083" t="s">
        <v>253</v>
      </c>
      <c r="C5" s="1084">
        <v>58125.01</v>
      </c>
      <c r="D5" s="1084">
        <v>10301.780000000001</v>
      </c>
      <c r="E5" s="1084">
        <f t="shared" ref="E5:E16" si="0">C5+D5</f>
        <v>68426.790000000008</v>
      </c>
      <c r="F5" s="1084">
        <f t="shared" ref="F5:F16" si="1">(C5*1.2)+(D5*1.055)</f>
        <v>80618.389900000009</v>
      </c>
      <c r="G5" s="1084">
        <f t="shared" ref="G5:G16" si="2">F5-(F5-E5)*0.06</f>
        <v>79886.893906000012</v>
      </c>
      <c r="H5" s="1085">
        <v>1780900</v>
      </c>
      <c r="I5" s="1083">
        <v>36346</v>
      </c>
      <c r="J5" s="1086">
        <v>4.1980000000000004</v>
      </c>
      <c r="K5" s="1086">
        <v>11.67</v>
      </c>
      <c r="L5" s="962">
        <v>81203.44</v>
      </c>
      <c r="M5" s="962">
        <v>79747.750499999995</v>
      </c>
      <c r="N5" s="962">
        <v>86021.694149999996</v>
      </c>
      <c r="O5" s="962">
        <v>57567.237149999994</v>
      </c>
      <c r="P5" s="962">
        <v>63304.380850000001</v>
      </c>
      <c r="Q5" s="899"/>
      <c r="R5" s="898"/>
      <c r="S5" s="898"/>
      <c r="T5" s="901"/>
      <c r="U5" s="901"/>
      <c r="V5" s="901"/>
      <c r="W5" s="908"/>
      <c r="X5" s="908"/>
      <c r="Y5" s="901"/>
      <c r="Z5" s="901"/>
      <c r="AA5" s="901"/>
      <c r="AB5" s="908"/>
      <c r="AC5" s="907"/>
      <c r="AD5" s="908"/>
      <c r="AE5" s="992"/>
      <c r="AF5" s="908"/>
      <c r="AG5" s="907"/>
      <c r="AH5" s="993"/>
      <c r="AI5" s="901"/>
      <c r="AJ5" s="901"/>
      <c r="AK5" s="901"/>
      <c r="AL5" s="901"/>
      <c r="AM5" s="901"/>
      <c r="AN5" s="901"/>
      <c r="AO5" s="901"/>
      <c r="AP5" s="901"/>
      <c r="AQ5" s="901"/>
      <c r="AR5" s="901"/>
      <c r="AS5" s="901"/>
      <c r="AT5" s="901"/>
    </row>
    <row r="6" spans="1:46" ht="24.95" customHeight="1">
      <c r="A6" s="959" t="s">
        <v>162</v>
      </c>
      <c r="B6" s="955" t="s">
        <v>261</v>
      </c>
      <c r="C6" s="956">
        <v>51720.2</v>
      </c>
      <c r="D6" s="956">
        <v>9638.1299999999992</v>
      </c>
      <c r="E6" s="956">
        <f t="shared" si="0"/>
        <v>61358.329999999994</v>
      </c>
      <c r="F6" s="956">
        <f t="shared" si="1"/>
        <v>72232.467149999982</v>
      </c>
      <c r="G6" s="956">
        <f t="shared" si="2"/>
        <v>71580.018920999981</v>
      </c>
      <c r="H6" s="961">
        <v>1583829</v>
      </c>
      <c r="I6" s="955">
        <v>31539</v>
      </c>
      <c r="J6" s="1044">
        <v>4.2030000000000003</v>
      </c>
      <c r="K6" s="1044">
        <v>11.946999999999999</v>
      </c>
      <c r="L6" s="962">
        <v>60283.19</v>
      </c>
      <c r="M6" s="962">
        <v>85047.065750000009</v>
      </c>
      <c r="N6" s="962">
        <v>74800.778200000001</v>
      </c>
      <c r="O6" s="962">
        <v>52940.973149999991</v>
      </c>
      <c r="P6" s="962">
        <v>59382.636850000003</v>
      </c>
      <c r="Q6" s="899"/>
      <c r="R6" s="898"/>
      <c r="S6" s="898"/>
      <c r="W6" s="908"/>
      <c r="X6" s="908"/>
      <c r="AD6" s="909"/>
      <c r="AE6" s="994"/>
      <c r="AF6" s="909"/>
      <c r="AG6" s="913"/>
      <c r="AH6" s="995"/>
    </row>
    <row r="7" spans="1:46" ht="24.95" customHeight="1">
      <c r="A7" s="1082" t="s">
        <v>163</v>
      </c>
      <c r="B7" s="1083" t="s">
        <v>266</v>
      </c>
      <c r="C7" s="1084">
        <v>55390.48</v>
      </c>
      <c r="D7" s="1084">
        <v>10302.77</v>
      </c>
      <c r="E7" s="1084">
        <f t="shared" si="0"/>
        <v>65693.25</v>
      </c>
      <c r="F7" s="1084">
        <f t="shared" si="1"/>
        <v>77337.998349999994</v>
      </c>
      <c r="G7" s="1084">
        <f t="shared" si="2"/>
        <v>76639.313448999994</v>
      </c>
      <c r="H7" s="1228">
        <v>169676</v>
      </c>
      <c r="I7" s="1083">
        <v>34193</v>
      </c>
      <c r="J7" s="1086">
        <v>4.2009999999999996</v>
      </c>
      <c r="K7" s="1086">
        <v>11.813000000000001</v>
      </c>
      <c r="L7" s="962">
        <v>55285.41</v>
      </c>
      <c r="M7" s="962">
        <v>79269.190499999997</v>
      </c>
      <c r="N7" s="962">
        <v>67196.838149999996</v>
      </c>
      <c r="O7" s="962">
        <v>52610.673149999995</v>
      </c>
      <c r="P7" s="962">
        <v>57534.504849999998</v>
      </c>
      <c r="Q7" s="899"/>
      <c r="R7" s="898"/>
      <c r="S7" s="898"/>
      <c r="W7" s="908"/>
      <c r="X7" s="908"/>
      <c r="AD7" s="909"/>
      <c r="AE7" s="996"/>
      <c r="AF7" s="909"/>
      <c r="AG7" s="913"/>
      <c r="AH7" s="995"/>
    </row>
    <row r="8" spans="1:46" ht="24.95" customHeight="1">
      <c r="A8" s="1082" t="s">
        <v>164</v>
      </c>
      <c r="B8" s="1083" t="s">
        <v>273</v>
      </c>
      <c r="C8" s="1084">
        <v>33700.239999999998</v>
      </c>
      <c r="D8" s="1084">
        <v>9101.9500000000007</v>
      </c>
      <c r="E8" s="1084">
        <f t="shared" si="0"/>
        <v>42802.19</v>
      </c>
      <c r="F8" s="1084">
        <f t="shared" si="1"/>
        <v>50042.845249999991</v>
      </c>
      <c r="G8" s="1084">
        <f t="shared" si="2"/>
        <v>49608.405934999995</v>
      </c>
      <c r="H8" s="1085">
        <v>1029369</v>
      </c>
      <c r="I8" s="1083">
        <v>20980</v>
      </c>
      <c r="J8" s="1086">
        <v>4.1920000000000002</v>
      </c>
      <c r="K8" s="1086">
        <v>11.706</v>
      </c>
      <c r="L8" s="962">
        <v>44375.38</v>
      </c>
      <c r="M8" s="962">
        <v>49978.969550000002</v>
      </c>
      <c r="N8" s="962">
        <v>50830.0821</v>
      </c>
      <c r="O8" s="962">
        <v>43723.048749999994</v>
      </c>
      <c r="P8" s="962">
        <v>43387.478749999995</v>
      </c>
      <c r="Q8" s="899"/>
      <c r="R8" s="898"/>
      <c r="S8" s="898"/>
      <c r="W8" s="908"/>
      <c r="X8" s="908"/>
      <c r="AD8" s="909"/>
      <c r="AE8" s="996"/>
      <c r="AF8" s="909"/>
      <c r="AG8" s="913"/>
      <c r="AH8" s="995"/>
    </row>
    <row r="9" spans="1:46" ht="24.95" customHeight="1">
      <c r="A9" s="1082" t="s">
        <v>165</v>
      </c>
      <c r="B9" s="1083" t="s">
        <v>280</v>
      </c>
      <c r="C9" s="1084">
        <v>25132.17</v>
      </c>
      <c r="D9" s="1084">
        <v>9405.32</v>
      </c>
      <c r="E9" s="1084">
        <f t="shared" si="0"/>
        <v>34537.49</v>
      </c>
      <c r="F9" s="1084">
        <f t="shared" si="1"/>
        <v>40081.216599999992</v>
      </c>
      <c r="G9" s="1084">
        <f t="shared" si="2"/>
        <v>39748.593003999995</v>
      </c>
      <c r="H9" s="1085">
        <v>765736</v>
      </c>
      <c r="I9" s="1083">
        <v>15751</v>
      </c>
      <c r="J9" s="1086">
        <v>4.1619999999999999</v>
      </c>
      <c r="K9" s="1086">
        <v>11.682</v>
      </c>
      <c r="L9" s="962">
        <v>35587.230000000003</v>
      </c>
      <c r="M9" s="962">
        <v>38304.542350000003</v>
      </c>
      <c r="N9" s="962">
        <v>37423.562099999996</v>
      </c>
      <c r="O9" s="962">
        <v>28784.116749999997</v>
      </c>
      <c r="P9" s="962">
        <v>41089.766750000003</v>
      </c>
      <c r="Q9" s="899"/>
      <c r="R9" s="898"/>
      <c r="S9" s="898"/>
      <c r="W9" s="908"/>
      <c r="X9" s="908"/>
      <c r="AD9" s="909"/>
      <c r="AE9" s="994"/>
      <c r="AF9" s="909"/>
      <c r="AG9" s="913"/>
      <c r="AH9" s="995"/>
    </row>
    <row r="10" spans="1:46" ht="24.95" customHeight="1">
      <c r="A10" s="1082" t="s">
        <v>166</v>
      </c>
      <c r="B10" s="1083" t="s">
        <v>286</v>
      </c>
      <c r="C10" s="1084">
        <v>21082.74</v>
      </c>
      <c r="D10" s="1084">
        <v>9101.9500000000007</v>
      </c>
      <c r="E10" s="1084">
        <f t="shared" si="0"/>
        <v>30184.690000000002</v>
      </c>
      <c r="F10" s="1084">
        <f t="shared" si="1"/>
        <v>34901.845249999998</v>
      </c>
      <c r="G10" s="1084">
        <f t="shared" si="2"/>
        <v>34618.815934999999</v>
      </c>
      <c r="H10" s="1085">
        <v>641138</v>
      </c>
      <c r="I10" s="1083">
        <v>13339</v>
      </c>
      <c r="J10" s="1086">
        <v>4.13</v>
      </c>
      <c r="K10" s="1086">
        <v>11.637</v>
      </c>
      <c r="L10" s="962">
        <v>25962.04</v>
      </c>
      <c r="M10" s="962">
        <v>25713.037550000001</v>
      </c>
      <c r="N10" s="962">
        <v>26347.9221</v>
      </c>
      <c r="O10" s="962">
        <v>19892.464749999999</v>
      </c>
      <c r="P10" s="962">
        <v>25977.266750000003</v>
      </c>
      <c r="Q10" s="899"/>
      <c r="R10" s="898"/>
      <c r="S10" s="898"/>
      <c r="W10" s="1004"/>
      <c r="X10" s="1004"/>
      <c r="AD10" s="909"/>
      <c r="AE10" s="994"/>
      <c r="AF10" s="909"/>
      <c r="AG10" s="913"/>
      <c r="AH10" s="995"/>
    </row>
    <row r="11" spans="1:46" ht="24.95" customHeight="1">
      <c r="A11" s="1082" t="s">
        <v>167</v>
      </c>
      <c r="B11" s="1083" t="s">
        <v>292</v>
      </c>
      <c r="C11" s="1084">
        <v>14931.39</v>
      </c>
      <c r="D11" s="1084">
        <v>9378.99</v>
      </c>
      <c r="E11" s="1084">
        <f t="shared" si="0"/>
        <v>24310.379999999997</v>
      </c>
      <c r="F11" s="1084">
        <f t="shared" si="1"/>
        <v>27812.502449999996</v>
      </c>
      <c r="G11" s="1084">
        <f t="shared" si="2"/>
        <v>27602.375102999995</v>
      </c>
      <c r="H11" s="1085">
        <v>451727</v>
      </c>
      <c r="I11" s="1083">
        <v>9310</v>
      </c>
      <c r="J11" s="1086">
        <v>4.1280000000000001</v>
      </c>
      <c r="K11" s="1086">
        <v>11.754</v>
      </c>
      <c r="L11" s="962">
        <v>20792.759999999998</v>
      </c>
      <c r="M11" s="962">
        <v>22109.026399999999</v>
      </c>
      <c r="N11" s="962">
        <v>25284.078300000001</v>
      </c>
      <c r="O11" s="962">
        <v>16669.368699999999</v>
      </c>
      <c r="P11" s="962">
        <v>23235.80025</v>
      </c>
      <c r="Q11" s="899"/>
      <c r="R11" s="898"/>
      <c r="S11" s="898"/>
      <c r="W11" s="1005"/>
      <c r="X11" s="1005"/>
      <c r="AD11" s="909"/>
      <c r="AE11" s="996"/>
      <c r="AF11" s="909"/>
      <c r="AG11" s="913"/>
      <c r="AH11" s="995"/>
    </row>
    <row r="12" spans="1:46" ht="24.95" customHeight="1">
      <c r="A12" s="1112" t="s">
        <v>109</v>
      </c>
      <c r="B12" s="1083" t="s">
        <v>300</v>
      </c>
      <c r="C12" s="1084">
        <v>13235.02</v>
      </c>
      <c r="D12" s="1084">
        <v>9378.99</v>
      </c>
      <c r="E12" s="1084">
        <f t="shared" si="0"/>
        <v>22614.010000000002</v>
      </c>
      <c r="F12" s="1084">
        <f t="shared" si="1"/>
        <v>25776.85845</v>
      </c>
      <c r="G12" s="1084">
        <f t="shared" si="2"/>
        <v>25587.087543000001</v>
      </c>
      <c r="H12" s="1085">
        <v>399547</v>
      </c>
      <c r="I12" s="1083">
        <v>8271</v>
      </c>
      <c r="J12" s="1086">
        <v>4.1079999999999997</v>
      </c>
      <c r="K12" s="1086">
        <v>11.760999999999999</v>
      </c>
      <c r="L12" s="962">
        <v>20347.55</v>
      </c>
      <c r="M12" s="962">
        <v>21277.9424</v>
      </c>
      <c r="N12" s="962">
        <v>24619.602299999999</v>
      </c>
      <c r="O12" s="962">
        <v>17552.607199999999</v>
      </c>
      <c r="P12" s="962">
        <v>25182.35</v>
      </c>
      <c r="Q12" s="899"/>
      <c r="R12" s="898"/>
      <c r="S12" s="898"/>
      <c r="W12" s="1005"/>
      <c r="X12" s="1005"/>
      <c r="AD12" s="909"/>
      <c r="AE12" s="996"/>
      <c r="AF12" s="909"/>
      <c r="AG12" s="913"/>
      <c r="AH12" s="995"/>
    </row>
    <row r="13" spans="1:46" ht="24.95" customHeight="1">
      <c r="A13" s="1082" t="s">
        <v>168</v>
      </c>
      <c r="B13" s="1113" t="s">
        <v>309</v>
      </c>
      <c r="C13" s="1084">
        <v>15057.05</v>
      </c>
      <c r="D13" s="1084">
        <v>9076.4699999999993</v>
      </c>
      <c r="E13" s="1084">
        <f t="shared" si="0"/>
        <v>24133.519999999997</v>
      </c>
      <c r="F13" s="1084">
        <f t="shared" si="1"/>
        <v>27644.135849999999</v>
      </c>
      <c r="G13" s="1084">
        <f t="shared" si="2"/>
        <v>27433.498898999998</v>
      </c>
      <c r="H13" s="1114">
        <v>455622</v>
      </c>
      <c r="I13" s="1083">
        <v>9439</v>
      </c>
      <c r="J13" s="1086">
        <v>4.1289999999999996</v>
      </c>
      <c r="K13" s="1086">
        <v>11.69</v>
      </c>
      <c r="L13" s="962">
        <v>24364.61</v>
      </c>
      <c r="M13" s="962">
        <v>28813.598049999997</v>
      </c>
      <c r="N13" s="962">
        <v>34780.696049999999</v>
      </c>
      <c r="O13" s="962">
        <v>20761.167199999996</v>
      </c>
      <c r="P13" s="962">
        <v>31156.880250000002</v>
      </c>
      <c r="Q13" s="899"/>
      <c r="R13" s="898"/>
      <c r="S13" s="898"/>
      <c r="W13" s="1005"/>
      <c r="X13" s="1005"/>
      <c r="AD13" s="909"/>
      <c r="AE13" s="996"/>
      <c r="AF13" s="909"/>
      <c r="AG13" s="913"/>
      <c r="AH13" s="995"/>
    </row>
    <row r="14" spans="1:46" ht="24.95" customHeight="1">
      <c r="A14" s="1112" t="s">
        <v>169</v>
      </c>
      <c r="B14" s="1083" t="s">
        <v>316</v>
      </c>
      <c r="C14" s="1084">
        <v>29566.75</v>
      </c>
      <c r="D14" s="1084">
        <v>9378.99</v>
      </c>
      <c r="E14" s="1084">
        <f t="shared" si="0"/>
        <v>38945.74</v>
      </c>
      <c r="F14" s="1084">
        <f t="shared" si="1"/>
        <v>45374.934450000001</v>
      </c>
      <c r="G14" s="1084">
        <f t="shared" si="2"/>
        <v>44989.182783000004</v>
      </c>
      <c r="H14" s="1085">
        <v>901937</v>
      </c>
      <c r="I14" s="1083">
        <v>18807</v>
      </c>
      <c r="J14" s="1086">
        <v>4.1429999999999998</v>
      </c>
      <c r="K14" s="1086">
        <v>11.574999999999999</v>
      </c>
      <c r="L14" s="962">
        <v>41495.32</v>
      </c>
      <c r="M14" s="962">
        <v>59349.094399999994</v>
      </c>
      <c r="N14" s="962">
        <v>38142.462299999999</v>
      </c>
      <c r="O14" s="962">
        <v>44666.625050000002</v>
      </c>
      <c r="P14" s="962">
        <v>40778.468249999998</v>
      </c>
      <c r="Q14" s="899"/>
      <c r="R14" s="898"/>
      <c r="S14" s="898"/>
      <c r="W14" s="1005"/>
      <c r="X14" s="1005"/>
      <c r="AD14" s="909"/>
      <c r="AE14" s="996"/>
      <c r="AF14" s="909"/>
      <c r="AG14" s="913"/>
      <c r="AH14" s="995"/>
    </row>
    <row r="15" spans="1:46" ht="24.95" customHeight="1">
      <c r="A15" s="1082" t="s">
        <v>170</v>
      </c>
      <c r="B15" s="1083" t="s">
        <v>322</v>
      </c>
      <c r="C15" s="1084">
        <v>40338.699999999997</v>
      </c>
      <c r="D15" s="1084">
        <v>9076.4699999999993</v>
      </c>
      <c r="E15" s="1084">
        <f t="shared" si="0"/>
        <v>49415.17</v>
      </c>
      <c r="F15" s="1084">
        <f t="shared" si="1"/>
        <v>57982.115849999995</v>
      </c>
      <c r="G15" s="1084">
        <f t="shared" si="2"/>
        <v>57468.099098999992</v>
      </c>
      <c r="H15" s="1085">
        <v>1233280</v>
      </c>
      <c r="I15" s="1083">
        <v>25066</v>
      </c>
      <c r="J15" s="1086">
        <v>4.1740000000000004</v>
      </c>
      <c r="K15" s="1086">
        <v>11.789</v>
      </c>
      <c r="L15" s="962">
        <v>62671.49</v>
      </c>
      <c r="M15" s="962">
        <v>75316.012600000002</v>
      </c>
      <c r="N15" s="962">
        <v>61350.424050000001</v>
      </c>
      <c r="O15" s="962">
        <v>63997.989449999994</v>
      </c>
      <c r="P15" s="962">
        <v>40963.640249999997</v>
      </c>
      <c r="Q15" s="899"/>
      <c r="R15" s="898"/>
      <c r="S15" s="898"/>
      <c r="W15" s="1005"/>
      <c r="X15" s="1005"/>
      <c r="AD15" s="909"/>
      <c r="AE15" s="996"/>
      <c r="AF15" s="909"/>
      <c r="AG15" s="913"/>
      <c r="AH15" s="995"/>
    </row>
    <row r="16" spans="1:46" s="890" customFormat="1" ht="24.95" customHeight="1">
      <c r="A16" s="1117" t="s">
        <v>171</v>
      </c>
      <c r="B16" s="1118" t="s">
        <v>329</v>
      </c>
      <c r="C16" s="1119">
        <v>58389.43</v>
      </c>
      <c r="D16" s="1119">
        <v>9378.99</v>
      </c>
      <c r="E16" s="1119">
        <f t="shared" si="0"/>
        <v>67768.42</v>
      </c>
      <c r="F16" s="1119">
        <f t="shared" si="1"/>
        <v>79962.150449999986</v>
      </c>
      <c r="G16" s="1119">
        <f t="shared" si="2"/>
        <v>79230.526622999983</v>
      </c>
      <c r="H16" s="1120">
        <v>1788516</v>
      </c>
      <c r="I16" s="1118">
        <v>35836</v>
      </c>
      <c r="J16" s="1121">
        <v>4.1989999999999998</v>
      </c>
      <c r="K16" s="1121">
        <v>11.885</v>
      </c>
      <c r="L16" s="962">
        <v>68067.11</v>
      </c>
      <c r="M16" s="962">
        <v>77586.127850000004</v>
      </c>
      <c r="N16" s="962">
        <v>75201.410199999998</v>
      </c>
      <c r="O16" s="962">
        <v>70865.563750000001</v>
      </c>
      <c r="P16" s="962">
        <v>43723.076249999998</v>
      </c>
      <c r="Q16" s="899"/>
      <c r="R16" s="898"/>
      <c r="S16" s="898"/>
      <c r="T16" s="899"/>
      <c r="U16" s="899"/>
      <c r="V16" s="899"/>
      <c r="W16" s="1005"/>
      <c r="X16" s="1005"/>
      <c r="Y16" s="899"/>
      <c r="Z16" s="899"/>
      <c r="AA16" s="899"/>
      <c r="AB16" s="909"/>
      <c r="AC16" s="913"/>
      <c r="AD16" s="909"/>
      <c r="AE16" s="996"/>
      <c r="AF16" s="909"/>
      <c r="AG16" s="913"/>
      <c r="AH16" s="995"/>
      <c r="AI16" s="899"/>
      <c r="AJ16" s="899"/>
      <c r="AK16" s="899"/>
      <c r="AL16" s="899"/>
      <c r="AM16" s="899"/>
      <c r="AN16" s="899"/>
      <c r="AO16" s="899"/>
      <c r="AP16" s="899"/>
      <c r="AQ16" s="899"/>
      <c r="AR16" s="899"/>
      <c r="AS16" s="899"/>
      <c r="AT16" s="899"/>
    </row>
    <row r="17" spans="1:256" s="890" customFormat="1" ht="24.95" customHeight="1">
      <c r="A17" s="1518" t="s">
        <v>181</v>
      </c>
      <c r="B17" s="1518"/>
      <c r="C17" s="1109">
        <f t="shared" ref="C17:G17" si="3">SUM(C5:C16)</f>
        <v>416669.18</v>
      </c>
      <c r="D17" s="1109">
        <f t="shared" si="3"/>
        <v>113520.80000000003</v>
      </c>
      <c r="E17" s="1109">
        <f t="shared" si="3"/>
        <v>530189.98</v>
      </c>
      <c r="F17" s="1109">
        <f t="shared" si="3"/>
        <v>619767.46</v>
      </c>
      <c r="G17" s="1109">
        <f t="shared" si="3"/>
        <v>614392.81119999988</v>
      </c>
      <c r="H17" s="1110">
        <f>SUM(H5:H16)</f>
        <v>11201277</v>
      </c>
      <c r="I17" s="1110">
        <f>SUM(C17:H17)</f>
        <v>13495817.2312</v>
      </c>
      <c r="J17" s="973"/>
      <c r="K17" s="973"/>
      <c r="L17" s="1088">
        <f>SUM(L5:L16)</f>
        <v>540435.53</v>
      </c>
      <c r="M17" s="962">
        <v>642512.35789999994</v>
      </c>
      <c r="N17" s="962">
        <v>601999.55000000016</v>
      </c>
      <c r="O17" s="962">
        <f>SUM(O5:O16)</f>
        <v>490031.83504999999</v>
      </c>
      <c r="P17" s="962">
        <f>SUM(P5:P16)</f>
        <v>495716.25004999992</v>
      </c>
      <c r="Q17" s="899"/>
      <c r="R17" s="898"/>
      <c r="S17" s="898"/>
      <c r="T17" s="899"/>
      <c r="U17" s="899"/>
      <c r="V17" s="899"/>
      <c r="W17" s="909"/>
      <c r="X17" s="908"/>
      <c r="Y17" s="899"/>
      <c r="Z17" s="899"/>
      <c r="AA17" s="899"/>
      <c r="AB17" s="908"/>
      <c r="AC17" s="913"/>
      <c r="AD17" s="909"/>
      <c r="AE17" s="899"/>
      <c r="AF17" s="899"/>
      <c r="AG17" s="899"/>
      <c r="AH17" s="899"/>
      <c r="AI17" s="899"/>
      <c r="AJ17" s="899"/>
      <c r="AK17" s="899"/>
      <c r="AL17" s="899"/>
      <c r="AM17" s="899"/>
      <c r="AN17" s="899"/>
      <c r="AO17" s="899"/>
      <c r="AP17" s="899"/>
      <c r="AQ17" s="899"/>
      <c r="AR17" s="899"/>
      <c r="AS17" s="899"/>
      <c r="AT17" s="899"/>
    </row>
    <row r="18" spans="1:256" ht="24.75" customHeight="1">
      <c r="A18" s="1519"/>
      <c r="B18" s="1500"/>
      <c r="C18" s="908"/>
      <c r="F18" s="916"/>
      <c r="G18" s="917"/>
      <c r="H18" s="919"/>
      <c r="I18" s="919"/>
      <c r="J18" s="919"/>
      <c r="K18" s="919"/>
      <c r="L18" s="919"/>
      <c r="M18" s="919"/>
      <c r="N18" s="919"/>
      <c r="O18" s="919"/>
      <c r="P18" s="920"/>
      <c r="Q18" s="899"/>
      <c r="R18" s="898"/>
      <c r="S18" s="898"/>
      <c r="T18" s="915"/>
      <c r="U18" s="915"/>
      <c r="AB18" s="985"/>
      <c r="AC18" s="954"/>
      <c r="AD18" s="915"/>
      <c r="AF18" s="908"/>
      <c r="AG18" s="907"/>
      <c r="AH18" s="993"/>
    </row>
    <row r="19" spans="1:256" ht="24.95" customHeight="1">
      <c r="A19" s="890"/>
      <c r="B19" s="938"/>
      <c r="C19" s="939"/>
      <c r="D19" s="888"/>
      <c r="E19" s="940"/>
      <c r="F19" s="940"/>
      <c r="G19" s="939"/>
      <c r="H19" s="939"/>
      <c r="I19" s="939"/>
      <c r="J19" s="939"/>
      <c r="K19" s="939"/>
      <c r="L19" s="939"/>
      <c r="M19" s="939"/>
      <c r="N19" s="939"/>
      <c r="O19" s="939"/>
      <c r="P19" s="941"/>
      <c r="Q19" s="899"/>
      <c r="R19" s="898"/>
      <c r="S19" s="898"/>
      <c r="T19" s="915"/>
      <c r="U19" s="915"/>
      <c r="V19" s="1080"/>
      <c r="W19" s="951"/>
      <c r="X19" s="1006"/>
      <c r="Y19" s="886"/>
      <c r="Z19" s="909"/>
      <c r="AA19" s="913"/>
      <c r="AB19" s="985"/>
      <c r="AC19" s="954"/>
      <c r="AD19" s="942"/>
    </row>
    <row r="20" spans="1:256" s="893" customFormat="1" ht="23.25">
      <c r="A20" s="977" t="s">
        <v>243</v>
      </c>
      <c r="B20" s="898"/>
      <c r="C20" s="974"/>
      <c r="D20" s="900"/>
      <c r="E20" s="975"/>
      <c r="F20" s="976"/>
      <c r="G20" s="895"/>
      <c r="H20" s="895"/>
      <c r="I20" s="895"/>
      <c r="J20" s="895"/>
      <c r="K20" s="895"/>
      <c r="L20" s="895"/>
      <c r="M20" s="895"/>
      <c r="N20" s="895"/>
      <c r="O20" s="895"/>
      <c r="P20" s="898"/>
      <c r="Q20" s="899"/>
      <c r="R20" s="898"/>
      <c r="S20" s="898"/>
      <c r="AA20" s="913"/>
      <c r="AB20" s="908"/>
      <c r="AC20" s="913"/>
      <c r="AD20" s="914"/>
      <c r="AU20" s="892"/>
      <c r="AV20" s="892"/>
      <c r="AW20" s="892"/>
      <c r="AX20" s="892"/>
      <c r="AY20" s="892"/>
      <c r="AZ20" s="892"/>
      <c r="BA20" s="892"/>
      <c r="BB20" s="892"/>
      <c r="BC20" s="892"/>
      <c r="BD20" s="892"/>
      <c r="BE20" s="892"/>
      <c r="BF20" s="892"/>
      <c r="BG20" s="892"/>
      <c r="BH20" s="892"/>
      <c r="BI20" s="892"/>
      <c r="BJ20" s="892"/>
      <c r="BK20" s="892"/>
      <c r="BL20" s="892"/>
      <c r="BM20" s="892"/>
      <c r="BN20" s="892"/>
      <c r="BO20" s="892"/>
      <c r="BP20" s="892"/>
      <c r="BQ20" s="892"/>
      <c r="BR20" s="892"/>
      <c r="BS20" s="892"/>
      <c r="BT20" s="892"/>
      <c r="BU20" s="892"/>
      <c r="BV20" s="892"/>
      <c r="BW20" s="892"/>
      <c r="BX20" s="892"/>
      <c r="BY20" s="892"/>
      <c r="BZ20" s="892"/>
      <c r="CA20" s="892"/>
      <c r="CB20" s="892"/>
      <c r="CC20" s="892"/>
      <c r="CD20" s="892"/>
      <c r="CE20" s="892"/>
      <c r="CF20" s="892"/>
      <c r="CG20" s="892"/>
      <c r="CH20" s="892"/>
      <c r="CI20" s="892"/>
      <c r="CJ20" s="892"/>
      <c r="CK20" s="892"/>
      <c r="CL20" s="892"/>
      <c r="CM20" s="892"/>
      <c r="CN20" s="892"/>
      <c r="CO20" s="892"/>
      <c r="CP20" s="892"/>
      <c r="CQ20" s="892"/>
      <c r="CR20" s="892"/>
      <c r="CS20" s="892"/>
      <c r="CT20" s="892"/>
      <c r="CU20" s="892"/>
      <c r="CV20" s="892"/>
      <c r="CW20" s="892"/>
      <c r="CX20" s="892"/>
      <c r="CY20" s="892"/>
      <c r="CZ20" s="892"/>
      <c r="DA20" s="892"/>
      <c r="DB20" s="892"/>
      <c r="DC20" s="892"/>
      <c r="DD20" s="892"/>
      <c r="DE20" s="892"/>
      <c r="DF20" s="892"/>
      <c r="DG20" s="892"/>
      <c r="DH20" s="892"/>
      <c r="DI20" s="892"/>
      <c r="DJ20" s="892"/>
      <c r="DK20" s="892"/>
      <c r="DL20" s="892"/>
      <c r="DM20" s="892"/>
      <c r="DN20" s="892"/>
      <c r="DO20" s="892"/>
      <c r="DP20" s="892"/>
      <c r="DQ20" s="892"/>
      <c r="DR20" s="892"/>
      <c r="DS20" s="892"/>
      <c r="DT20" s="892"/>
      <c r="DU20" s="892"/>
      <c r="DV20" s="892"/>
      <c r="DW20" s="892"/>
      <c r="DX20" s="892"/>
      <c r="DY20" s="892"/>
      <c r="DZ20" s="892"/>
      <c r="EA20" s="892"/>
      <c r="EB20" s="892"/>
      <c r="EC20" s="892"/>
      <c r="ED20" s="892"/>
      <c r="EE20" s="892"/>
      <c r="EF20" s="892"/>
      <c r="EG20" s="892"/>
      <c r="EH20" s="892"/>
      <c r="EI20" s="892"/>
      <c r="EJ20" s="892"/>
      <c r="EK20" s="892"/>
      <c r="EL20" s="892"/>
      <c r="EM20" s="892"/>
      <c r="EN20" s="892"/>
      <c r="EO20" s="892"/>
      <c r="EP20" s="892"/>
      <c r="EQ20" s="892"/>
      <c r="ER20" s="892"/>
      <c r="ES20" s="892"/>
      <c r="ET20" s="892"/>
      <c r="EU20" s="892"/>
      <c r="EV20" s="892"/>
      <c r="EW20" s="892"/>
      <c r="EX20" s="892"/>
      <c r="EY20" s="892"/>
      <c r="EZ20" s="892"/>
      <c r="FA20" s="892"/>
      <c r="FB20" s="892"/>
      <c r="FC20" s="892"/>
      <c r="FD20" s="892"/>
      <c r="FE20" s="892"/>
      <c r="FF20" s="892"/>
      <c r="FG20" s="892"/>
      <c r="FH20" s="892"/>
      <c r="FI20" s="892"/>
      <c r="FJ20" s="892"/>
      <c r="FK20" s="892"/>
      <c r="FL20" s="892"/>
      <c r="FM20" s="892"/>
      <c r="FN20" s="892"/>
      <c r="FO20" s="892"/>
      <c r="FP20" s="892"/>
      <c r="FQ20" s="892"/>
      <c r="FR20" s="892"/>
      <c r="FS20" s="892"/>
      <c r="FT20" s="892"/>
      <c r="FU20" s="892"/>
      <c r="FV20" s="892"/>
      <c r="FW20" s="892"/>
      <c r="FX20" s="892"/>
      <c r="FY20" s="892"/>
      <c r="FZ20" s="892"/>
      <c r="GA20" s="892"/>
      <c r="GB20" s="892"/>
      <c r="GC20" s="892"/>
      <c r="GD20" s="892"/>
      <c r="GE20" s="892"/>
      <c r="GF20" s="892"/>
      <c r="GG20" s="892"/>
      <c r="GH20" s="892"/>
      <c r="GI20" s="892"/>
      <c r="GJ20" s="892"/>
      <c r="GK20" s="892"/>
      <c r="GL20" s="892"/>
      <c r="GM20" s="892"/>
      <c r="GN20" s="892"/>
      <c r="GO20" s="892"/>
      <c r="GP20" s="892"/>
      <c r="GQ20" s="892"/>
      <c r="GR20" s="892"/>
      <c r="GS20" s="892"/>
      <c r="GT20" s="892"/>
      <c r="GU20" s="892"/>
      <c r="GV20" s="892"/>
      <c r="GW20" s="892"/>
      <c r="GX20" s="892"/>
      <c r="GY20" s="892"/>
      <c r="GZ20" s="892"/>
      <c r="HA20" s="892"/>
      <c r="HB20" s="892"/>
      <c r="HC20" s="892"/>
      <c r="HD20" s="892"/>
      <c r="HE20" s="892"/>
      <c r="HF20" s="892"/>
      <c r="HG20" s="892"/>
      <c r="HH20" s="892"/>
      <c r="HI20" s="892"/>
      <c r="HJ20" s="892"/>
      <c r="HK20" s="892"/>
      <c r="HL20" s="892"/>
      <c r="HM20" s="892"/>
      <c r="HN20" s="892"/>
      <c r="HO20" s="892"/>
      <c r="HP20" s="892"/>
      <c r="HQ20" s="892"/>
      <c r="HR20" s="892"/>
      <c r="HS20" s="892"/>
      <c r="HT20" s="892"/>
      <c r="HU20" s="892"/>
      <c r="HV20" s="892"/>
      <c r="HW20" s="892"/>
      <c r="HX20" s="892"/>
      <c r="HY20" s="892"/>
      <c r="HZ20" s="892"/>
      <c r="IA20" s="892"/>
      <c r="IB20" s="892"/>
      <c r="IC20" s="892"/>
      <c r="ID20" s="892"/>
      <c r="IE20" s="892"/>
      <c r="IF20" s="892"/>
      <c r="IG20" s="892"/>
      <c r="IH20" s="892"/>
      <c r="II20" s="892"/>
      <c r="IJ20" s="892"/>
      <c r="IK20" s="892"/>
      <c r="IL20" s="892"/>
      <c r="IM20" s="892"/>
      <c r="IN20" s="892"/>
      <c r="IO20" s="892"/>
      <c r="IP20" s="892"/>
      <c r="IQ20" s="892"/>
      <c r="IR20" s="892"/>
      <c r="IS20" s="892"/>
      <c r="IT20" s="892"/>
      <c r="IU20" s="892"/>
      <c r="IV20" s="892"/>
    </row>
    <row r="21" spans="1:256" s="893" customFormat="1" ht="23.25">
      <c r="A21" s="977"/>
      <c r="B21" s="898"/>
      <c r="C21" s="974"/>
      <c r="D21" s="900"/>
      <c r="E21" s="975"/>
      <c r="F21" s="976"/>
      <c r="G21" s="895"/>
      <c r="H21" s="895"/>
      <c r="I21" s="895"/>
      <c r="J21" s="895"/>
      <c r="K21" s="895"/>
      <c r="L21" s="895"/>
      <c r="M21" s="895"/>
      <c r="N21" s="895"/>
      <c r="O21" s="895"/>
      <c r="P21" s="898"/>
      <c r="Q21" s="899"/>
      <c r="R21" s="898"/>
      <c r="S21" s="898"/>
      <c r="AA21" s="954"/>
      <c r="AU21" s="892"/>
      <c r="AV21" s="892"/>
      <c r="AW21" s="892"/>
      <c r="AX21" s="892"/>
      <c r="AY21" s="892"/>
      <c r="AZ21" s="892"/>
      <c r="BA21" s="892"/>
      <c r="BB21" s="892"/>
      <c r="BC21" s="892"/>
      <c r="BD21" s="892"/>
      <c r="BE21" s="892"/>
      <c r="BF21" s="892"/>
      <c r="BG21" s="892"/>
      <c r="BH21" s="892"/>
      <c r="BI21" s="892"/>
      <c r="BJ21" s="892"/>
      <c r="BK21" s="892"/>
      <c r="BL21" s="892"/>
      <c r="BM21" s="892"/>
      <c r="BN21" s="892"/>
      <c r="BO21" s="892"/>
      <c r="BP21" s="892"/>
      <c r="BQ21" s="892"/>
      <c r="BR21" s="892"/>
      <c r="BS21" s="892"/>
      <c r="BT21" s="892"/>
      <c r="BU21" s="892"/>
      <c r="BV21" s="892"/>
      <c r="BW21" s="892"/>
      <c r="BX21" s="892"/>
      <c r="BY21" s="892"/>
      <c r="BZ21" s="892"/>
      <c r="CA21" s="892"/>
      <c r="CB21" s="892"/>
      <c r="CC21" s="892"/>
      <c r="CD21" s="892"/>
      <c r="CE21" s="892"/>
      <c r="CF21" s="892"/>
      <c r="CG21" s="892"/>
      <c r="CH21" s="892"/>
      <c r="CI21" s="892"/>
      <c r="CJ21" s="892"/>
      <c r="CK21" s="892"/>
      <c r="CL21" s="892"/>
      <c r="CM21" s="892"/>
      <c r="CN21" s="892"/>
      <c r="CO21" s="892"/>
      <c r="CP21" s="892"/>
      <c r="CQ21" s="892"/>
      <c r="CR21" s="892"/>
      <c r="CS21" s="892"/>
      <c r="CT21" s="892"/>
      <c r="CU21" s="892"/>
      <c r="CV21" s="892"/>
      <c r="CW21" s="892"/>
      <c r="CX21" s="892"/>
      <c r="CY21" s="892"/>
      <c r="CZ21" s="892"/>
      <c r="DA21" s="892"/>
      <c r="DB21" s="892"/>
      <c r="DC21" s="892"/>
      <c r="DD21" s="892"/>
      <c r="DE21" s="892"/>
      <c r="DF21" s="892"/>
      <c r="DG21" s="892"/>
      <c r="DH21" s="892"/>
      <c r="DI21" s="892"/>
      <c r="DJ21" s="892"/>
      <c r="DK21" s="892"/>
      <c r="DL21" s="892"/>
      <c r="DM21" s="892"/>
      <c r="DN21" s="892"/>
      <c r="DO21" s="892"/>
      <c r="DP21" s="892"/>
      <c r="DQ21" s="892"/>
      <c r="DR21" s="892"/>
      <c r="DS21" s="892"/>
      <c r="DT21" s="892"/>
      <c r="DU21" s="892"/>
      <c r="DV21" s="892"/>
      <c r="DW21" s="892"/>
      <c r="DX21" s="892"/>
      <c r="DY21" s="892"/>
      <c r="DZ21" s="892"/>
      <c r="EA21" s="892"/>
      <c r="EB21" s="892"/>
      <c r="EC21" s="892"/>
      <c r="ED21" s="892"/>
      <c r="EE21" s="892"/>
      <c r="EF21" s="892"/>
      <c r="EG21" s="892"/>
      <c r="EH21" s="892"/>
      <c r="EI21" s="892"/>
      <c r="EJ21" s="892"/>
      <c r="EK21" s="892"/>
      <c r="EL21" s="892"/>
      <c r="EM21" s="892"/>
      <c r="EN21" s="892"/>
      <c r="EO21" s="892"/>
      <c r="EP21" s="892"/>
      <c r="EQ21" s="892"/>
      <c r="ER21" s="892"/>
      <c r="ES21" s="892"/>
      <c r="ET21" s="892"/>
      <c r="EU21" s="892"/>
      <c r="EV21" s="892"/>
      <c r="EW21" s="892"/>
      <c r="EX21" s="892"/>
      <c r="EY21" s="892"/>
      <c r="EZ21" s="892"/>
      <c r="FA21" s="892"/>
      <c r="FB21" s="892"/>
      <c r="FC21" s="892"/>
      <c r="FD21" s="892"/>
      <c r="FE21" s="892"/>
      <c r="FF21" s="892"/>
      <c r="FG21" s="892"/>
      <c r="FH21" s="892"/>
      <c r="FI21" s="892"/>
      <c r="FJ21" s="892"/>
      <c r="FK21" s="892"/>
      <c r="FL21" s="892"/>
      <c r="FM21" s="892"/>
      <c r="FN21" s="892"/>
      <c r="FO21" s="892"/>
      <c r="FP21" s="892"/>
      <c r="FQ21" s="892"/>
      <c r="FR21" s="892"/>
      <c r="FS21" s="892"/>
      <c r="FT21" s="892"/>
      <c r="FU21" s="892"/>
      <c r="FV21" s="892"/>
      <c r="FW21" s="892"/>
      <c r="FX21" s="892"/>
      <c r="FY21" s="892"/>
      <c r="FZ21" s="892"/>
      <c r="GA21" s="892"/>
      <c r="GB21" s="892"/>
      <c r="GC21" s="892"/>
      <c r="GD21" s="892"/>
      <c r="GE21" s="892"/>
      <c r="GF21" s="892"/>
      <c r="GG21" s="892"/>
      <c r="GH21" s="892"/>
      <c r="GI21" s="892"/>
      <c r="GJ21" s="892"/>
      <c r="GK21" s="892"/>
      <c r="GL21" s="892"/>
      <c r="GM21" s="892"/>
      <c r="GN21" s="892"/>
      <c r="GO21" s="892"/>
      <c r="GP21" s="892"/>
      <c r="GQ21" s="892"/>
      <c r="GR21" s="892"/>
      <c r="GS21" s="892"/>
      <c r="GT21" s="892"/>
      <c r="GU21" s="892"/>
      <c r="GV21" s="892"/>
      <c r="GW21" s="892"/>
      <c r="GX21" s="892"/>
      <c r="GY21" s="892"/>
      <c r="GZ21" s="892"/>
      <c r="HA21" s="892"/>
      <c r="HB21" s="892"/>
      <c r="HC21" s="892"/>
      <c r="HD21" s="892"/>
      <c r="HE21" s="892"/>
      <c r="HF21" s="892"/>
      <c r="HG21" s="892"/>
      <c r="HH21" s="892"/>
      <c r="HI21" s="892"/>
      <c r="HJ21" s="892"/>
      <c r="HK21" s="892"/>
      <c r="HL21" s="892"/>
      <c r="HM21" s="892"/>
      <c r="HN21" s="892"/>
      <c r="HO21" s="892"/>
      <c r="HP21" s="892"/>
      <c r="HQ21" s="892"/>
      <c r="HR21" s="892"/>
      <c r="HS21" s="892"/>
      <c r="HT21" s="892"/>
      <c r="HU21" s="892"/>
      <c r="HV21" s="892"/>
      <c r="HW21" s="892"/>
      <c r="HX21" s="892"/>
      <c r="HY21" s="892"/>
      <c r="HZ21" s="892"/>
      <c r="IA21" s="892"/>
      <c r="IB21" s="892"/>
      <c r="IC21" s="892"/>
      <c r="ID21" s="892"/>
      <c r="IE21" s="892"/>
      <c r="IF21" s="892"/>
      <c r="IG21" s="892"/>
      <c r="IH21" s="892"/>
      <c r="II21" s="892"/>
      <c r="IJ21" s="892"/>
      <c r="IK21" s="892"/>
      <c r="IL21" s="892"/>
      <c r="IM21" s="892"/>
      <c r="IN21" s="892"/>
      <c r="IO21" s="892"/>
      <c r="IP21" s="892"/>
      <c r="IQ21" s="892"/>
      <c r="IR21" s="892"/>
      <c r="IS21" s="892"/>
      <c r="IT21" s="892"/>
      <c r="IU21" s="892"/>
      <c r="IV21" s="892"/>
    </row>
    <row r="22" spans="1:256" s="893" customFormat="1">
      <c r="A22" s="902"/>
      <c r="B22" s="903"/>
      <c r="C22" s="892"/>
      <c r="D22" s="891"/>
      <c r="E22" s="904"/>
      <c r="F22" s="890"/>
      <c r="G22" s="892"/>
      <c r="H22" s="898"/>
      <c r="I22" s="898"/>
      <c r="J22" s="898"/>
      <c r="K22" s="898"/>
      <c r="L22" s="898"/>
      <c r="M22" s="898"/>
      <c r="N22" s="898"/>
      <c r="O22" s="898"/>
      <c r="P22" s="890"/>
      <c r="Q22" s="899"/>
      <c r="R22" s="898"/>
      <c r="S22" s="898"/>
      <c r="AA22" s="1081"/>
      <c r="AU22" s="892"/>
      <c r="AV22" s="892"/>
      <c r="AW22" s="892"/>
      <c r="AX22" s="892"/>
      <c r="AY22" s="892"/>
      <c r="AZ22" s="892"/>
      <c r="BA22" s="892"/>
      <c r="BB22" s="892"/>
      <c r="BC22" s="892"/>
      <c r="BD22" s="892"/>
      <c r="BE22" s="892"/>
      <c r="BF22" s="892"/>
      <c r="BG22" s="892"/>
      <c r="BH22" s="892"/>
      <c r="BI22" s="892"/>
      <c r="BJ22" s="892"/>
      <c r="BK22" s="892"/>
      <c r="BL22" s="892"/>
      <c r="BM22" s="892"/>
      <c r="BN22" s="892"/>
      <c r="BO22" s="892"/>
      <c r="BP22" s="892"/>
      <c r="BQ22" s="892"/>
      <c r="BR22" s="892"/>
      <c r="BS22" s="892"/>
      <c r="BT22" s="892"/>
      <c r="BU22" s="892"/>
      <c r="BV22" s="892"/>
      <c r="BW22" s="892"/>
      <c r="BX22" s="892"/>
      <c r="BY22" s="892"/>
      <c r="BZ22" s="892"/>
      <c r="CA22" s="892"/>
      <c r="CB22" s="892"/>
      <c r="CC22" s="892"/>
      <c r="CD22" s="892"/>
      <c r="CE22" s="892"/>
      <c r="CF22" s="892"/>
      <c r="CG22" s="892"/>
      <c r="CH22" s="892"/>
      <c r="CI22" s="892"/>
      <c r="CJ22" s="892"/>
      <c r="CK22" s="892"/>
      <c r="CL22" s="892"/>
      <c r="CM22" s="892"/>
      <c r="CN22" s="892"/>
      <c r="CO22" s="892"/>
      <c r="CP22" s="892"/>
      <c r="CQ22" s="892"/>
      <c r="CR22" s="892"/>
      <c r="CS22" s="892"/>
      <c r="CT22" s="892"/>
      <c r="CU22" s="892"/>
      <c r="CV22" s="892"/>
      <c r="CW22" s="892"/>
      <c r="CX22" s="892"/>
      <c r="CY22" s="892"/>
      <c r="CZ22" s="892"/>
      <c r="DA22" s="892"/>
      <c r="DB22" s="892"/>
      <c r="DC22" s="892"/>
      <c r="DD22" s="892"/>
      <c r="DE22" s="892"/>
      <c r="DF22" s="892"/>
      <c r="DG22" s="892"/>
      <c r="DH22" s="892"/>
      <c r="DI22" s="892"/>
      <c r="DJ22" s="892"/>
      <c r="DK22" s="892"/>
      <c r="DL22" s="892"/>
      <c r="DM22" s="892"/>
      <c r="DN22" s="892"/>
      <c r="DO22" s="892"/>
      <c r="DP22" s="892"/>
      <c r="DQ22" s="892"/>
      <c r="DR22" s="892"/>
      <c r="DS22" s="892"/>
      <c r="DT22" s="892"/>
      <c r="DU22" s="892"/>
      <c r="DV22" s="892"/>
      <c r="DW22" s="892"/>
      <c r="DX22" s="892"/>
      <c r="DY22" s="892"/>
      <c r="DZ22" s="892"/>
      <c r="EA22" s="892"/>
      <c r="EB22" s="892"/>
      <c r="EC22" s="892"/>
      <c r="ED22" s="892"/>
      <c r="EE22" s="892"/>
      <c r="EF22" s="892"/>
      <c r="EG22" s="892"/>
      <c r="EH22" s="892"/>
      <c r="EI22" s="892"/>
      <c r="EJ22" s="892"/>
      <c r="EK22" s="892"/>
      <c r="EL22" s="892"/>
      <c r="EM22" s="892"/>
      <c r="EN22" s="892"/>
      <c r="EO22" s="892"/>
      <c r="EP22" s="892"/>
      <c r="EQ22" s="892"/>
      <c r="ER22" s="892"/>
      <c r="ES22" s="892"/>
      <c r="ET22" s="892"/>
      <c r="EU22" s="892"/>
      <c r="EV22" s="892"/>
      <c r="EW22" s="892"/>
      <c r="EX22" s="892"/>
      <c r="EY22" s="892"/>
      <c r="EZ22" s="892"/>
      <c r="FA22" s="892"/>
      <c r="FB22" s="892"/>
      <c r="FC22" s="892"/>
      <c r="FD22" s="892"/>
      <c r="FE22" s="892"/>
      <c r="FF22" s="892"/>
      <c r="FG22" s="892"/>
      <c r="FH22" s="892"/>
      <c r="FI22" s="892"/>
      <c r="FJ22" s="892"/>
      <c r="FK22" s="892"/>
      <c r="FL22" s="892"/>
      <c r="FM22" s="892"/>
      <c r="FN22" s="892"/>
      <c r="FO22" s="892"/>
      <c r="FP22" s="892"/>
      <c r="FQ22" s="892"/>
      <c r="FR22" s="892"/>
      <c r="FS22" s="892"/>
      <c r="FT22" s="892"/>
      <c r="FU22" s="892"/>
      <c r="FV22" s="892"/>
      <c r="FW22" s="892"/>
      <c r="FX22" s="892"/>
      <c r="FY22" s="892"/>
      <c r="FZ22" s="892"/>
      <c r="GA22" s="892"/>
      <c r="GB22" s="892"/>
      <c r="GC22" s="892"/>
      <c r="GD22" s="892"/>
      <c r="GE22" s="892"/>
      <c r="GF22" s="892"/>
      <c r="GG22" s="892"/>
      <c r="GH22" s="892"/>
      <c r="GI22" s="892"/>
      <c r="GJ22" s="892"/>
      <c r="GK22" s="892"/>
      <c r="GL22" s="892"/>
      <c r="GM22" s="892"/>
      <c r="GN22" s="892"/>
      <c r="GO22" s="892"/>
      <c r="GP22" s="892"/>
      <c r="GQ22" s="892"/>
      <c r="GR22" s="892"/>
      <c r="GS22" s="892"/>
      <c r="GT22" s="892"/>
      <c r="GU22" s="892"/>
      <c r="GV22" s="892"/>
      <c r="GW22" s="892"/>
      <c r="GX22" s="892"/>
      <c r="GY22" s="892"/>
      <c r="GZ22" s="892"/>
      <c r="HA22" s="892"/>
      <c r="HB22" s="892"/>
      <c r="HC22" s="892"/>
      <c r="HD22" s="892"/>
      <c r="HE22" s="892"/>
      <c r="HF22" s="892"/>
      <c r="HG22" s="892"/>
      <c r="HH22" s="892"/>
      <c r="HI22" s="892"/>
      <c r="HJ22" s="892"/>
      <c r="HK22" s="892"/>
      <c r="HL22" s="892"/>
      <c r="HM22" s="892"/>
      <c r="HN22" s="892"/>
      <c r="HO22" s="892"/>
      <c r="HP22" s="892"/>
      <c r="HQ22" s="892"/>
      <c r="HR22" s="892"/>
      <c r="HS22" s="892"/>
      <c r="HT22" s="892"/>
      <c r="HU22" s="892"/>
      <c r="HV22" s="892"/>
      <c r="HW22" s="892"/>
      <c r="HX22" s="892"/>
      <c r="HY22" s="892"/>
      <c r="HZ22" s="892"/>
      <c r="IA22" s="892"/>
      <c r="IB22" s="892"/>
      <c r="IC22" s="892"/>
      <c r="ID22" s="892"/>
      <c r="IE22" s="892"/>
      <c r="IF22" s="892"/>
      <c r="IG22" s="892"/>
      <c r="IH22" s="892"/>
      <c r="II22" s="892"/>
      <c r="IJ22" s="892"/>
      <c r="IK22" s="892"/>
      <c r="IL22" s="892"/>
      <c r="IM22" s="892"/>
      <c r="IN22" s="892"/>
      <c r="IO22" s="892"/>
      <c r="IP22" s="892"/>
      <c r="IQ22" s="892"/>
      <c r="IR22" s="892"/>
      <c r="IS22" s="892"/>
      <c r="IT22" s="892"/>
      <c r="IU22" s="892"/>
      <c r="IV22" s="892"/>
    </row>
    <row r="23" spans="1:256" s="893" customFormat="1">
      <c r="A23" s="892"/>
      <c r="B23" s="892"/>
      <c r="C23" s="892"/>
      <c r="D23" s="892"/>
      <c r="E23" s="892"/>
      <c r="F23" s="892"/>
      <c r="G23" s="892"/>
      <c r="H23" s="892"/>
      <c r="I23" s="892"/>
      <c r="J23" s="892"/>
      <c r="K23" s="892"/>
      <c r="L23" s="892"/>
      <c r="M23" s="892"/>
      <c r="N23" s="892"/>
      <c r="O23" s="892"/>
      <c r="P23" s="892"/>
      <c r="Q23" s="892"/>
      <c r="R23" s="892"/>
      <c r="S23" s="892"/>
      <c r="AA23" s="907"/>
      <c r="AU23" s="892"/>
      <c r="AV23" s="892"/>
      <c r="AW23" s="892"/>
      <c r="AX23" s="892"/>
      <c r="AY23" s="892"/>
      <c r="AZ23" s="892"/>
      <c r="BA23" s="892"/>
      <c r="BB23" s="892"/>
      <c r="BC23" s="892"/>
      <c r="BD23" s="892"/>
      <c r="BE23" s="892"/>
      <c r="BF23" s="892"/>
      <c r="BG23" s="892"/>
      <c r="BH23" s="892"/>
      <c r="BI23" s="892"/>
      <c r="BJ23" s="892"/>
      <c r="BK23" s="892"/>
      <c r="BL23" s="892"/>
      <c r="BM23" s="892"/>
      <c r="BN23" s="892"/>
      <c r="BO23" s="892"/>
      <c r="BP23" s="892"/>
      <c r="BQ23" s="892"/>
      <c r="BR23" s="892"/>
      <c r="BS23" s="892"/>
      <c r="BT23" s="892"/>
      <c r="BU23" s="892"/>
      <c r="BV23" s="892"/>
      <c r="BW23" s="892"/>
      <c r="BX23" s="892"/>
      <c r="BY23" s="892"/>
      <c r="BZ23" s="892"/>
      <c r="CA23" s="892"/>
      <c r="CB23" s="892"/>
      <c r="CC23" s="892"/>
      <c r="CD23" s="892"/>
      <c r="CE23" s="892"/>
      <c r="CF23" s="892"/>
      <c r="CG23" s="892"/>
      <c r="CH23" s="892"/>
      <c r="CI23" s="892"/>
      <c r="CJ23" s="892"/>
      <c r="CK23" s="892"/>
      <c r="CL23" s="892"/>
      <c r="CM23" s="892"/>
      <c r="CN23" s="892"/>
      <c r="CO23" s="892"/>
      <c r="CP23" s="892"/>
      <c r="CQ23" s="892"/>
      <c r="CR23" s="892"/>
      <c r="CS23" s="892"/>
      <c r="CT23" s="892"/>
      <c r="CU23" s="892"/>
      <c r="CV23" s="892"/>
      <c r="CW23" s="892"/>
      <c r="CX23" s="892"/>
      <c r="CY23" s="892"/>
      <c r="CZ23" s="892"/>
      <c r="DA23" s="892"/>
      <c r="DB23" s="892"/>
      <c r="DC23" s="892"/>
      <c r="DD23" s="892"/>
      <c r="DE23" s="892"/>
      <c r="DF23" s="892"/>
      <c r="DG23" s="892"/>
      <c r="DH23" s="892"/>
      <c r="DI23" s="892"/>
      <c r="DJ23" s="892"/>
      <c r="DK23" s="892"/>
      <c r="DL23" s="892"/>
      <c r="DM23" s="892"/>
      <c r="DN23" s="892"/>
      <c r="DO23" s="892"/>
      <c r="DP23" s="892"/>
      <c r="DQ23" s="892"/>
      <c r="DR23" s="892"/>
      <c r="DS23" s="892"/>
      <c r="DT23" s="892"/>
      <c r="DU23" s="892"/>
      <c r="DV23" s="892"/>
      <c r="DW23" s="892"/>
      <c r="DX23" s="892"/>
      <c r="DY23" s="892"/>
      <c r="DZ23" s="892"/>
      <c r="EA23" s="892"/>
      <c r="EB23" s="892"/>
      <c r="EC23" s="892"/>
      <c r="ED23" s="892"/>
      <c r="EE23" s="892"/>
      <c r="EF23" s="892"/>
      <c r="EG23" s="892"/>
      <c r="EH23" s="892"/>
      <c r="EI23" s="892"/>
      <c r="EJ23" s="892"/>
      <c r="EK23" s="892"/>
      <c r="EL23" s="892"/>
      <c r="EM23" s="892"/>
      <c r="EN23" s="892"/>
      <c r="EO23" s="892"/>
      <c r="EP23" s="892"/>
      <c r="EQ23" s="892"/>
      <c r="ER23" s="892"/>
      <c r="ES23" s="892"/>
      <c r="ET23" s="892"/>
      <c r="EU23" s="892"/>
      <c r="EV23" s="892"/>
      <c r="EW23" s="892"/>
      <c r="EX23" s="892"/>
      <c r="EY23" s="892"/>
      <c r="EZ23" s="892"/>
      <c r="FA23" s="892"/>
      <c r="FB23" s="892"/>
      <c r="FC23" s="892"/>
      <c r="FD23" s="892"/>
      <c r="FE23" s="892"/>
      <c r="FF23" s="892"/>
      <c r="FG23" s="892"/>
      <c r="FH23" s="892"/>
      <c r="FI23" s="892"/>
      <c r="FJ23" s="892"/>
      <c r="FK23" s="892"/>
      <c r="FL23" s="892"/>
      <c r="FM23" s="892"/>
      <c r="FN23" s="892"/>
      <c r="FO23" s="892"/>
      <c r="FP23" s="892"/>
      <c r="FQ23" s="892"/>
      <c r="FR23" s="892"/>
      <c r="FS23" s="892"/>
      <c r="FT23" s="892"/>
      <c r="FU23" s="892"/>
      <c r="FV23" s="892"/>
      <c r="FW23" s="892"/>
      <c r="FX23" s="892"/>
      <c r="FY23" s="892"/>
      <c r="FZ23" s="892"/>
      <c r="GA23" s="892"/>
      <c r="GB23" s="892"/>
      <c r="GC23" s="892"/>
      <c r="GD23" s="892"/>
      <c r="GE23" s="892"/>
      <c r="GF23" s="892"/>
      <c r="GG23" s="892"/>
      <c r="GH23" s="892"/>
      <c r="GI23" s="892"/>
      <c r="GJ23" s="892"/>
      <c r="GK23" s="892"/>
      <c r="GL23" s="892"/>
      <c r="GM23" s="892"/>
      <c r="GN23" s="892"/>
      <c r="GO23" s="892"/>
      <c r="GP23" s="892"/>
      <c r="GQ23" s="892"/>
      <c r="GR23" s="892"/>
      <c r="GS23" s="892"/>
      <c r="GT23" s="892"/>
      <c r="GU23" s="892"/>
      <c r="GV23" s="892"/>
      <c r="GW23" s="892"/>
      <c r="GX23" s="892"/>
      <c r="GY23" s="892"/>
      <c r="GZ23" s="892"/>
      <c r="HA23" s="892"/>
      <c r="HB23" s="892"/>
      <c r="HC23" s="892"/>
      <c r="HD23" s="892"/>
      <c r="HE23" s="892"/>
      <c r="HF23" s="892"/>
      <c r="HG23" s="892"/>
      <c r="HH23" s="892"/>
      <c r="HI23" s="892"/>
      <c r="HJ23" s="892"/>
      <c r="HK23" s="892"/>
      <c r="HL23" s="892"/>
      <c r="HM23" s="892"/>
      <c r="HN23" s="892"/>
      <c r="HO23" s="892"/>
      <c r="HP23" s="892"/>
      <c r="HQ23" s="892"/>
      <c r="HR23" s="892"/>
      <c r="HS23" s="892"/>
      <c r="HT23" s="892"/>
      <c r="HU23" s="892"/>
      <c r="HV23" s="892"/>
      <c r="HW23" s="892"/>
      <c r="HX23" s="892"/>
      <c r="HY23" s="892"/>
      <c r="HZ23" s="892"/>
      <c r="IA23" s="892"/>
      <c r="IB23" s="892"/>
      <c r="IC23" s="892"/>
      <c r="ID23" s="892"/>
      <c r="IE23" s="892"/>
      <c r="IF23" s="892"/>
      <c r="IG23" s="892"/>
      <c r="IH23" s="892"/>
      <c r="II23" s="892"/>
      <c r="IJ23" s="892"/>
      <c r="IK23" s="892"/>
      <c r="IL23" s="892"/>
      <c r="IM23" s="892"/>
      <c r="IN23" s="892"/>
      <c r="IO23" s="892"/>
      <c r="IP23" s="892"/>
      <c r="IQ23" s="892"/>
      <c r="IR23" s="892"/>
      <c r="IS23" s="892"/>
      <c r="IT23" s="892"/>
      <c r="IU23" s="892"/>
      <c r="IV23" s="892"/>
    </row>
    <row r="24" spans="1:256" s="893" customFormat="1" ht="63">
      <c r="A24" s="965" t="s">
        <v>243</v>
      </c>
      <c r="B24" s="966" t="s">
        <v>173</v>
      </c>
      <c r="C24" s="967" t="s">
        <v>174</v>
      </c>
      <c r="D24" s="967" t="s">
        <v>182</v>
      </c>
      <c r="E24" s="968" t="s">
        <v>175</v>
      </c>
      <c r="F24" s="967" t="s">
        <v>176</v>
      </c>
      <c r="G24" s="967" t="s">
        <v>220</v>
      </c>
      <c r="H24" s="970" t="s">
        <v>455</v>
      </c>
      <c r="I24" s="1021" t="s">
        <v>189</v>
      </c>
      <c r="J24" s="1021" t="s">
        <v>190</v>
      </c>
      <c r="K24" s="1021" t="s">
        <v>191</v>
      </c>
      <c r="L24" s="1089" t="s">
        <v>247</v>
      </c>
      <c r="M24" s="892"/>
      <c r="N24" s="892"/>
      <c r="O24" s="892"/>
      <c r="P24" s="892"/>
      <c r="Q24" s="892"/>
      <c r="R24" s="892"/>
      <c r="S24" s="892"/>
      <c r="AA24" s="954"/>
      <c r="AU24" s="892"/>
      <c r="AV24" s="892"/>
      <c r="AW24" s="892"/>
      <c r="AX24" s="892"/>
      <c r="AY24" s="892"/>
      <c r="AZ24" s="892"/>
      <c r="BA24" s="892"/>
      <c r="BB24" s="892"/>
      <c r="BC24" s="892"/>
      <c r="BD24" s="892"/>
      <c r="BE24" s="892"/>
      <c r="BF24" s="892"/>
      <c r="BG24" s="892"/>
      <c r="BH24" s="892"/>
      <c r="BI24" s="892"/>
      <c r="BJ24" s="892"/>
      <c r="BK24" s="892"/>
      <c r="BL24" s="892"/>
      <c r="BM24" s="892"/>
      <c r="BN24" s="892"/>
      <c r="BO24" s="892"/>
      <c r="BP24" s="892"/>
      <c r="BQ24" s="892"/>
      <c r="BR24" s="892"/>
      <c r="BS24" s="892"/>
      <c r="BT24" s="892"/>
      <c r="BU24" s="892"/>
      <c r="BV24" s="892"/>
      <c r="BW24" s="892"/>
      <c r="BX24" s="892"/>
      <c r="BY24" s="892"/>
      <c r="BZ24" s="892"/>
      <c r="CA24" s="892"/>
      <c r="CB24" s="892"/>
      <c r="CC24" s="892"/>
      <c r="CD24" s="892"/>
      <c r="CE24" s="892"/>
      <c r="CF24" s="892"/>
      <c r="CG24" s="892"/>
      <c r="CH24" s="892"/>
      <c r="CI24" s="892"/>
      <c r="CJ24" s="892"/>
      <c r="CK24" s="892"/>
      <c r="CL24" s="892"/>
      <c r="CM24" s="892"/>
      <c r="CN24" s="892"/>
      <c r="CO24" s="892"/>
      <c r="CP24" s="892"/>
      <c r="CQ24" s="892"/>
      <c r="CR24" s="892"/>
      <c r="CS24" s="892"/>
      <c r="CT24" s="892"/>
      <c r="CU24" s="892"/>
      <c r="CV24" s="892"/>
      <c r="CW24" s="892"/>
      <c r="CX24" s="892"/>
      <c r="CY24" s="892"/>
      <c r="CZ24" s="892"/>
      <c r="DA24" s="892"/>
      <c r="DB24" s="892"/>
      <c r="DC24" s="892"/>
      <c r="DD24" s="892"/>
      <c r="DE24" s="892"/>
      <c r="DF24" s="892"/>
      <c r="DG24" s="892"/>
      <c r="DH24" s="892"/>
      <c r="DI24" s="892"/>
      <c r="DJ24" s="892"/>
      <c r="DK24" s="892"/>
      <c r="DL24" s="892"/>
      <c r="DM24" s="892"/>
      <c r="DN24" s="892"/>
      <c r="DO24" s="892"/>
      <c r="DP24" s="892"/>
      <c r="DQ24" s="892"/>
      <c r="DR24" s="892"/>
      <c r="DS24" s="892"/>
      <c r="DT24" s="892"/>
      <c r="DU24" s="892"/>
      <c r="DV24" s="892"/>
      <c r="DW24" s="892"/>
      <c r="DX24" s="892"/>
      <c r="DY24" s="892"/>
      <c r="DZ24" s="892"/>
      <c r="EA24" s="892"/>
      <c r="EB24" s="892"/>
      <c r="EC24" s="892"/>
      <c r="ED24" s="892"/>
      <c r="EE24" s="892"/>
      <c r="EF24" s="892"/>
      <c r="EG24" s="892"/>
      <c r="EH24" s="892"/>
      <c r="EI24" s="892"/>
      <c r="EJ24" s="892"/>
      <c r="EK24" s="892"/>
      <c r="EL24" s="892"/>
      <c r="EM24" s="892"/>
      <c r="EN24" s="892"/>
      <c r="EO24" s="892"/>
      <c r="EP24" s="892"/>
      <c r="EQ24" s="892"/>
      <c r="ER24" s="892"/>
      <c r="ES24" s="892"/>
      <c r="ET24" s="892"/>
      <c r="EU24" s="892"/>
      <c r="EV24" s="892"/>
      <c r="EW24" s="892"/>
      <c r="EX24" s="892"/>
      <c r="EY24" s="892"/>
      <c r="EZ24" s="892"/>
      <c r="FA24" s="892"/>
      <c r="FB24" s="892"/>
      <c r="FC24" s="892"/>
      <c r="FD24" s="892"/>
      <c r="FE24" s="892"/>
      <c r="FF24" s="892"/>
      <c r="FG24" s="892"/>
      <c r="FH24" s="892"/>
      <c r="FI24" s="892"/>
      <c r="FJ24" s="892"/>
      <c r="FK24" s="892"/>
      <c r="FL24" s="892"/>
      <c r="FM24" s="892"/>
      <c r="FN24" s="892"/>
      <c r="FO24" s="892"/>
      <c r="FP24" s="892"/>
      <c r="FQ24" s="892"/>
      <c r="FR24" s="892"/>
      <c r="FS24" s="892"/>
      <c r="FT24" s="892"/>
      <c r="FU24" s="892"/>
      <c r="FV24" s="892"/>
      <c r="FW24" s="892"/>
      <c r="FX24" s="892"/>
      <c r="FY24" s="892"/>
      <c r="FZ24" s="892"/>
      <c r="GA24" s="892"/>
      <c r="GB24" s="892"/>
      <c r="GC24" s="892"/>
      <c r="GD24" s="892"/>
      <c r="GE24" s="892"/>
      <c r="GF24" s="892"/>
      <c r="GG24" s="892"/>
      <c r="GH24" s="892"/>
      <c r="GI24" s="892"/>
      <c r="GJ24" s="892"/>
      <c r="GK24" s="892"/>
      <c r="GL24" s="892"/>
      <c r="GM24" s="892"/>
      <c r="GN24" s="892"/>
      <c r="GO24" s="892"/>
      <c r="GP24" s="892"/>
      <c r="GQ24" s="892"/>
      <c r="GR24" s="892"/>
      <c r="GS24" s="892"/>
      <c r="GT24" s="892"/>
      <c r="GU24" s="892"/>
      <c r="GV24" s="892"/>
      <c r="GW24" s="892"/>
      <c r="GX24" s="892"/>
      <c r="GY24" s="892"/>
      <c r="GZ24" s="892"/>
      <c r="HA24" s="892"/>
      <c r="HB24" s="892"/>
      <c r="HC24" s="892"/>
      <c r="HD24" s="892"/>
      <c r="HE24" s="892"/>
      <c r="HF24" s="892"/>
      <c r="HG24" s="892"/>
      <c r="HH24" s="892"/>
      <c r="HI24" s="892"/>
      <c r="HJ24" s="892"/>
      <c r="HK24" s="892"/>
      <c r="HL24" s="892"/>
      <c r="HM24" s="892"/>
      <c r="HN24" s="892"/>
      <c r="HO24" s="892"/>
      <c r="HP24" s="892"/>
      <c r="HQ24" s="892"/>
      <c r="HR24" s="892"/>
      <c r="HS24" s="892"/>
      <c r="HT24" s="892"/>
      <c r="HU24" s="892"/>
      <c r="HV24" s="892"/>
      <c r="HW24" s="892"/>
      <c r="HX24" s="892"/>
      <c r="HY24" s="892"/>
      <c r="HZ24" s="892"/>
      <c r="IA24" s="892"/>
      <c r="IB24" s="892"/>
      <c r="IC24" s="892"/>
      <c r="ID24" s="892"/>
      <c r="IE24" s="892"/>
      <c r="IF24" s="892"/>
      <c r="IG24" s="892"/>
      <c r="IH24" s="892"/>
      <c r="II24" s="892"/>
      <c r="IJ24" s="892"/>
      <c r="IK24" s="892"/>
      <c r="IL24" s="892"/>
      <c r="IM24" s="892"/>
      <c r="IN24" s="892"/>
      <c r="IO24" s="892"/>
      <c r="IP24" s="892"/>
      <c r="IQ24" s="892"/>
      <c r="IR24" s="892"/>
      <c r="IS24" s="892"/>
      <c r="IT24" s="892"/>
      <c r="IU24" s="892"/>
      <c r="IV24" s="892"/>
    </row>
    <row r="25" spans="1:256" s="893" customFormat="1" ht="28.5" customHeight="1">
      <c r="A25" s="1082" t="s">
        <v>161</v>
      </c>
      <c r="B25" s="1083" t="s">
        <v>248</v>
      </c>
      <c r="C25" s="1084">
        <v>22807.26</v>
      </c>
      <c r="D25" s="1084">
        <v>1307.04</v>
      </c>
      <c r="E25" s="1084">
        <f>C25+D25</f>
        <v>24114.3</v>
      </c>
      <c r="F25" s="1084">
        <f>(C25*1.2)+(D25*1.055)</f>
        <v>28747.639199999994</v>
      </c>
      <c r="G25" s="1084">
        <f t="shared" ref="G25:G36" si="4">F25-(F25-E25)*0.06</f>
        <v>28469.638847999995</v>
      </c>
      <c r="H25" s="1085">
        <v>606062</v>
      </c>
      <c r="I25" s="1083">
        <v>40738</v>
      </c>
      <c r="J25" s="1086">
        <v>1.27</v>
      </c>
      <c r="K25" s="1086">
        <v>11.712999999999999</v>
      </c>
      <c r="L25" s="1090"/>
      <c r="M25" s="892"/>
      <c r="N25" s="892"/>
      <c r="O25" s="892"/>
      <c r="P25" s="892"/>
      <c r="Q25" s="892"/>
      <c r="R25" s="892"/>
      <c r="S25" s="892"/>
      <c r="AA25" s="907"/>
      <c r="AU25" s="892"/>
      <c r="AV25" s="892"/>
      <c r="AW25" s="892"/>
      <c r="AX25" s="892"/>
      <c r="AY25" s="892"/>
      <c r="AZ25" s="892"/>
      <c r="BA25" s="892"/>
      <c r="BB25" s="892"/>
      <c r="BC25" s="892"/>
      <c r="BD25" s="892"/>
      <c r="BE25" s="892"/>
      <c r="BF25" s="892"/>
      <c r="BG25" s="892"/>
      <c r="BH25" s="892"/>
      <c r="BI25" s="892"/>
      <c r="BJ25" s="892"/>
      <c r="BK25" s="892"/>
      <c r="BL25" s="892"/>
      <c r="BM25" s="892"/>
      <c r="BN25" s="892"/>
      <c r="BO25" s="892"/>
      <c r="BP25" s="892"/>
      <c r="BQ25" s="892"/>
      <c r="BR25" s="892"/>
      <c r="BS25" s="892"/>
      <c r="BT25" s="892"/>
      <c r="BU25" s="892"/>
      <c r="BV25" s="892"/>
      <c r="BW25" s="892"/>
      <c r="BX25" s="892"/>
      <c r="BY25" s="892"/>
      <c r="BZ25" s="892"/>
      <c r="CA25" s="892"/>
      <c r="CB25" s="892"/>
      <c r="CC25" s="892"/>
      <c r="CD25" s="892"/>
      <c r="CE25" s="892"/>
      <c r="CF25" s="892"/>
      <c r="CG25" s="892"/>
      <c r="CH25" s="892"/>
      <c r="CI25" s="892"/>
      <c r="CJ25" s="892"/>
      <c r="CK25" s="892"/>
      <c r="CL25" s="892"/>
      <c r="CM25" s="892"/>
      <c r="CN25" s="892"/>
      <c r="CO25" s="892"/>
      <c r="CP25" s="892"/>
      <c r="CQ25" s="892"/>
      <c r="CR25" s="892"/>
      <c r="CS25" s="892"/>
      <c r="CT25" s="892"/>
      <c r="CU25" s="892"/>
      <c r="CV25" s="892"/>
      <c r="CW25" s="892"/>
      <c r="CX25" s="892"/>
      <c r="CY25" s="892"/>
      <c r="CZ25" s="892"/>
      <c r="DA25" s="892"/>
      <c r="DB25" s="892"/>
      <c r="DC25" s="892"/>
      <c r="DD25" s="892"/>
      <c r="DE25" s="892"/>
      <c r="DF25" s="892"/>
      <c r="DG25" s="892"/>
      <c r="DH25" s="892"/>
      <c r="DI25" s="892"/>
      <c r="DJ25" s="892"/>
      <c r="DK25" s="892"/>
      <c r="DL25" s="892"/>
      <c r="DM25" s="892"/>
      <c r="DN25" s="892"/>
      <c r="DO25" s="892"/>
      <c r="DP25" s="892"/>
      <c r="DQ25" s="892"/>
      <c r="DR25" s="892"/>
      <c r="DS25" s="892"/>
      <c r="DT25" s="892"/>
      <c r="DU25" s="892"/>
      <c r="DV25" s="892"/>
      <c r="DW25" s="892"/>
      <c r="DX25" s="892"/>
      <c r="DY25" s="892"/>
      <c r="DZ25" s="892"/>
      <c r="EA25" s="892"/>
      <c r="EB25" s="892"/>
      <c r="EC25" s="892"/>
      <c r="ED25" s="892"/>
      <c r="EE25" s="892"/>
      <c r="EF25" s="892"/>
      <c r="EG25" s="892"/>
      <c r="EH25" s="892"/>
      <c r="EI25" s="892"/>
      <c r="EJ25" s="892"/>
      <c r="EK25" s="892"/>
      <c r="EL25" s="892"/>
      <c r="EM25" s="892"/>
      <c r="EN25" s="892"/>
      <c r="EO25" s="892"/>
      <c r="EP25" s="892"/>
      <c r="EQ25" s="892"/>
      <c r="ER25" s="892"/>
      <c r="ES25" s="892"/>
      <c r="ET25" s="892"/>
      <c r="EU25" s="892"/>
      <c r="EV25" s="892"/>
      <c r="EW25" s="892"/>
      <c r="EX25" s="892"/>
      <c r="EY25" s="892"/>
      <c r="EZ25" s="892"/>
      <c r="FA25" s="892"/>
      <c r="FB25" s="892"/>
      <c r="FC25" s="892"/>
      <c r="FD25" s="892"/>
      <c r="FE25" s="892"/>
      <c r="FF25" s="892"/>
      <c r="FG25" s="892"/>
      <c r="FH25" s="892"/>
      <c r="FI25" s="892"/>
      <c r="FJ25" s="892"/>
      <c r="FK25" s="892"/>
      <c r="FL25" s="892"/>
      <c r="FM25" s="892"/>
      <c r="FN25" s="892"/>
      <c r="FO25" s="892"/>
      <c r="FP25" s="892"/>
      <c r="FQ25" s="892"/>
      <c r="FR25" s="892"/>
      <c r="FS25" s="892"/>
      <c r="FT25" s="892"/>
      <c r="FU25" s="892"/>
      <c r="FV25" s="892"/>
      <c r="FW25" s="892"/>
      <c r="FX25" s="892"/>
      <c r="FY25" s="892"/>
      <c r="FZ25" s="892"/>
      <c r="GA25" s="892"/>
      <c r="GB25" s="892"/>
      <c r="GC25" s="892"/>
      <c r="GD25" s="892"/>
      <c r="GE25" s="892"/>
      <c r="GF25" s="892"/>
      <c r="GG25" s="892"/>
      <c r="GH25" s="892"/>
      <c r="GI25" s="892"/>
      <c r="GJ25" s="892"/>
      <c r="GK25" s="892"/>
      <c r="GL25" s="892"/>
      <c r="GM25" s="892"/>
      <c r="GN25" s="892"/>
      <c r="GO25" s="892"/>
      <c r="GP25" s="892"/>
      <c r="GQ25" s="892"/>
      <c r="GR25" s="892"/>
      <c r="GS25" s="892"/>
      <c r="GT25" s="892"/>
      <c r="GU25" s="892"/>
      <c r="GV25" s="892"/>
      <c r="GW25" s="892"/>
      <c r="GX25" s="892"/>
      <c r="GY25" s="892"/>
      <c r="GZ25" s="892"/>
      <c r="HA25" s="892"/>
      <c r="HB25" s="892"/>
      <c r="HC25" s="892"/>
      <c r="HD25" s="892"/>
      <c r="HE25" s="892"/>
      <c r="HF25" s="892"/>
      <c r="HG25" s="892"/>
      <c r="HH25" s="892"/>
      <c r="HI25" s="892"/>
      <c r="HJ25" s="892"/>
      <c r="HK25" s="892"/>
      <c r="HL25" s="892"/>
      <c r="HM25" s="892"/>
      <c r="HN25" s="892"/>
      <c r="HO25" s="892"/>
      <c r="HP25" s="892"/>
      <c r="HQ25" s="892"/>
      <c r="HR25" s="892"/>
      <c r="HS25" s="892"/>
      <c r="HT25" s="892"/>
      <c r="HU25" s="892"/>
      <c r="HV25" s="892"/>
      <c r="HW25" s="892"/>
      <c r="HX25" s="892"/>
      <c r="HY25" s="892"/>
      <c r="HZ25" s="892"/>
      <c r="IA25" s="892"/>
      <c r="IB25" s="892"/>
      <c r="IC25" s="892"/>
      <c r="ID25" s="892"/>
      <c r="IE25" s="892"/>
      <c r="IF25" s="892"/>
      <c r="IG25" s="892"/>
      <c r="IH25" s="892"/>
      <c r="II25" s="892"/>
      <c r="IJ25" s="892"/>
      <c r="IK25" s="892"/>
      <c r="IL25" s="892"/>
      <c r="IM25" s="892"/>
      <c r="IN25" s="892"/>
      <c r="IO25" s="892"/>
      <c r="IP25" s="892"/>
      <c r="IQ25" s="892"/>
      <c r="IR25" s="892"/>
      <c r="IS25" s="892"/>
      <c r="IT25" s="892"/>
      <c r="IU25" s="892"/>
      <c r="IV25" s="892"/>
    </row>
    <row r="26" spans="1:256" s="893" customFormat="1" ht="25.5" customHeight="1">
      <c r="A26" s="1082" t="s">
        <v>162</v>
      </c>
      <c r="B26" s="1083" t="s">
        <v>259</v>
      </c>
      <c r="C26" s="1084">
        <v>21179.82</v>
      </c>
      <c r="D26" s="1084">
        <v>1306.05</v>
      </c>
      <c r="E26" s="1084">
        <f t="shared" ref="E26:E36" si="5">C26+D26</f>
        <v>22485.87</v>
      </c>
      <c r="F26" s="1084">
        <f t="shared" ref="F26:F36" si="6">(C26*1.2)+(D26*1.055)</f>
        <v>26793.66675</v>
      </c>
      <c r="G26" s="1084">
        <f t="shared" si="4"/>
        <v>26535.198945</v>
      </c>
      <c r="H26" s="1085">
        <v>563814</v>
      </c>
      <c r="I26" s="1083">
        <v>37360</v>
      </c>
      <c r="J26" s="1086">
        <v>1.264</v>
      </c>
      <c r="K26" s="1086">
        <v>11.942</v>
      </c>
      <c r="L26" s="1090"/>
      <c r="M26" s="892"/>
      <c r="N26" s="892"/>
      <c r="O26" s="892"/>
      <c r="P26" s="892"/>
      <c r="Q26" s="892"/>
      <c r="R26" s="892"/>
      <c r="S26" s="892"/>
      <c r="AA26" s="907"/>
      <c r="AU26" s="892"/>
      <c r="AV26" s="892"/>
      <c r="AW26" s="892"/>
      <c r="AX26" s="892"/>
      <c r="AY26" s="892"/>
      <c r="AZ26" s="892"/>
      <c r="BA26" s="892"/>
      <c r="BB26" s="892"/>
      <c r="BC26" s="892"/>
      <c r="BD26" s="892"/>
      <c r="BE26" s="892"/>
      <c r="BF26" s="892"/>
      <c r="BG26" s="892"/>
      <c r="BH26" s="892"/>
      <c r="BI26" s="892"/>
      <c r="BJ26" s="892"/>
      <c r="BK26" s="892"/>
      <c r="BL26" s="892"/>
      <c r="BM26" s="892"/>
      <c r="BN26" s="892"/>
      <c r="BO26" s="892"/>
      <c r="BP26" s="892"/>
      <c r="BQ26" s="892"/>
      <c r="BR26" s="892"/>
      <c r="BS26" s="892"/>
      <c r="BT26" s="892"/>
      <c r="BU26" s="892"/>
      <c r="BV26" s="892"/>
      <c r="BW26" s="892"/>
      <c r="BX26" s="892"/>
      <c r="BY26" s="892"/>
      <c r="BZ26" s="892"/>
      <c r="CA26" s="892"/>
      <c r="CB26" s="892"/>
      <c r="CC26" s="892"/>
      <c r="CD26" s="892"/>
      <c r="CE26" s="892"/>
      <c r="CF26" s="892"/>
      <c r="CG26" s="892"/>
      <c r="CH26" s="892"/>
      <c r="CI26" s="892"/>
      <c r="CJ26" s="892"/>
      <c r="CK26" s="892"/>
      <c r="CL26" s="892"/>
      <c r="CM26" s="892"/>
      <c r="CN26" s="892"/>
      <c r="CO26" s="892"/>
      <c r="CP26" s="892"/>
      <c r="CQ26" s="892"/>
      <c r="CR26" s="892"/>
      <c r="CS26" s="892"/>
      <c r="CT26" s="892"/>
      <c r="CU26" s="892"/>
      <c r="CV26" s="892"/>
      <c r="CW26" s="892"/>
      <c r="CX26" s="892"/>
      <c r="CY26" s="892"/>
      <c r="CZ26" s="892"/>
      <c r="DA26" s="892"/>
      <c r="DB26" s="892"/>
      <c r="DC26" s="892"/>
      <c r="DD26" s="892"/>
      <c r="DE26" s="892"/>
      <c r="DF26" s="892"/>
      <c r="DG26" s="892"/>
      <c r="DH26" s="892"/>
      <c r="DI26" s="892"/>
      <c r="DJ26" s="892"/>
      <c r="DK26" s="892"/>
      <c r="DL26" s="892"/>
      <c r="DM26" s="892"/>
      <c r="DN26" s="892"/>
      <c r="DO26" s="892"/>
      <c r="DP26" s="892"/>
      <c r="DQ26" s="892"/>
      <c r="DR26" s="892"/>
      <c r="DS26" s="892"/>
      <c r="DT26" s="892"/>
      <c r="DU26" s="892"/>
      <c r="DV26" s="892"/>
      <c r="DW26" s="892"/>
      <c r="DX26" s="892"/>
      <c r="DY26" s="892"/>
      <c r="DZ26" s="892"/>
      <c r="EA26" s="892"/>
      <c r="EB26" s="892"/>
      <c r="EC26" s="892"/>
      <c r="ED26" s="892"/>
      <c r="EE26" s="892"/>
      <c r="EF26" s="892"/>
      <c r="EG26" s="892"/>
      <c r="EH26" s="892"/>
      <c r="EI26" s="892"/>
      <c r="EJ26" s="892"/>
      <c r="EK26" s="892"/>
      <c r="EL26" s="892"/>
      <c r="EM26" s="892"/>
      <c r="EN26" s="892"/>
      <c r="EO26" s="892"/>
      <c r="EP26" s="892"/>
      <c r="EQ26" s="892"/>
      <c r="ER26" s="892"/>
      <c r="ES26" s="892"/>
      <c r="ET26" s="892"/>
      <c r="EU26" s="892"/>
      <c r="EV26" s="892"/>
      <c r="EW26" s="892"/>
      <c r="EX26" s="892"/>
      <c r="EY26" s="892"/>
      <c r="EZ26" s="892"/>
      <c r="FA26" s="892"/>
      <c r="FB26" s="892"/>
      <c r="FC26" s="892"/>
      <c r="FD26" s="892"/>
      <c r="FE26" s="892"/>
      <c r="FF26" s="892"/>
      <c r="FG26" s="892"/>
      <c r="FH26" s="892"/>
      <c r="FI26" s="892"/>
      <c r="FJ26" s="892"/>
      <c r="FK26" s="892"/>
      <c r="FL26" s="892"/>
      <c r="FM26" s="892"/>
      <c r="FN26" s="892"/>
      <c r="FO26" s="892"/>
      <c r="FP26" s="892"/>
      <c r="FQ26" s="892"/>
      <c r="FR26" s="892"/>
      <c r="FS26" s="892"/>
      <c r="FT26" s="892"/>
      <c r="FU26" s="892"/>
      <c r="FV26" s="892"/>
      <c r="FW26" s="892"/>
      <c r="FX26" s="892"/>
      <c r="FY26" s="892"/>
      <c r="FZ26" s="892"/>
      <c r="GA26" s="892"/>
      <c r="GB26" s="892"/>
      <c r="GC26" s="892"/>
      <c r="GD26" s="892"/>
      <c r="GE26" s="892"/>
      <c r="GF26" s="892"/>
      <c r="GG26" s="892"/>
      <c r="GH26" s="892"/>
      <c r="GI26" s="892"/>
      <c r="GJ26" s="892"/>
      <c r="GK26" s="892"/>
      <c r="GL26" s="892"/>
      <c r="GM26" s="892"/>
      <c r="GN26" s="892"/>
      <c r="GO26" s="892"/>
      <c r="GP26" s="892"/>
      <c r="GQ26" s="892"/>
      <c r="GR26" s="892"/>
      <c r="GS26" s="892"/>
      <c r="GT26" s="892"/>
      <c r="GU26" s="892"/>
      <c r="GV26" s="892"/>
      <c r="GW26" s="892"/>
      <c r="GX26" s="892"/>
      <c r="GY26" s="892"/>
      <c r="GZ26" s="892"/>
      <c r="HA26" s="892"/>
      <c r="HB26" s="892"/>
      <c r="HC26" s="892"/>
      <c r="HD26" s="892"/>
      <c r="HE26" s="892"/>
      <c r="HF26" s="892"/>
      <c r="HG26" s="892"/>
      <c r="HH26" s="892"/>
      <c r="HI26" s="892"/>
      <c r="HJ26" s="892"/>
      <c r="HK26" s="892"/>
      <c r="HL26" s="892"/>
      <c r="HM26" s="892"/>
      <c r="HN26" s="892"/>
      <c r="HO26" s="892"/>
      <c r="HP26" s="892"/>
      <c r="HQ26" s="892"/>
      <c r="HR26" s="892"/>
      <c r="HS26" s="892"/>
      <c r="HT26" s="892"/>
      <c r="HU26" s="892"/>
      <c r="HV26" s="892"/>
      <c r="HW26" s="892"/>
      <c r="HX26" s="892"/>
      <c r="HY26" s="892"/>
      <c r="HZ26" s="892"/>
      <c r="IA26" s="892"/>
      <c r="IB26" s="892"/>
      <c r="IC26" s="892"/>
      <c r="ID26" s="892"/>
      <c r="IE26" s="892"/>
      <c r="IF26" s="892"/>
      <c r="IG26" s="892"/>
      <c r="IH26" s="892"/>
      <c r="II26" s="892"/>
      <c r="IJ26" s="892"/>
      <c r="IK26" s="892"/>
      <c r="IL26" s="892"/>
      <c r="IM26" s="892"/>
      <c r="IN26" s="892"/>
      <c r="IO26" s="892"/>
      <c r="IP26" s="892"/>
      <c r="IQ26" s="892"/>
      <c r="IR26" s="892"/>
      <c r="IS26" s="892"/>
      <c r="IT26" s="892"/>
      <c r="IU26" s="892"/>
      <c r="IV26" s="892"/>
    </row>
    <row r="27" spans="1:256" s="893" customFormat="1" ht="24.75" customHeight="1">
      <c r="A27" s="1082" t="s">
        <v>163</v>
      </c>
      <c r="B27" s="1083" t="s">
        <v>260</v>
      </c>
      <c r="C27" s="1084">
        <v>19653.05</v>
      </c>
      <c r="D27" s="1084">
        <v>1211.8</v>
      </c>
      <c r="E27" s="1084">
        <f t="shared" si="5"/>
        <v>20864.849999999999</v>
      </c>
      <c r="F27" s="1084">
        <f t="shared" si="6"/>
        <v>24862.109</v>
      </c>
      <c r="G27" s="1084">
        <f t="shared" si="4"/>
        <v>24622.27346</v>
      </c>
      <c r="H27" s="1085">
        <v>523122</v>
      </c>
      <c r="I27" s="1083">
        <v>34971</v>
      </c>
      <c r="J27" s="1086">
        <v>1.26</v>
      </c>
      <c r="K27" s="1086">
        <v>11.868</v>
      </c>
      <c r="L27" s="1090"/>
      <c r="M27" s="892"/>
      <c r="N27" s="892"/>
      <c r="O27" s="892"/>
      <c r="P27" s="892"/>
      <c r="Q27" s="892"/>
      <c r="R27" s="892"/>
      <c r="S27" s="892"/>
      <c r="AA27" s="913"/>
      <c r="AU27" s="892"/>
      <c r="AV27" s="892"/>
      <c r="AW27" s="892"/>
      <c r="AX27" s="892"/>
      <c r="AY27" s="892"/>
      <c r="AZ27" s="892"/>
      <c r="BA27" s="892"/>
      <c r="BB27" s="892"/>
      <c r="BC27" s="892"/>
      <c r="BD27" s="892"/>
      <c r="BE27" s="892"/>
      <c r="BF27" s="892"/>
      <c r="BG27" s="892"/>
      <c r="BH27" s="892"/>
      <c r="BI27" s="892"/>
      <c r="BJ27" s="892"/>
      <c r="BK27" s="892"/>
      <c r="BL27" s="892"/>
      <c r="BM27" s="892"/>
      <c r="BN27" s="892"/>
      <c r="BO27" s="892"/>
      <c r="BP27" s="892"/>
      <c r="BQ27" s="892"/>
      <c r="BR27" s="892"/>
      <c r="BS27" s="892"/>
      <c r="BT27" s="892"/>
      <c r="BU27" s="892"/>
      <c r="BV27" s="892"/>
      <c r="BW27" s="892"/>
      <c r="BX27" s="892"/>
      <c r="BY27" s="892"/>
      <c r="BZ27" s="892"/>
      <c r="CA27" s="892"/>
      <c r="CB27" s="892"/>
      <c r="CC27" s="892"/>
      <c r="CD27" s="892"/>
      <c r="CE27" s="892"/>
      <c r="CF27" s="892"/>
      <c r="CG27" s="892"/>
      <c r="CH27" s="892"/>
      <c r="CI27" s="892"/>
      <c r="CJ27" s="892"/>
      <c r="CK27" s="892"/>
      <c r="CL27" s="892"/>
      <c r="CM27" s="892"/>
      <c r="CN27" s="892"/>
      <c r="CO27" s="892"/>
      <c r="CP27" s="892"/>
      <c r="CQ27" s="892"/>
      <c r="CR27" s="892"/>
      <c r="CS27" s="892"/>
      <c r="CT27" s="892"/>
      <c r="CU27" s="892"/>
      <c r="CV27" s="892"/>
      <c r="CW27" s="892"/>
      <c r="CX27" s="892"/>
      <c r="CY27" s="892"/>
      <c r="CZ27" s="892"/>
      <c r="DA27" s="892"/>
      <c r="DB27" s="892"/>
      <c r="DC27" s="892"/>
      <c r="DD27" s="892"/>
      <c r="DE27" s="892"/>
      <c r="DF27" s="892"/>
      <c r="DG27" s="892"/>
      <c r="DH27" s="892"/>
      <c r="DI27" s="892"/>
      <c r="DJ27" s="892"/>
      <c r="DK27" s="892"/>
      <c r="DL27" s="892"/>
      <c r="DM27" s="892"/>
      <c r="DN27" s="892"/>
      <c r="DO27" s="892"/>
      <c r="DP27" s="892"/>
      <c r="DQ27" s="892"/>
      <c r="DR27" s="892"/>
      <c r="DS27" s="892"/>
      <c r="DT27" s="892"/>
      <c r="DU27" s="892"/>
      <c r="DV27" s="892"/>
      <c r="DW27" s="892"/>
      <c r="DX27" s="892"/>
      <c r="DY27" s="892"/>
      <c r="DZ27" s="892"/>
      <c r="EA27" s="892"/>
      <c r="EB27" s="892"/>
      <c r="EC27" s="892"/>
      <c r="ED27" s="892"/>
      <c r="EE27" s="892"/>
      <c r="EF27" s="892"/>
      <c r="EG27" s="892"/>
      <c r="EH27" s="892"/>
      <c r="EI27" s="892"/>
      <c r="EJ27" s="892"/>
      <c r="EK27" s="892"/>
      <c r="EL27" s="892"/>
      <c r="EM27" s="892"/>
      <c r="EN27" s="892"/>
      <c r="EO27" s="892"/>
      <c r="EP27" s="892"/>
      <c r="EQ27" s="892"/>
      <c r="ER27" s="892"/>
      <c r="ES27" s="892"/>
      <c r="ET27" s="892"/>
      <c r="EU27" s="892"/>
      <c r="EV27" s="892"/>
      <c r="EW27" s="892"/>
      <c r="EX27" s="892"/>
      <c r="EY27" s="892"/>
      <c r="EZ27" s="892"/>
      <c r="FA27" s="892"/>
      <c r="FB27" s="892"/>
      <c r="FC27" s="892"/>
      <c r="FD27" s="892"/>
      <c r="FE27" s="892"/>
      <c r="FF27" s="892"/>
      <c r="FG27" s="892"/>
      <c r="FH27" s="892"/>
      <c r="FI27" s="892"/>
      <c r="FJ27" s="892"/>
      <c r="FK27" s="892"/>
      <c r="FL27" s="892"/>
      <c r="FM27" s="892"/>
      <c r="FN27" s="892"/>
      <c r="FO27" s="892"/>
      <c r="FP27" s="892"/>
      <c r="FQ27" s="892"/>
      <c r="FR27" s="892"/>
      <c r="FS27" s="892"/>
      <c r="FT27" s="892"/>
      <c r="FU27" s="892"/>
      <c r="FV27" s="892"/>
      <c r="FW27" s="892"/>
      <c r="FX27" s="892"/>
      <c r="FY27" s="892"/>
      <c r="FZ27" s="892"/>
      <c r="GA27" s="892"/>
      <c r="GB27" s="892"/>
      <c r="GC27" s="892"/>
      <c r="GD27" s="892"/>
      <c r="GE27" s="892"/>
      <c r="GF27" s="892"/>
      <c r="GG27" s="892"/>
      <c r="GH27" s="892"/>
      <c r="GI27" s="892"/>
      <c r="GJ27" s="892"/>
      <c r="GK27" s="892"/>
      <c r="GL27" s="892"/>
      <c r="GM27" s="892"/>
      <c r="GN27" s="892"/>
      <c r="GO27" s="892"/>
      <c r="GP27" s="892"/>
      <c r="GQ27" s="892"/>
      <c r="GR27" s="892"/>
      <c r="GS27" s="892"/>
      <c r="GT27" s="892"/>
      <c r="GU27" s="892"/>
      <c r="GV27" s="892"/>
      <c r="GW27" s="892"/>
      <c r="GX27" s="892"/>
      <c r="GY27" s="892"/>
      <c r="GZ27" s="892"/>
      <c r="HA27" s="892"/>
      <c r="HB27" s="892"/>
      <c r="HC27" s="892"/>
      <c r="HD27" s="892"/>
      <c r="HE27" s="892"/>
      <c r="HF27" s="892"/>
      <c r="HG27" s="892"/>
      <c r="HH27" s="892"/>
      <c r="HI27" s="892"/>
      <c r="HJ27" s="892"/>
      <c r="HK27" s="892"/>
      <c r="HL27" s="892"/>
      <c r="HM27" s="892"/>
      <c r="HN27" s="892"/>
      <c r="HO27" s="892"/>
      <c r="HP27" s="892"/>
      <c r="HQ27" s="892"/>
      <c r="HR27" s="892"/>
      <c r="HS27" s="892"/>
      <c r="HT27" s="892"/>
      <c r="HU27" s="892"/>
      <c r="HV27" s="892"/>
      <c r="HW27" s="892"/>
      <c r="HX27" s="892"/>
      <c r="HY27" s="892"/>
      <c r="HZ27" s="892"/>
      <c r="IA27" s="892"/>
      <c r="IB27" s="892"/>
      <c r="IC27" s="892"/>
      <c r="ID27" s="892"/>
      <c r="IE27" s="892"/>
      <c r="IF27" s="892"/>
      <c r="IG27" s="892"/>
      <c r="IH27" s="892"/>
      <c r="II27" s="892"/>
      <c r="IJ27" s="892"/>
      <c r="IK27" s="892"/>
      <c r="IL27" s="892"/>
      <c r="IM27" s="892"/>
      <c r="IN27" s="892"/>
      <c r="IO27" s="892"/>
      <c r="IP27" s="892"/>
      <c r="IQ27" s="892"/>
      <c r="IR27" s="892"/>
      <c r="IS27" s="892"/>
      <c r="IT27" s="892"/>
      <c r="IU27" s="892"/>
      <c r="IV27" s="892"/>
    </row>
    <row r="28" spans="1:256" s="893" customFormat="1" ht="22.5" customHeight="1">
      <c r="A28" s="1082" t="s">
        <v>164</v>
      </c>
      <c r="B28" s="1083" t="s">
        <v>272</v>
      </c>
      <c r="C28" s="1084">
        <v>14573.22</v>
      </c>
      <c r="D28" s="1084">
        <v>776.01</v>
      </c>
      <c r="E28" s="1084">
        <f t="shared" si="5"/>
        <v>15349.23</v>
      </c>
      <c r="F28" s="1084">
        <f t="shared" si="6"/>
        <v>18306.554549999997</v>
      </c>
      <c r="G28" s="1084">
        <f t="shared" si="4"/>
        <v>18129.115076999999</v>
      </c>
      <c r="H28" s="1085">
        <v>387732</v>
      </c>
      <c r="I28" s="1083">
        <v>26089</v>
      </c>
      <c r="J28" s="1086">
        <v>1.2629999999999999</v>
      </c>
      <c r="K28" s="1086">
        <v>11.771000000000001</v>
      </c>
      <c r="L28" s="1090"/>
      <c r="M28" s="892"/>
      <c r="N28" s="892"/>
      <c r="O28" s="892"/>
      <c r="P28" s="892"/>
      <c r="Q28" s="892"/>
      <c r="R28" s="892"/>
      <c r="S28" s="892"/>
      <c r="AA28" s="913"/>
      <c r="AU28" s="892"/>
      <c r="AV28" s="892"/>
      <c r="AW28" s="892"/>
      <c r="AX28" s="892"/>
      <c r="AY28" s="892"/>
      <c r="AZ28" s="892"/>
      <c r="BA28" s="892"/>
      <c r="BB28" s="892"/>
      <c r="BC28" s="892"/>
      <c r="BD28" s="892"/>
      <c r="BE28" s="892"/>
      <c r="BF28" s="892"/>
      <c r="BG28" s="892"/>
      <c r="BH28" s="892"/>
      <c r="BI28" s="892"/>
      <c r="BJ28" s="892"/>
      <c r="BK28" s="892"/>
      <c r="BL28" s="892"/>
      <c r="BM28" s="892"/>
      <c r="BN28" s="892"/>
      <c r="BO28" s="892"/>
      <c r="BP28" s="892"/>
      <c r="BQ28" s="892"/>
      <c r="BR28" s="892"/>
      <c r="BS28" s="892"/>
      <c r="BT28" s="892"/>
      <c r="BU28" s="892"/>
      <c r="BV28" s="892"/>
      <c r="BW28" s="892"/>
      <c r="BX28" s="892"/>
      <c r="BY28" s="892"/>
      <c r="BZ28" s="892"/>
      <c r="CA28" s="892"/>
      <c r="CB28" s="892"/>
      <c r="CC28" s="892"/>
      <c r="CD28" s="892"/>
      <c r="CE28" s="892"/>
      <c r="CF28" s="892"/>
      <c r="CG28" s="892"/>
      <c r="CH28" s="892"/>
      <c r="CI28" s="892"/>
      <c r="CJ28" s="892"/>
      <c r="CK28" s="892"/>
      <c r="CL28" s="892"/>
      <c r="CM28" s="892"/>
      <c r="CN28" s="892"/>
      <c r="CO28" s="892"/>
      <c r="CP28" s="892"/>
      <c r="CQ28" s="892"/>
      <c r="CR28" s="892"/>
      <c r="CS28" s="892"/>
      <c r="CT28" s="892"/>
      <c r="CU28" s="892"/>
      <c r="CV28" s="892"/>
      <c r="CW28" s="892"/>
      <c r="CX28" s="892"/>
      <c r="CY28" s="892"/>
      <c r="CZ28" s="892"/>
      <c r="DA28" s="892"/>
      <c r="DB28" s="892"/>
      <c r="DC28" s="892"/>
      <c r="DD28" s="892"/>
      <c r="DE28" s="892"/>
      <c r="DF28" s="892"/>
      <c r="DG28" s="892"/>
      <c r="DH28" s="892"/>
      <c r="DI28" s="892"/>
      <c r="DJ28" s="892"/>
      <c r="DK28" s="892"/>
      <c r="DL28" s="892"/>
      <c r="DM28" s="892"/>
      <c r="DN28" s="892"/>
      <c r="DO28" s="892"/>
      <c r="DP28" s="892"/>
      <c r="DQ28" s="892"/>
      <c r="DR28" s="892"/>
      <c r="DS28" s="892"/>
      <c r="DT28" s="892"/>
      <c r="DU28" s="892"/>
      <c r="DV28" s="892"/>
      <c r="DW28" s="892"/>
      <c r="DX28" s="892"/>
      <c r="DY28" s="892"/>
      <c r="DZ28" s="892"/>
      <c r="EA28" s="892"/>
      <c r="EB28" s="892"/>
      <c r="EC28" s="892"/>
      <c r="ED28" s="892"/>
      <c r="EE28" s="892"/>
      <c r="EF28" s="892"/>
      <c r="EG28" s="892"/>
      <c r="EH28" s="892"/>
      <c r="EI28" s="892"/>
      <c r="EJ28" s="892"/>
      <c r="EK28" s="892"/>
      <c r="EL28" s="892"/>
      <c r="EM28" s="892"/>
      <c r="EN28" s="892"/>
      <c r="EO28" s="892"/>
      <c r="EP28" s="892"/>
      <c r="EQ28" s="892"/>
      <c r="ER28" s="892"/>
      <c r="ES28" s="892"/>
      <c r="ET28" s="892"/>
      <c r="EU28" s="892"/>
      <c r="EV28" s="892"/>
      <c r="EW28" s="892"/>
      <c r="EX28" s="892"/>
      <c r="EY28" s="892"/>
      <c r="EZ28" s="892"/>
      <c r="FA28" s="892"/>
      <c r="FB28" s="892"/>
      <c r="FC28" s="892"/>
      <c r="FD28" s="892"/>
      <c r="FE28" s="892"/>
      <c r="FF28" s="892"/>
      <c r="FG28" s="892"/>
      <c r="FH28" s="892"/>
      <c r="FI28" s="892"/>
      <c r="FJ28" s="892"/>
      <c r="FK28" s="892"/>
      <c r="FL28" s="892"/>
      <c r="FM28" s="892"/>
      <c r="FN28" s="892"/>
      <c r="FO28" s="892"/>
      <c r="FP28" s="892"/>
      <c r="FQ28" s="892"/>
      <c r="FR28" s="892"/>
      <c r="FS28" s="892"/>
      <c r="FT28" s="892"/>
      <c r="FU28" s="892"/>
      <c r="FV28" s="892"/>
      <c r="FW28" s="892"/>
      <c r="FX28" s="892"/>
      <c r="FY28" s="892"/>
      <c r="FZ28" s="892"/>
      <c r="GA28" s="892"/>
      <c r="GB28" s="892"/>
      <c r="GC28" s="892"/>
      <c r="GD28" s="892"/>
      <c r="GE28" s="892"/>
      <c r="GF28" s="892"/>
      <c r="GG28" s="892"/>
      <c r="GH28" s="892"/>
      <c r="GI28" s="892"/>
      <c r="GJ28" s="892"/>
      <c r="GK28" s="892"/>
      <c r="GL28" s="892"/>
      <c r="GM28" s="892"/>
      <c r="GN28" s="892"/>
      <c r="GO28" s="892"/>
      <c r="GP28" s="892"/>
      <c r="GQ28" s="892"/>
      <c r="GR28" s="892"/>
      <c r="GS28" s="892"/>
      <c r="GT28" s="892"/>
      <c r="GU28" s="892"/>
      <c r="GV28" s="892"/>
      <c r="GW28" s="892"/>
      <c r="GX28" s="892"/>
      <c r="GY28" s="892"/>
      <c r="GZ28" s="892"/>
      <c r="HA28" s="892"/>
      <c r="HB28" s="892"/>
      <c r="HC28" s="892"/>
      <c r="HD28" s="892"/>
      <c r="HE28" s="892"/>
      <c r="HF28" s="892"/>
      <c r="HG28" s="892"/>
      <c r="HH28" s="892"/>
      <c r="HI28" s="892"/>
      <c r="HJ28" s="892"/>
      <c r="HK28" s="892"/>
      <c r="HL28" s="892"/>
      <c r="HM28" s="892"/>
      <c r="HN28" s="892"/>
      <c r="HO28" s="892"/>
      <c r="HP28" s="892"/>
      <c r="HQ28" s="892"/>
      <c r="HR28" s="892"/>
      <c r="HS28" s="892"/>
      <c r="HT28" s="892"/>
      <c r="HU28" s="892"/>
      <c r="HV28" s="892"/>
      <c r="HW28" s="892"/>
      <c r="HX28" s="892"/>
      <c r="HY28" s="892"/>
      <c r="HZ28" s="892"/>
      <c r="IA28" s="892"/>
      <c r="IB28" s="892"/>
      <c r="IC28" s="892"/>
      <c r="ID28" s="892"/>
      <c r="IE28" s="892"/>
      <c r="IF28" s="892"/>
      <c r="IG28" s="892"/>
      <c r="IH28" s="892"/>
      <c r="II28" s="892"/>
      <c r="IJ28" s="892"/>
      <c r="IK28" s="892"/>
      <c r="IL28" s="892"/>
      <c r="IM28" s="892"/>
      <c r="IN28" s="892"/>
      <c r="IO28" s="892"/>
      <c r="IP28" s="892"/>
      <c r="IQ28" s="892"/>
      <c r="IR28" s="892"/>
      <c r="IS28" s="892"/>
      <c r="IT28" s="892"/>
      <c r="IU28" s="892"/>
      <c r="IV28" s="892"/>
    </row>
    <row r="29" spans="1:256" s="893" customFormat="1" ht="23.25" customHeight="1">
      <c r="A29" s="1082" t="s">
        <v>165</v>
      </c>
      <c r="B29" s="1083" t="s">
        <v>274</v>
      </c>
      <c r="C29" s="1084">
        <v>9834.52</v>
      </c>
      <c r="D29" s="1084">
        <v>601.38</v>
      </c>
      <c r="E29" s="1084">
        <f t="shared" si="5"/>
        <v>10435.9</v>
      </c>
      <c r="F29" s="1084">
        <f t="shared" si="6"/>
        <v>12435.8799</v>
      </c>
      <c r="G29" s="1084">
        <f t="shared" si="4"/>
        <v>12315.881106000001</v>
      </c>
      <c r="H29" s="1085">
        <v>261434</v>
      </c>
      <c r="I29" s="1083">
        <v>17765</v>
      </c>
      <c r="J29" s="1086">
        <v>1.248</v>
      </c>
      <c r="K29" s="1086">
        <v>11.79</v>
      </c>
      <c r="L29" s="1090"/>
      <c r="M29" s="892"/>
      <c r="N29" s="892"/>
      <c r="O29" s="892"/>
      <c r="P29" s="892"/>
      <c r="Q29" s="892"/>
      <c r="R29" s="892"/>
      <c r="S29" s="892"/>
      <c r="AA29" s="913"/>
      <c r="AU29" s="892"/>
      <c r="AV29" s="892"/>
      <c r="AW29" s="892"/>
      <c r="AX29" s="892"/>
      <c r="AY29" s="892"/>
      <c r="AZ29" s="892"/>
      <c r="BA29" s="892"/>
      <c r="BB29" s="892"/>
      <c r="BC29" s="892"/>
      <c r="BD29" s="892"/>
      <c r="BE29" s="892"/>
      <c r="BF29" s="892"/>
      <c r="BG29" s="892"/>
      <c r="BH29" s="892"/>
      <c r="BI29" s="892"/>
      <c r="BJ29" s="892"/>
      <c r="BK29" s="892"/>
      <c r="BL29" s="892"/>
      <c r="BM29" s="892"/>
      <c r="BN29" s="892"/>
      <c r="BO29" s="892"/>
      <c r="BP29" s="892"/>
      <c r="BQ29" s="892"/>
      <c r="BR29" s="892"/>
      <c r="BS29" s="892"/>
      <c r="BT29" s="892"/>
      <c r="BU29" s="892"/>
      <c r="BV29" s="892"/>
      <c r="BW29" s="892"/>
      <c r="BX29" s="892"/>
      <c r="BY29" s="892"/>
      <c r="BZ29" s="892"/>
      <c r="CA29" s="892"/>
      <c r="CB29" s="892"/>
      <c r="CC29" s="892"/>
      <c r="CD29" s="892"/>
      <c r="CE29" s="892"/>
      <c r="CF29" s="892"/>
      <c r="CG29" s="892"/>
      <c r="CH29" s="892"/>
      <c r="CI29" s="892"/>
      <c r="CJ29" s="892"/>
      <c r="CK29" s="892"/>
      <c r="CL29" s="892"/>
      <c r="CM29" s="892"/>
      <c r="CN29" s="892"/>
      <c r="CO29" s="892"/>
      <c r="CP29" s="892"/>
      <c r="CQ29" s="892"/>
      <c r="CR29" s="892"/>
      <c r="CS29" s="892"/>
      <c r="CT29" s="892"/>
      <c r="CU29" s="892"/>
      <c r="CV29" s="892"/>
      <c r="CW29" s="892"/>
      <c r="CX29" s="892"/>
      <c r="CY29" s="892"/>
      <c r="CZ29" s="892"/>
      <c r="DA29" s="892"/>
      <c r="DB29" s="892"/>
      <c r="DC29" s="892"/>
      <c r="DD29" s="892"/>
      <c r="DE29" s="892"/>
      <c r="DF29" s="892"/>
      <c r="DG29" s="892"/>
      <c r="DH29" s="892"/>
      <c r="DI29" s="892"/>
      <c r="DJ29" s="892"/>
      <c r="DK29" s="892"/>
      <c r="DL29" s="892"/>
      <c r="DM29" s="892"/>
      <c r="DN29" s="892"/>
      <c r="DO29" s="892"/>
      <c r="DP29" s="892"/>
      <c r="DQ29" s="892"/>
      <c r="DR29" s="892"/>
      <c r="DS29" s="892"/>
      <c r="DT29" s="892"/>
      <c r="DU29" s="892"/>
      <c r="DV29" s="892"/>
      <c r="DW29" s="892"/>
      <c r="DX29" s="892"/>
      <c r="DY29" s="892"/>
      <c r="DZ29" s="892"/>
      <c r="EA29" s="892"/>
      <c r="EB29" s="892"/>
      <c r="EC29" s="892"/>
      <c r="ED29" s="892"/>
      <c r="EE29" s="892"/>
      <c r="EF29" s="892"/>
      <c r="EG29" s="892"/>
      <c r="EH29" s="892"/>
      <c r="EI29" s="892"/>
      <c r="EJ29" s="892"/>
      <c r="EK29" s="892"/>
      <c r="EL29" s="892"/>
      <c r="EM29" s="892"/>
      <c r="EN29" s="892"/>
      <c r="EO29" s="892"/>
      <c r="EP29" s="892"/>
      <c r="EQ29" s="892"/>
      <c r="ER29" s="892"/>
      <c r="ES29" s="892"/>
      <c r="ET29" s="892"/>
      <c r="EU29" s="892"/>
      <c r="EV29" s="892"/>
      <c r="EW29" s="892"/>
      <c r="EX29" s="892"/>
      <c r="EY29" s="892"/>
      <c r="EZ29" s="892"/>
      <c r="FA29" s="892"/>
      <c r="FB29" s="892"/>
      <c r="FC29" s="892"/>
      <c r="FD29" s="892"/>
      <c r="FE29" s="892"/>
      <c r="FF29" s="892"/>
      <c r="FG29" s="892"/>
      <c r="FH29" s="892"/>
      <c r="FI29" s="892"/>
      <c r="FJ29" s="892"/>
      <c r="FK29" s="892"/>
      <c r="FL29" s="892"/>
      <c r="FM29" s="892"/>
      <c r="FN29" s="892"/>
      <c r="FO29" s="892"/>
      <c r="FP29" s="892"/>
      <c r="FQ29" s="892"/>
      <c r="FR29" s="892"/>
      <c r="FS29" s="892"/>
      <c r="FT29" s="892"/>
      <c r="FU29" s="892"/>
      <c r="FV29" s="892"/>
      <c r="FW29" s="892"/>
      <c r="FX29" s="892"/>
      <c r="FY29" s="892"/>
      <c r="FZ29" s="892"/>
      <c r="GA29" s="892"/>
      <c r="GB29" s="892"/>
      <c r="GC29" s="892"/>
      <c r="GD29" s="892"/>
      <c r="GE29" s="892"/>
      <c r="GF29" s="892"/>
      <c r="GG29" s="892"/>
      <c r="GH29" s="892"/>
      <c r="GI29" s="892"/>
      <c r="GJ29" s="892"/>
      <c r="GK29" s="892"/>
      <c r="GL29" s="892"/>
      <c r="GM29" s="892"/>
      <c r="GN29" s="892"/>
      <c r="GO29" s="892"/>
      <c r="GP29" s="892"/>
      <c r="GQ29" s="892"/>
      <c r="GR29" s="892"/>
      <c r="GS29" s="892"/>
      <c r="GT29" s="892"/>
      <c r="GU29" s="892"/>
      <c r="GV29" s="892"/>
      <c r="GW29" s="892"/>
      <c r="GX29" s="892"/>
      <c r="GY29" s="892"/>
      <c r="GZ29" s="892"/>
      <c r="HA29" s="892"/>
      <c r="HB29" s="892"/>
      <c r="HC29" s="892"/>
      <c r="HD29" s="892"/>
      <c r="HE29" s="892"/>
      <c r="HF29" s="892"/>
      <c r="HG29" s="892"/>
      <c r="HH29" s="892"/>
      <c r="HI29" s="892"/>
      <c r="HJ29" s="892"/>
      <c r="HK29" s="892"/>
      <c r="HL29" s="892"/>
      <c r="HM29" s="892"/>
      <c r="HN29" s="892"/>
      <c r="HO29" s="892"/>
      <c r="HP29" s="892"/>
      <c r="HQ29" s="892"/>
      <c r="HR29" s="892"/>
      <c r="HS29" s="892"/>
      <c r="HT29" s="892"/>
      <c r="HU29" s="892"/>
      <c r="HV29" s="892"/>
      <c r="HW29" s="892"/>
      <c r="HX29" s="892"/>
      <c r="HY29" s="892"/>
      <c r="HZ29" s="892"/>
      <c r="IA29" s="892"/>
      <c r="IB29" s="892"/>
      <c r="IC29" s="892"/>
      <c r="ID29" s="892"/>
      <c r="IE29" s="892"/>
      <c r="IF29" s="892"/>
      <c r="IG29" s="892"/>
      <c r="IH29" s="892"/>
      <c r="II29" s="892"/>
      <c r="IJ29" s="892"/>
      <c r="IK29" s="892"/>
      <c r="IL29" s="892"/>
      <c r="IM29" s="892"/>
      <c r="IN29" s="892"/>
      <c r="IO29" s="892"/>
      <c r="IP29" s="892"/>
      <c r="IQ29" s="892"/>
      <c r="IR29" s="892"/>
      <c r="IS29" s="892"/>
      <c r="IT29" s="892"/>
      <c r="IU29" s="892"/>
      <c r="IV29" s="892"/>
    </row>
    <row r="30" spans="1:256" s="893" customFormat="1" ht="21.75" customHeight="1">
      <c r="A30" s="1082" t="s">
        <v>166</v>
      </c>
      <c r="B30" s="1083" t="s">
        <v>281</v>
      </c>
      <c r="C30" s="1084">
        <v>5961.48</v>
      </c>
      <c r="D30" s="1084">
        <v>621.41999999999996</v>
      </c>
      <c r="E30" s="1084">
        <f t="shared" si="5"/>
        <v>6582.9</v>
      </c>
      <c r="F30" s="1084">
        <f t="shared" si="6"/>
        <v>7809.3740999999991</v>
      </c>
      <c r="G30" s="1084">
        <f t="shared" si="4"/>
        <v>7735.7856539999993</v>
      </c>
      <c r="H30" s="1085">
        <v>158208</v>
      </c>
      <c r="I30" s="1083">
        <v>10835</v>
      </c>
      <c r="J30" s="1086">
        <v>1.2390000000000001</v>
      </c>
      <c r="K30" s="1086">
        <v>11.786</v>
      </c>
      <c r="L30" s="1090"/>
      <c r="M30" s="892"/>
      <c r="N30" s="892"/>
      <c r="O30" s="892"/>
      <c r="P30" s="892"/>
      <c r="Q30" s="892"/>
      <c r="R30" s="892"/>
      <c r="S30" s="892"/>
      <c r="AA30" s="913"/>
      <c r="AU30" s="892"/>
      <c r="AV30" s="892"/>
      <c r="AW30" s="892"/>
      <c r="AX30" s="892"/>
      <c r="AY30" s="892"/>
      <c r="AZ30" s="892"/>
      <c r="BA30" s="892"/>
      <c r="BB30" s="892"/>
      <c r="BC30" s="892"/>
      <c r="BD30" s="892"/>
      <c r="BE30" s="892"/>
      <c r="BF30" s="892"/>
      <c r="BG30" s="892"/>
      <c r="BH30" s="892"/>
      <c r="BI30" s="892"/>
      <c r="BJ30" s="892"/>
      <c r="BK30" s="892"/>
      <c r="BL30" s="892"/>
      <c r="BM30" s="892"/>
      <c r="BN30" s="892"/>
      <c r="BO30" s="892"/>
      <c r="BP30" s="892"/>
      <c r="BQ30" s="892"/>
      <c r="BR30" s="892"/>
      <c r="BS30" s="892"/>
      <c r="BT30" s="892"/>
      <c r="BU30" s="892"/>
      <c r="BV30" s="892"/>
      <c r="BW30" s="892"/>
      <c r="BX30" s="892"/>
      <c r="BY30" s="892"/>
      <c r="BZ30" s="892"/>
      <c r="CA30" s="892"/>
      <c r="CB30" s="892"/>
      <c r="CC30" s="892"/>
      <c r="CD30" s="892"/>
      <c r="CE30" s="892"/>
      <c r="CF30" s="892"/>
      <c r="CG30" s="892"/>
      <c r="CH30" s="892"/>
      <c r="CI30" s="892"/>
      <c r="CJ30" s="892"/>
      <c r="CK30" s="892"/>
      <c r="CL30" s="892"/>
      <c r="CM30" s="892"/>
      <c r="CN30" s="892"/>
      <c r="CO30" s="892"/>
      <c r="CP30" s="892"/>
      <c r="CQ30" s="892"/>
      <c r="CR30" s="892"/>
      <c r="CS30" s="892"/>
      <c r="CT30" s="892"/>
      <c r="CU30" s="892"/>
      <c r="CV30" s="892"/>
      <c r="CW30" s="892"/>
      <c r="CX30" s="892"/>
      <c r="CY30" s="892"/>
      <c r="CZ30" s="892"/>
      <c r="DA30" s="892"/>
      <c r="DB30" s="892"/>
      <c r="DC30" s="892"/>
      <c r="DD30" s="892"/>
      <c r="DE30" s="892"/>
      <c r="DF30" s="892"/>
      <c r="DG30" s="892"/>
      <c r="DH30" s="892"/>
      <c r="DI30" s="892"/>
      <c r="DJ30" s="892"/>
      <c r="DK30" s="892"/>
      <c r="DL30" s="892"/>
      <c r="DM30" s="892"/>
      <c r="DN30" s="892"/>
      <c r="DO30" s="892"/>
      <c r="DP30" s="892"/>
      <c r="DQ30" s="892"/>
      <c r="DR30" s="892"/>
      <c r="DS30" s="892"/>
      <c r="DT30" s="892"/>
      <c r="DU30" s="892"/>
      <c r="DV30" s="892"/>
      <c r="DW30" s="892"/>
      <c r="DX30" s="892"/>
      <c r="DY30" s="892"/>
      <c r="DZ30" s="892"/>
      <c r="EA30" s="892"/>
      <c r="EB30" s="892"/>
      <c r="EC30" s="892"/>
      <c r="ED30" s="892"/>
      <c r="EE30" s="892"/>
      <c r="EF30" s="892"/>
      <c r="EG30" s="892"/>
      <c r="EH30" s="892"/>
      <c r="EI30" s="892"/>
      <c r="EJ30" s="892"/>
      <c r="EK30" s="892"/>
      <c r="EL30" s="892"/>
      <c r="EM30" s="892"/>
      <c r="EN30" s="892"/>
      <c r="EO30" s="892"/>
      <c r="EP30" s="892"/>
      <c r="EQ30" s="892"/>
      <c r="ER30" s="892"/>
      <c r="ES30" s="892"/>
      <c r="ET30" s="892"/>
      <c r="EU30" s="892"/>
      <c r="EV30" s="892"/>
      <c r="EW30" s="892"/>
      <c r="EX30" s="892"/>
      <c r="EY30" s="892"/>
      <c r="EZ30" s="892"/>
      <c r="FA30" s="892"/>
      <c r="FB30" s="892"/>
      <c r="FC30" s="892"/>
      <c r="FD30" s="892"/>
      <c r="FE30" s="892"/>
      <c r="FF30" s="892"/>
      <c r="FG30" s="892"/>
      <c r="FH30" s="892"/>
      <c r="FI30" s="892"/>
      <c r="FJ30" s="892"/>
      <c r="FK30" s="892"/>
      <c r="FL30" s="892"/>
      <c r="FM30" s="892"/>
      <c r="FN30" s="892"/>
      <c r="FO30" s="892"/>
      <c r="FP30" s="892"/>
      <c r="FQ30" s="892"/>
      <c r="FR30" s="892"/>
      <c r="FS30" s="892"/>
      <c r="FT30" s="892"/>
      <c r="FU30" s="892"/>
      <c r="FV30" s="892"/>
      <c r="FW30" s="892"/>
      <c r="FX30" s="892"/>
      <c r="FY30" s="892"/>
      <c r="FZ30" s="892"/>
      <c r="GA30" s="892"/>
      <c r="GB30" s="892"/>
      <c r="GC30" s="892"/>
      <c r="GD30" s="892"/>
      <c r="GE30" s="892"/>
      <c r="GF30" s="892"/>
      <c r="GG30" s="892"/>
      <c r="GH30" s="892"/>
      <c r="GI30" s="892"/>
      <c r="GJ30" s="892"/>
      <c r="GK30" s="892"/>
      <c r="GL30" s="892"/>
      <c r="GM30" s="892"/>
      <c r="GN30" s="892"/>
      <c r="GO30" s="892"/>
      <c r="GP30" s="892"/>
      <c r="GQ30" s="892"/>
      <c r="GR30" s="892"/>
      <c r="GS30" s="892"/>
      <c r="GT30" s="892"/>
      <c r="GU30" s="892"/>
      <c r="GV30" s="892"/>
      <c r="GW30" s="892"/>
      <c r="GX30" s="892"/>
      <c r="GY30" s="892"/>
      <c r="GZ30" s="892"/>
      <c r="HA30" s="892"/>
      <c r="HB30" s="892"/>
      <c r="HC30" s="892"/>
      <c r="HD30" s="892"/>
      <c r="HE30" s="892"/>
      <c r="HF30" s="892"/>
      <c r="HG30" s="892"/>
      <c r="HH30" s="892"/>
      <c r="HI30" s="892"/>
      <c r="HJ30" s="892"/>
      <c r="HK30" s="892"/>
      <c r="HL30" s="892"/>
      <c r="HM30" s="892"/>
      <c r="HN30" s="892"/>
      <c r="HO30" s="892"/>
      <c r="HP30" s="892"/>
      <c r="HQ30" s="892"/>
      <c r="HR30" s="892"/>
      <c r="HS30" s="892"/>
      <c r="HT30" s="892"/>
      <c r="HU30" s="892"/>
      <c r="HV30" s="892"/>
      <c r="HW30" s="892"/>
      <c r="HX30" s="892"/>
      <c r="HY30" s="892"/>
      <c r="HZ30" s="892"/>
      <c r="IA30" s="892"/>
      <c r="IB30" s="892"/>
      <c r="IC30" s="892"/>
      <c r="ID30" s="892"/>
      <c r="IE30" s="892"/>
      <c r="IF30" s="892"/>
      <c r="IG30" s="892"/>
      <c r="IH30" s="892"/>
      <c r="II30" s="892"/>
      <c r="IJ30" s="892"/>
      <c r="IK30" s="892"/>
      <c r="IL30" s="892"/>
      <c r="IM30" s="892"/>
      <c r="IN30" s="892"/>
      <c r="IO30" s="892"/>
      <c r="IP30" s="892"/>
      <c r="IQ30" s="892"/>
      <c r="IR30" s="892"/>
      <c r="IS30" s="892"/>
      <c r="IT30" s="892"/>
      <c r="IU30" s="892"/>
      <c r="IV30" s="892"/>
    </row>
    <row r="31" spans="1:256" s="893" customFormat="1" ht="24.75" customHeight="1">
      <c r="A31" s="1082" t="s">
        <v>167</v>
      </c>
      <c r="B31" s="1083" t="s">
        <v>289</v>
      </c>
      <c r="C31" s="1084">
        <v>5657.28</v>
      </c>
      <c r="D31" s="1084">
        <v>603.41999999999996</v>
      </c>
      <c r="E31" s="1084">
        <f t="shared" si="5"/>
        <v>6260.7</v>
      </c>
      <c r="F31" s="1084">
        <f t="shared" si="6"/>
        <v>7425.3441000000003</v>
      </c>
      <c r="G31" s="1084">
        <f t="shared" si="4"/>
        <v>7355.4654540000001</v>
      </c>
      <c r="H31" s="1085">
        <v>149782</v>
      </c>
      <c r="I31" s="1083">
        <v>10185</v>
      </c>
      <c r="J31" s="1086">
        <v>1.236</v>
      </c>
      <c r="K31" s="1086">
        <v>11.9</v>
      </c>
      <c r="L31" s="1090"/>
      <c r="M31" s="892"/>
      <c r="N31" s="892"/>
      <c r="O31" s="892"/>
      <c r="P31" s="892"/>
      <c r="Q31" s="892"/>
      <c r="R31" s="892"/>
      <c r="S31" s="892"/>
      <c r="AA31" s="913"/>
      <c r="AU31" s="892"/>
      <c r="AV31" s="892"/>
      <c r="AW31" s="892"/>
      <c r="AX31" s="892"/>
      <c r="AY31" s="892"/>
      <c r="AZ31" s="892"/>
      <c r="BA31" s="892"/>
      <c r="BB31" s="892"/>
      <c r="BC31" s="892"/>
      <c r="BD31" s="892"/>
      <c r="BE31" s="892"/>
      <c r="BF31" s="892"/>
      <c r="BG31" s="892"/>
      <c r="BH31" s="892"/>
      <c r="BI31" s="892"/>
      <c r="BJ31" s="892"/>
      <c r="BK31" s="892"/>
      <c r="BL31" s="892"/>
      <c r="BM31" s="892"/>
      <c r="BN31" s="892"/>
      <c r="BO31" s="892"/>
      <c r="BP31" s="892"/>
      <c r="BQ31" s="892"/>
      <c r="BR31" s="892"/>
      <c r="BS31" s="892"/>
      <c r="BT31" s="892"/>
      <c r="BU31" s="892"/>
      <c r="BV31" s="892"/>
      <c r="BW31" s="892"/>
      <c r="BX31" s="892"/>
      <c r="BY31" s="892"/>
      <c r="BZ31" s="892"/>
      <c r="CA31" s="892"/>
      <c r="CB31" s="892"/>
      <c r="CC31" s="892"/>
      <c r="CD31" s="892"/>
      <c r="CE31" s="892"/>
      <c r="CF31" s="892"/>
      <c r="CG31" s="892"/>
      <c r="CH31" s="892"/>
      <c r="CI31" s="892"/>
      <c r="CJ31" s="892"/>
      <c r="CK31" s="892"/>
      <c r="CL31" s="892"/>
      <c r="CM31" s="892"/>
      <c r="CN31" s="892"/>
      <c r="CO31" s="892"/>
      <c r="CP31" s="892"/>
      <c r="CQ31" s="892"/>
      <c r="CR31" s="892"/>
      <c r="CS31" s="892"/>
      <c r="CT31" s="892"/>
      <c r="CU31" s="892"/>
      <c r="CV31" s="892"/>
      <c r="CW31" s="892"/>
      <c r="CX31" s="892"/>
      <c r="CY31" s="892"/>
      <c r="CZ31" s="892"/>
      <c r="DA31" s="892"/>
      <c r="DB31" s="892"/>
      <c r="DC31" s="892"/>
      <c r="DD31" s="892"/>
      <c r="DE31" s="892"/>
      <c r="DF31" s="892"/>
      <c r="DG31" s="892"/>
      <c r="DH31" s="892"/>
      <c r="DI31" s="892"/>
      <c r="DJ31" s="892"/>
      <c r="DK31" s="892"/>
      <c r="DL31" s="892"/>
      <c r="DM31" s="892"/>
      <c r="DN31" s="892"/>
      <c r="DO31" s="892"/>
      <c r="DP31" s="892"/>
      <c r="DQ31" s="892"/>
      <c r="DR31" s="892"/>
      <c r="DS31" s="892"/>
      <c r="DT31" s="892"/>
      <c r="DU31" s="892"/>
      <c r="DV31" s="892"/>
      <c r="DW31" s="892"/>
      <c r="DX31" s="892"/>
      <c r="DY31" s="892"/>
      <c r="DZ31" s="892"/>
      <c r="EA31" s="892"/>
      <c r="EB31" s="892"/>
      <c r="EC31" s="892"/>
      <c r="ED31" s="892"/>
      <c r="EE31" s="892"/>
      <c r="EF31" s="892"/>
      <c r="EG31" s="892"/>
      <c r="EH31" s="892"/>
      <c r="EI31" s="892"/>
      <c r="EJ31" s="892"/>
      <c r="EK31" s="892"/>
      <c r="EL31" s="892"/>
      <c r="EM31" s="892"/>
      <c r="EN31" s="892"/>
      <c r="EO31" s="892"/>
      <c r="EP31" s="892"/>
      <c r="EQ31" s="892"/>
      <c r="ER31" s="892"/>
      <c r="ES31" s="892"/>
      <c r="ET31" s="892"/>
      <c r="EU31" s="892"/>
      <c r="EV31" s="892"/>
      <c r="EW31" s="892"/>
      <c r="EX31" s="892"/>
      <c r="EY31" s="892"/>
      <c r="EZ31" s="892"/>
      <c r="FA31" s="892"/>
      <c r="FB31" s="892"/>
      <c r="FC31" s="892"/>
      <c r="FD31" s="892"/>
      <c r="FE31" s="892"/>
      <c r="FF31" s="892"/>
      <c r="FG31" s="892"/>
      <c r="FH31" s="892"/>
      <c r="FI31" s="892"/>
      <c r="FJ31" s="892"/>
      <c r="FK31" s="892"/>
      <c r="FL31" s="892"/>
      <c r="FM31" s="892"/>
      <c r="FN31" s="892"/>
      <c r="FO31" s="892"/>
      <c r="FP31" s="892"/>
      <c r="FQ31" s="892"/>
      <c r="FR31" s="892"/>
      <c r="FS31" s="892"/>
      <c r="FT31" s="892"/>
      <c r="FU31" s="892"/>
      <c r="FV31" s="892"/>
      <c r="FW31" s="892"/>
      <c r="FX31" s="892"/>
      <c r="FY31" s="892"/>
      <c r="FZ31" s="892"/>
      <c r="GA31" s="892"/>
      <c r="GB31" s="892"/>
      <c r="GC31" s="892"/>
      <c r="GD31" s="892"/>
      <c r="GE31" s="892"/>
      <c r="GF31" s="892"/>
      <c r="GG31" s="892"/>
      <c r="GH31" s="892"/>
      <c r="GI31" s="892"/>
      <c r="GJ31" s="892"/>
      <c r="GK31" s="892"/>
      <c r="GL31" s="892"/>
      <c r="GM31" s="892"/>
      <c r="GN31" s="892"/>
      <c r="GO31" s="892"/>
      <c r="GP31" s="892"/>
      <c r="GQ31" s="892"/>
      <c r="GR31" s="892"/>
      <c r="GS31" s="892"/>
      <c r="GT31" s="892"/>
      <c r="GU31" s="892"/>
      <c r="GV31" s="892"/>
      <c r="GW31" s="892"/>
      <c r="GX31" s="892"/>
      <c r="GY31" s="892"/>
      <c r="GZ31" s="892"/>
      <c r="HA31" s="892"/>
      <c r="HB31" s="892"/>
      <c r="HC31" s="892"/>
      <c r="HD31" s="892"/>
      <c r="HE31" s="892"/>
      <c r="HF31" s="892"/>
      <c r="HG31" s="892"/>
      <c r="HH31" s="892"/>
      <c r="HI31" s="892"/>
      <c r="HJ31" s="892"/>
      <c r="HK31" s="892"/>
      <c r="HL31" s="892"/>
      <c r="HM31" s="892"/>
      <c r="HN31" s="892"/>
      <c r="HO31" s="892"/>
      <c r="HP31" s="892"/>
      <c r="HQ31" s="892"/>
      <c r="HR31" s="892"/>
      <c r="HS31" s="892"/>
      <c r="HT31" s="892"/>
      <c r="HU31" s="892"/>
      <c r="HV31" s="892"/>
      <c r="HW31" s="892"/>
      <c r="HX31" s="892"/>
      <c r="HY31" s="892"/>
      <c r="HZ31" s="892"/>
      <c r="IA31" s="892"/>
      <c r="IB31" s="892"/>
      <c r="IC31" s="892"/>
      <c r="ID31" s="892"/>
      <c r="IE31" s="892"/>
      <c r="IF31" s="892"/>
      <c r="IG31" s="892"/>
      <c r="IH31" s="892"/>
      <c r="II31" s="892"/>
      <c r="IJ31" s="892"/>
      <c r="IK31" s="892"/>
      <c r="IL31" s="892"/>
      <c r="IM31" s="892"/>
      <c r="IN31" s="892"/>
      <c r="IO31" s="892"/>
      <c r="IP31" s="892"/>
      <c r="IQ31" s="892"/>
      <c r="IR31" s="892"/>
      <c r="IS31" s="892"/>
      <c r="IT31" s="892"/>
      <c r="IU31" s="892"/>
      <c r="IV31" s="892"/>
    </row>
    <row r="32" spans="1:256" s="893" customFormat="1" ht="24.75" customHeight="1">
      <c r="A32" s="1112" t="s">
        <v>109</v>
      </c>
      <c r="B32" s="1083" t="s">
        <v>297</v>
      </c>
      <c r="C32" s="1084">
        <v>5691.42</v>
      </c>
      <c r="D32" s="1084">
        <v>624.05999999999995</v>
      </c>
      <c r="E32" s="1084">
        <f t="shared" si="5"/>
        <v>6315.48</v>
      </c>
      <c r="F32" s="1084">
        <f t="shared" si="6"/>
        <v>7488.0872999999992</v>
      </c>
      <c r="G32" s="1084">
        <f t="shared" si="4"/>
        <v>7417.7308619999994</v>
      </c>
      <c r="H32" s="1085">
        <v>150629</v>
      </c>
      <c r="I32" s="1083">
        <v>10250</v>
      </c>
      <c r="J32" s="1086">
        <v>1.226</v>
      </c>
      <c r="K32" s="1086">
        <v>11.991</v>
      </c>
      <c r="L32" s="1090"/>
      <c r="M32" s="892"/>
      <c r="N32" s="892"/>
      <c r="O32" s="892"/>
      <c r="P32" s="892"/>
      <c r="Q32" s="892"/>
      <c r="R32" s="892"/>
      <c r="S32" s="892"/>
      <c r="AA32" s="913"/>
      <c r="AU32" s="892"/>
      <c r="AV32" s="892"/>
      <c r="AW32" s="892"/>
      <c r="AX32" s="892"/>
      <c r="AY32" s="892"/>
      <c r="AZ32" s="892"/>
      <c r="BA32" s="892"/>
      <c r="BB32" s="892"/>
      <c r="BC32" s="892"/>
      <c r="BD32" s="892"/>
      <c r="BE32" s="892"/>
      <c r="BF32" s="892"/>
      <c r="BG32" s="892"/>
      <c r="BH32" s="892"/>
      <c r="BI32" s="892"/>
      <c r="BJ32" s="892"/>
      <c r="BK32" s="892"/>
      <c r="BL32" s="892"/>
      <c r="BM32" s="892"/>
      <c r="BN32" s="892"/>
      <c r="BO32" s="892"/>
      <c r="BP32" s="892"/>
      <c r="BQ32" s="892"/>
      <c r="BR32" s="892"/>
      <c r="BS32" s="892"/>
      <c r="BT32" s="892"/>
      <c r="BU32" s="892"/>
      <c r="BV32" s="892"/>
      <c r="BW32" s="892"/>
      <c r="BX32" s="892"/>
      <c r="BY32" s="892"/>
      <c r="BZ32" s="892"/>
      <c r="CA32" s="892"/>
      <c r="CB32" s="892"/>
      <c r="CC32" s="892"/>
      <c r="CD32" s="892"/>
      <c r="CE32" s="892"/>
      <c r="CF32" s="892"/>
      <c r="CG32" s="892"/>
      <c r="CH32" s="892"/>
      <c r="CI32" s="892"/>
      <c r="CJ32" s="892"/>
      <c r="CK32" s="892"/>
      <c r="CL32" s="892"/>
      <c r="CM32" s="892"/>
      <c r="CN32" s="892"/>
      <c r="CO32" s="892"/>
      <c r="CP32" s="892"/>
      <c r="CQ32" s="892"/>
      <c r="CR32" s="892"/>
      <c r="CS32" s="892"/>
      <c r="CT32" s="892"/>
      <c r="CU32" s="892"/>
      <c r="CV32" s="892"/>
      <c r="CW32" s="892"/>
      <c r="CX32" s="892"/>
      <c r="CY32" s="892"/>
      <c r="CZ32" s="892"/>
      <c r="DA32" s="892"/>
      <c r="DB32" s="892"/>
      <c r="DC32" s="892"/>
      <c r="DD32" s="892"/>
      <c r="DE32" s="892"/>
      <c r="DF32" s="892"/>
      <c r="DG32" s="892"/>
      <c r="DH32" s="892"/>
      <c r="DI32" s="892"/>
      <c r="DJ32" s="892"/>
      <c r="DK32" s="892"/>
      <c r="DL32" s="892"/>
      <c r="DM32" s="892"/>
      <c r="DN32" s="892"/>
      <c r="DO32" s="892"/>
      <c r="DP32" s="892"/>
      <c r="DQ32" s="892"/>
      <c r="DR32" s="892"/>
      <c r="DS32" s="892"/>
      <c r="DT32" s="892"/>
      <c r="DU32" s="892"/>
      <c r="DV32" s="892"/>
      <c r="DW32" s="892"/>
      <c r="DX32" s="892"/>
      <c r="DY32" s="892"/>
      <c r="DZ32" s="892"/>
      <c r="EA32" s="892"/>
      <c r="EB32" s="892"/>
      <c r="EC32" s="892"/>
      <c r="ED32" s="892"/>
      <c r="EE32" s="892"/>
      <c r="EF32" s="892"/>
      <c r="EG32" s="892"/>
      <c r="EH32" s="892"/>
      <c r="EI32" s="892"/>
      <c r="EJ32" s="892"/>
      <c r="EK32" s="892"/>
      <c r="EL32" s="892"/>
      <c r="EM32" s="892"/>
      <c r="EN32" s="892"/>
      <c r="EO32" s="892"/>
      <c r="EP32" s="892"/>
      <c r="EQ32" s="892"/>
      <c r="ER32" s="892"/>
      <c r="ES32" s="892"/>
      <c r="ET32" s="892"/>
      <c r="EU32" s="892"/>
      <c r="EV32" s="892"/>
      <c r="EW32" s="892"/>
      <c r="EX32" s="892"/>
      <c r="EY32" s="892"/>
      <c r="EZ32" s="892"/>
      <c r="FA32" s="892"/>
      <c r="FB32" s="892"/>
      <c r="FC32" s="892"/>
      <c r="FD32" s="892"/>
      <c r="FE32" s="892"/>
      <c r="FF32" s="892"/>
      <c r="FG32" s="892"/>
      <c r="FH32" s="892"/>
      <c r="FI32" s="892"/>
      <c r="FJ32" s="892"/>
      <c r="FK32" s="892"/>
      <c r="FL32" s="892"/>
      <c r="FM32" s="892"/>
      <c r="FN32" s="892"/>
      <c r="FO32" s="892"/>
      <c r="FP32" s="892"/>
      <c r="FQ32" s="892"/>
      <c r="FR32" s="892"/>
      <c r="FS32" s="892"/>
      <c r="FT32" s="892"/>
      <c r="FU32" s="892"/>
      <c r="FV32" s="892"/>
      <c r="FW32" s="892"/>
      <c r="FX32" s="892"/>
      <c r="FY32" s="892"/>
      <c r="FZ32" s="892"/>
      <c r="GA32" s="892"/>
      <c r="GB32" s="892"/>
      <c r="GC32" s="892"/>
      <c r="GD32" s="892"/>
      <c r="GE32" s="892"/>
      <c r="GF32" s="892"/>
      <c r="GG32" s="892"/>
      <c r="GH32" s="892"/>
      <c r="GI32" s="892"/>
      <c r="GJ32" s="892"/>
      <c r="GK32" s="892"/>
      <c r="GL32" s="892"/>
      <c r="GM32" s="892"/>
      <c r="GN32" s="892"/>
      <c r="GO32" s="892"/>
      <c r="GP32" s="892"/>
      <c r="GQ32" s="892"/>
      <c r="GR32" s="892"/>
      <c r="GS32" s="892"/>
      <c r="GT32" s="892"/>
      <c r="GU32" s="892"/>
      <c r="GV32" s="892"/>
      <c r="GW32" s="892"/>
      <c r="GX32" s="892"/>
      <c r="GY32" s="892"/>
      <c r="GZ32" s="892"/>
      <c r="HA32" s="892"/>
      <c r="HB32" s="892"/>
      <c r="HC32" s="892"/>
      <c r="HD32" s="892"/>
      <c r="HE32" s="892"/>
      <c r="HF32" s="892"/>
      <c r="HG32" s="892"/>
      <c r="HH32" s="892"/>
      <c r="HI32" s="892"/>
      <c r="HJ32" s="892"/>
      <c r="HK32" s="892"/>
      <c r="HL32" s="892"/>
      <c r="HM32" s="892"/>
      <c r="HN32" s="892"/>
      <c r="HO32" s="892"/>
      <c r="HP32" s="892"/>
      <c r="HQ32" s="892"/>
      <c r="HR32" s="892"/>
      <c r="HS32" s="892"/>
      <c r="HT32" s="892"/>
      <c r="HU32" s="892"/>
      <c r="HV32" s="892"/>
      <c r="HW32" s="892"/>
      <c r="HX32" s="892"/>
      <c r="HY32" s="892"/>
      <c r="HZ32" s="892"/>
      <c r="IA32" s="892"/>
      <c r="IB32" s="892"/>
      <c r="IC32" s="892"/>
      <c r="ID32" s="892"/>
      <c r="IE32" s="892"/>
      <c r="IF32" s="892"/>
      <c r="IG32" s="892"/>
      <c r="IH32" s="892"/>
      <c r="II32" s="892"/>
      <c r="IJ32" s="892"/>
      <c r="IK32" s="892"/>
      <c r="IL32" s="892"/>
      <c r="IM32" s="892"/>
      <c r="IN32" s="892"/>
      <c r="IO32" s="892"/>
      <c r="IP32" s="892"/>
      <c r="IQ32" s="892"/>
      <c r="IR32" s="892"/>
      <c r="IS32" s="892"/>
      <c r="IT32" s="892"/>
      <c r="IU32" s="892"/>
      <c r="IV32" s="892"/>
    </row>
    <row r="33" spans="1:256" s="893" customFormat="1" ht="27.75" customHeight="1">
      <c r="A33" s="1082" t="s">
        <v>168</v>
      </c>
      <c r="B33" s="1113" t="s">
        <v>306</v>
      </c>
      <c r="C33" s="1084">
        <v>6118.28</v>
      </c>
      <c r="D33" s="1084">
        <v>624.05999999999995</v>
      </c>
      <c r="E33" s="1084">
        <f t="shared" si="5"/>
        <v>6742.34</v>
      </c>
      <c r="F33" s="1084">
        <f t="shared" si="6"/>
        <v>8000.3192999999992</v>
      </c>
      <c r="G33" s="1084">
        <f t="shared" si="4"/>
        <v>7924.840541999999</v>
      </c>
      <c r="H33" s="1114">
        <v>161958</v>
      </c>
      <c r="I33" s="1083">
        <v>11160</v>
      </c>
      <c r="J33" s="1086">
        <v>1.23</v>
      </c>
      <c r="K33" s="1086">
        <v>11.795999999999999</v>
      </c>
      <c r="L33" s="1090"/>
      <c r="M33" s="892"/>
      <c r="N33" s="892"/>
      <c r="O33" s="892"/>
      <c r="P33" s="892"/>
      <c r="Q33" s="892"/>
      <c r="R33" s="892"/>
      <c r="S33" s="892"/>
      <c r="AA33" s="907"/>
      <c r="AU33" s="892"/>
      <c r="AV33" s="892"/>
      <c r="AW33" s="892"/>
      <c r="AX33" s="892"/>
      <c r="AY33" s="892"/>
      <c r="AZ33" s="892"/>
      <c r="BA33" s="892"/>
      <c r="BB33" s="892"/>
      <c r="BC33" s="892"/>
      <c r="BD33" s="892"/>
      <c r="BE33" s="892"/>
      <c r="BF33" s="892"/>
      <c r="BG33" s="892"/>
      <c r="BH33" s="892"/>
      <c r="BI33" s="892"/>
      <c r="BJ33" s="892"/>
      <c r="BK33" s="892"/>
      <c r="BL33" s="892"/>
      <c r="BM33" s="892"/>
      <c r="BN33" s="892"/>
      <c r="BO33" s="892"/>
      <c r="BP33" s="892"/>
      <c r="BQ33" s="892"/>
      <c r="BR33" s="892"/>
      <c r="BS33" s="892"/>
      <c r="BT33" s="892"/>
      <c r="BU33" s="892"/>
      <c r="BV33" s="892"/>
      <c r="BW33" s="892"/>
      <c r="BX33" s="892"/>
      <c r="BY33" s="892"/>
      <c r="BZ33" s="892"/>
      <c r="CA33" s="892"/>
      <c r="CB33" s="892"/>
      <c r="CC33" s="892"/>
      <c r="CD33" s="892"/>
      <c r="CE33" s="892"/>
      <c r="CF33" s="892"/>
      <c r="CG33" s="892"/>
      <c r="CH33" s="892"/>
      <c r="CI33" s="892"/>
      <c r="CJ33" s="892"/>
      <c r="CK33" s="892"/>
      <c r="CL33" s="892"/>
      <c r="CM33" s="892"/>
      <c r="CN33" s="892"/>
      <c r="CO33" s="892"/>
      <c r="CP33" s="892"/>
      <c r="CQ33" s="892"/>
      <c r="CR33" s="892"/>
      <c r="CS33" s="892"/>
      <c r="CT33" s="892"/>
      <c r="CU33" s="892"/>
      <c r="CV33" s="892"/>
      <c r="CW33" s="892"/>
      <c r="CX33" s="892"/>
      <c r="CY33" s="892"/>
      <c r="CZ33" s="892"/>
      <c r="DA33" s="892"/>
      <c r="DB33" s="892"/>
      <c r="DC33" s="892"/>
      <c r="DD33" s="892"/>
      <c r="DE33" s="892"/>
      <c r="DF33" s="892"/>
      <c r="DG33" s="892"/>
      <c r="DH33" s="892"/>
      <c r="DI33" s="892"/>
      <c r="DJ33" s="892"/>
      <c r="DK33" s="892"/>
      <c r="DL33" s="892"/>
      <c r="DM33" s="892"/>
      <c r="DN33" s="892"/>
      <c r="DO33" s="892"/>
      <c r="DP33" s="892"/>
      <c r="DQ33" s="892"/>
      <c r="DR33" s="892"/>
      <c r="DS33" s="892"/>
      <c r="DT33" s="892"/>
      <c r="DU33" s="892"/>
      <c r="DV33" s="892"/>
      <c r="DW33" s="892"/>
      <c r="DX33" s="892"/>
      <c r="DY33" s="892"/>
      <c r="DZ33" s="892"/>
      <c r="EA33" s="892"/>
      <c r="EB33" s="892"/>
      <c r="EC33" s="892"/>
      <c r="ED33" s="892"/>
      <c r="EE33" s="892"/>
      <c r="EF33" s="892"/>
      <c r="EG33" s="892"/>
      <c r="EH33" s="892"/>
      <c r="EI33" s="892"/>
      <c r="EJ33" s="892"/>
      <c r="EK33" s="892"/>
      <c r="EL33" s="892"/>
      <c r="EM33" s="892"/>
      <c r="EN33" s="892"/>
      <c r="EO33" s="892"/>
      <c r="EP33" s="892"/>
      <c r="EQ33" s="892"/>
      <c r="ER33" s="892"/>
      <c r="ES33" s="892"/>
      <c r="ET33" s="892"/>
      <c r="EU33" s="892"/>
      <c r="EV33" s="892"/>
      <c r="EW33" s="892"/>
      <c r="EX33" s="892"/>
      <c r="EY33" s="892"/>
      <c r="EZ33" s="892"/>
      <c r="FA33" s="892"/>
      <c r="FB33" s="892"/>
      <c r="FC33" s="892"/>
      <c r="FD33" s="892"/>
      <c r="FE33" s="892"/>
      <c r="FF33" s="892"/>
      <c r="FG33" s="892"/>
      <c r="FH33" s="892"/>
      <c r="FI33" s="892"/>
      <c r="FJ33" s="892"/>
      <c r="FK33" s="892"/>
      <c r="FL33" s="892"/>
      <c r="FM33" s="892"/>
      <c r="FN33" s="892"/>
      <c r="FO33" s="892"/>
      <c r="FP33" s="892"/>
      <c r="FQ33" s="892"/>
      <c r="FR33" s="892"/>
      <c r="FS33" s="892"/>
      <c r="FT33" s="892"/>
      <c r="FU33" s="892"/>
      <c r="FV33" s="892"/>
      <c r="FW33" s="892"/>
      <c r="FX33" s="892"/>
      <c r="FY33" s="892"/>
      <c r="FZ33" s="892"/>
      <c r="GA33" s="892"/>
      <c r="GB33" s="892"/>
      <c r="GC33" s="892"/>
      <c r="GD33" s="892"/>
      <c r="GE33" s="892"/>
      <c r="GF33" s="892"/>
      <c r="GG33" s="892"/>
      <c r="GH33" s="892"/>
      <c r="GI33" s="892"/>
      <c r="GJ33" s="892"/>
      <c r="GK33" s="892"/>
      <c r="GL33" s="892"/>
      <c r="GM33" s="892"/>
      <c r="GN33" s="892"/>
      <c r="GO33" s="892"/>
      <c r="GP33" s="892"/>
      <c r="GQ33" s="892"/>
      <c r="GR33" s="892"/>
      <c r="GS33" s="892"/>
      <c r="GT33" s="892"/>
      <c r="GU33" s="892"/>
      <c r="GV33" s="892"/>
      <c r="GW33" s="892"/>
      <c r="GX33" s="892"/>
      <c r="GY33" s="892"/>
      <c r="GZ33" s="892"/>
      <c r="HA33" s="892"/>
      <c r="HB33" s="892"/>
      <c r="HC33" s="892"/>
      <c r="HD33" s="892"/>
      <c r="HE33" s="892"/>
      <c r="HF33" s="892"/>
      <c r="HG33" s="892"/>
      <c r="HH33" s="892"/>
      <c r="HI33" s="892"/>
      <c r="HJ33" s="892"/>
      <c r="HK33" s="892"/>
      <c r="HL33" s="892"/>
      <c r="HM33" s="892"/>
      <c r="HN33" s="892"/>
      <c r="HO33" s="892"/>
      <c r="HP33" s="892"/>
      <c r="HQ33" s="892"/>
      <c r="HR33" s="892"/>
      <c r="HS33" s="892"/>
      <c r="HT33" s="892"/>
      <c r="HU33" s="892"/>
      <c r="HV33" s="892"/>
      <c r="HW33" s="892"/>
      <c r="HX33" s="892"/>
      <c r="HY33" s="892"/>
      <c r="HZ33" s="892"/>
      <c r="IA33" s="892"/>
      <c r="IB33" s="892"/>
      <c r="IC33" s="892"/>
      <c r="ID33" s="892"/>
      <c r="IE33" s="892"/>
      <c r="IF33" s="892"/>
      <c r="IG33" s="892"/>
      <c r="IH33" s="892"/>
      <c r="II33" s="892"/>
      <c r="IJ33" s="892"/>
      <c r="IK33" s="892"/>
      <c r="IL33" s="892"/>
      <c r="IM33" s="892"/>
      <c r="IN33" s="892"/>
      <c r="IO33" s="892"/>
      <c r="IP33" s="892"/>
      <c r="IQ33" s="892"/>
      <c r="IR33" s="892"/>
      <c r="IS33" s="892"/>
      <c r="IT33" s="892"/>
      <c r="IU33" s="892"/>
      <c r="IV33" s="892"/>
    </row>
    <row r="34" spans="1:256" s="893" customFormat="1" ht="27.75" customHeight="1">
      <c r="A34" s="1112" t="s">
        <v>169</v>
      </c>
      <c r="B34" s="1083" t="s">
        <v>310</v>
      </c>
      <c r="C34" s="1084">
        <v>14068.66</v>
      </c>
      <c r="D34" s="1084">
        <v>603.92999999999995</v>
      </c>
      <c r="E34" s="1084">
        <f t="shared" si="5"/>
        <v>14672.59</v>
      </c>
      <c r="F34" s="1084">
        <f t="shared" si="6"/>
        <v>17519.53815</v>
      </c>
      <c r="G34" s="1084">
        <f t="shared" si="4"/>
        <v>17348.721260999999</v>
      </c>
      <c r="H34" s="1085">
        <v>373292</v>
      </c>
      <c r="I34" s="1083">
        <v>25552</v>
      </c>
      <c r="J34" s="1086">
        <v>1.236</v>
      </c>
      <c r="K34" s="1086">
        <v>11.824</v>
      </c>
      <c r="L34" s="1090"/>
      <c r="M34" s="892"/>
      <c r="N34" s="892"/>
      <c r="O34" s="892"/>
      <c r="P34" s="892"/>
      <c r="Q34" s="892"/>
      <c r="R34" s="892"/>
      <c r="S34" s="892"/>
      <c r="AA34" s="913"/>
      <c r="AU34" s="892"/>
      <c r="AV34" s="892"/>
      <c r="AW34" s="892"/>
      <c r="AX34" s="892"/>
      <c r="AY34" s="892"/>
      <c r="AZ34" s="892"/>
      <c r="BA34" s="892"/>
      <c r="BB34" s="892"/>
      <c r="BC34" s="892"/>
      <c r="BD34" s="892"/>
      <c r="BE34" s="892"/>
      <c r="BF34" s="892"/>
      <c r="BG34" s="892"/>
      <c r="BH34" s="892"/>
      <c r="BI34" s="892"/>
      <c r="BJ34" s="892"/>
      <c r="BK34" s="892"/>
      <c r="BL34" s="892"/>
      <c r="BM34" s="892"/>
      <c r="BN34" s="892"/>
      <c r="BO34" s="892"/>
      <c r="BP34" s="892"/>
      <c r="BQ34" s="892"/>
      <c r="BR34" s="892"/>
      <c r="BS34" s="892"/>
      <c r="BT34" s="892"/>
      <c r="BU34" s="892"/>
      <c r="BV34" s="892"/>
      <c r="BW34" s="892"/>
      <c r="BX34" s="892"/>
      <c r="BY34" s="892"/>
      <c r="BZ34" s="892"/>
      <c r="CA34" s="892"/>
      <c r="CB34" s="892"/>
      <c r="CC34" s="892"/>
      <c r="CD34" s="892"/>
      <c r="CE34" s="892"/>
      <c r="CF34" s="892"/>
      <c r="CG34" s="892"/>
      <c r="CH34" s="892"/>
      <c r="CI34" s="892"/>
      <c r="CJ34" s="892"/>
      <c r="CK34" s="892"/>
      <c r="CL34" s="892"/>
      <c r="CM34" s="892"/>
      <c r="CN34" s="892"/>
      <c r="CO34" s="892"/>
      <c r="CP34" s="892"/>
      <c r="CQ34" s="892"/>
      <c r="CR34" s="892"/>
      <c r="CS34" s="892"/>
      <c r="CT34" s="892"/>
      <c r="CU34" s="892"/>
      <c r="CV34" s="892"/>
      <c r="CW34" s="892"/>
      <c r="CX34" s="892"/>
      <c r="CY34" s="892"/>
      <c r="CZ34" s="892"/>
      <c r="DA34" s="892"/>
      <c r="DB34" s="892"/>
      <c r="DC34" s="892"/>
      <c r="DD34" s="892"/>
      <c r="DE34" s="892"/>
      <c r="DF34" s="892"/>
      <c r="DG34" s="892"/>
      <c r="DH34" s="892"/>
      <c r="DI34" s="892"/>
      <c r="DJ34" s="892"/>
      <c r="DK34" s="892"/>
      <c r="DL34" s="892"/>
      <c r="DM34" s="892"/>
      <c r="DN34" s="892"/>
      <c r="DO34" s="892"/>
      <c r="DP34" s="892"/>
      <c r="DQ34" s="892"/>
      <c r="DR34" s="892"/>
      <c r="DS34" s="892"/>
      <c r="DT34" s="892"/>
      <c r="DU34" s="892"/>
      <c r="DV34" s="892"/>
      <c r="DW34" s="892"/>
      <c r="DX34" s="892"/>
      <c r="DY34" s="892"/>
      <c r="DZ34" s="892"/>
      <c r="EA34" s="892"/>
      <c r="EB34" s="892"/>
      <c r="EC34" s="892"/>
      <c r="ED34" s="892"/>
      <c r="EE34" s="892"/>
      <c r="EF34" s="892"/>
      <c r="EG34" s="892"/>
      <c r="EH34" s="892"/>
      <c r="EI34" s="892"/>
      <c r="EJ34" s="892"/>
      <c r="EK34" s="892"/>
      <c r="EL34" s="892"/>
      <c r="EM34" s="892"/>
      <c r="EN34" s="892"/>
      <c r="EO34" s="892"/>
      <c r="EP34" s="892"/>
      <c r="EQ34" s="892"/>
      <c r="ER34" s="892"/>
      <c r="ES34" s="892"/>
      <c r="ET34" s="892"/>
      <c r="EU34" s="892"/>
      <c r="EV34" s="892"/>
      <c r="EW34" s="892"/>
      <c r="EX34" s="892"/>
      <c r="EY34" s="892"/>
      <c r="EZ34" s="892"/>
      <c r="FA34" s="892"/>
      <c r="FB34" s="892"/>
      <c r="FC34" s="892"/>
      <c r="FD34" s="892"/>
      <c r="FE34" s="892"/>
      <c r="FF34" s="892"/>
      <c r="FG34" s="892"/>
      <c r="FH34" s="892"/>
      <c r="FI34" s="892"/>
      <c r="FJ34" s="892"/>
      <c r="FK34" s="892"/>
      <c r="FL34" s="892"/>
      <c r="FM34" s="892"/>
      <c r="FN34" s="892"/>
      <c r="FO34" s="892"/>
      <c r="FP34" s="892"/>
      <c r="FQ34" s="892"/>
      <c r="FR34" s="892"/>
      <c r="FS34" s="892"/>
      <c r="FT34" s="892"/>
      <c r="FU34" s="892"/>
      <c r="FV34" s="892"/>
      <c r="FW34" s="892"/>
      <c r="FX34" s="892"/>
      <c r="FY34" s="892"/>
      <c r="FZ34" s="892"/>
      <c r="GA34" s="892"/>
      <c r="GB34" s="892"/>
      <c r="GC34" s="892"/>
      <c r="GD34" s="892"/>
      <c r="GE34" s="892"/>
      <c r="GF34" s="892"/>
      <c r="GG34" s="892"/>
      <c r="GH34" s="892"/>
      <c r="GI34" s="892"/>
      <c r="GJ34" s="892"/>
      <c r="GK34" s="892"/>
      <c r="GL34" s="892"/>
      <c r="GM34" s="892"/>
      <c r="GN34" s="892"/>
      <c r="GO34" s="892"/>
      <c r="GP34" s="892"/>
      <c r="GQ34" s="892"/>
      <c r="GR34" s="892"/>
      <c r="GS34" s="892"/>
      <c r="GT34" s="892"/>
      <c r="GU34" s="892"/>
      <c r="GV34" s="892"/>
      <c r="GW34" s="892"/>
      <c r="GX34" s="892"/>
      <c r="GY34" s="892"/>
      <c r="GZ34" s="892"/>
      <c r="HA34" s="892"/>
      <c r="HB34" s="892"/>
      <c r="HC34" s="892"/>
      <c r="HD34" s="892"/>
      <c r="HE34" s="892"/>
      <c r="HF34" s="892"/>
      <c r="HG34" s="892"/>
      <c r="HH34" s="892"/>
      <c r="HI34" s="892"/>
      <c r="HJ34" s="892"/>
      <c r="HK34" s="892"/>
      <c r="HL34" s="892"/>
      <c r="HM34" s="892"/>
      <c r="HN34" s="892"/>
      <c r="HO34" s="892"/>
      <c r="HP34" s="892"/>
      <c r="HQ34" s="892"/>
      <c r="HR34" s="892"/>
      <c r="HS34" s="892"/>
      <c r="HT34" s="892"/>
      <c r="HU34" s="892"/>
      <c r="HV34" s="892"/>
      <c r="HW34" s="892"/>
      <c r="HX34" s="892"/>
      <c r="HY34" s="892"/>
      <c r="HZ34" s="892"/>
      <c r="IA34" s="892"/>
      <c r="IB34" s="892"/>
      <c r="IC34" s="892"/>
      <c r="ID34" s="892"/>
      <c r="IE34" s="892"/>
      <c r="IF34" s="892"/>
      <c r="IG34" s="892"/>
      <c r="IH34" s="892"/>
      <c r="II34" s="892"/>
      <c r="IJ34" s="892"/>
      <c r="IK34" s="892"/>
      <c r="IL34" s="892"/>
      <c r="IM34" s="892"/>
      <c r="IN34" s="892"/>
      <c r="IO34" s="892"/>
      <c r="IP34" s="892"/>
      <c r="IQ34" s="892"/>
      <c r="IR34" s="892"/>
      <c r="IS34" s="892"/>
      <c r="IT34" s="892"/>
      <c r="IU34" s="892"/>
      <c r="IV34" s="892"/>
    </row>
    <row r="35" spans="1:256" s="893" customFormat="1" ht="24.75" customHeight="1">
      <c r="A35" s="1082" t="s">
        <v>170</v>
      </c>
      <c r="B35" s="1083" t="s">
        <v>321</v>
      </c>
      <c r="C35" s="1084">
        <v>13367.13</v>
      </c>
      <c r="D35" s="1084">
        <v>624.05999999999995</v>
      </c>
      <c r="E35" s="1084">
        <f t="shared" si="5"/>
        <v>13991.189999999999</v>
      </c>
      <c r="F35" s="1084">
        <f t="shared" si="6"/>
        <v>16698.939299999998</v>
      </c>
      <c r="G35" s="1084">
        <f t="shared" si="4"/>
        <v>16536.474341999998</v>
      </c>
      <c r="H35" s="1085">
        <v>354644</v>
      </c>
      <c r="I35" s="1083">
        <v>24134</v>
      </c>
      <c r="J35" s="1086">
        <v>1.248</v>
      </c>
      <c r="K35" s="1086">
        <v>11.775</v>
      </c>
      <c r="L35" s="1090">
        <v>20171.55</v>
      </c>
      <c r="M35" s="892"/>
      <c r="N35" s="892"/>
      <c r="O35" s="892"/>
      <c r="P35" s="892"/>
      <c r="Q35" s="892"/>
      <c r="R35" s="892"/>
      <c r="S35" s="892"/>
      <c r="AA35" s="907"/>
      <c r="AU35" s="892"/>
      <c r="AV35" s="892"/>
      <c r="AW35" s="892"/>
      <c r="AX35" s="892"/>
      <c r="AY35" s="892"/>
      <c r="AZ35" s="892"/>
      <c r="BA35" s="892"/>
      <c r="BB35" s="892"/>
      <c r="BC35" s="892"/>
      <c r="BD35" s="892"/>
      <c r="BE35" s="892"/>
      <c r="BF35" s="892"/>
      <c r="BG35" s="892"/>
      <c r="BH35" s="892"/>
      <c r="BI35" s="892"/>
      <c r="BJ35" s="892"/>
      <c r="BK35" s="892"/>
      <c r="BL35" s="892"/>
      <c r="BM35" s="892"/>
      <c r="BN35" s="892"/>
      <c r="BO35" s="892"/>
      <c r="BP35" s="892"/>
      <c r="BQ35" s="892"/>
      <c r="BR35" s="892"/>
      <c r="BS35" s="892"/>
      <c r="BT35" s="892"/>
      <c r="BU35" s="892"/>
      <c r="BV35" s="892"/>
      <c r="BW35" s="892"/>
      <c r="BX35" s="892"/>
      <c r="BY35" s="892"/>
      <c r="BZ35" s="892"/>
      <c r="CA35" s="892"/>
      <c r="CB35" s="892"/>
      <c r="CC35" s="892"/>
      <c r="CD35" s="892"/>
      <c r="CE35" s="892"/>
      <c r="CF35" s="892"/>
      <c r="CG35" s="892"/>
      <c r="CH35" s="892"/>
      <c r="CI35" s="892"/>
      <c r="CJ35" s="892"/>
      <c r="CK35" s="892"/>
      <c r="CL35" s="892"/>
      <c r="CM35" s="892"/>
      <c r="CN35" s="892"/>
      <c r="CO35" s="892"/>
      <c r="CP35" s="892"/>
      <c r="CQ35" s="892"/>
      <c r="CR35" s="892"/>
      <c r="CS35" s="892"/>
      <c r="CT35" s="892"/>
      <c r="CU35" s="892"/>
      <c r="CV35" s="892"/>
      <c r="CW35" s="892"/>
      <c r="CX35" s="892"/>
      <c r="CY35" s="892"/>
      <c r="CZ35" s="892"/>
      <c r="DA35" s="892"/>
      <c r="DB35" s="892"/>
      <c r="DC35" s="892"/>
      <c r="DD35" s="892"/>
      <c r="DE35" s="892"/>
      <c r="DF35" s="892"/>
      <c r="DG35" s="892"/>
      <c r="DH35" s="892"/>
      <c r="DI35" s="892"/>
      <c r="DJ35" s="892"/>
      <c r="DK35" s="892"/>
      <c r="DL35" s="892"/>
      <c r="DM35" s="892"/>
      <c r="DN35" s="892"/>
      <c r="DO35" s="892"/>
      <c r="DP35" s="892"/>
      <c r="DQ35" s="892"/>
      <c r="DR35" s="892"/>
      <c r="DS35" s="892"/>
      <c r="DT35" s="892"/>
      <c r="DU35" s="892"/>
      <c r="DV35" s="892"/>
      <c r="DW35" s="892"/>
      <c r="DX35" s="892"/>
      <c r="DY35" s="892"/>
      <c r="DZ35" s="892"/>
      <c r="EA35" s="892"/>
      <c r="EB35" s="892"/>
      <c r="EC35" s="892"/>
      <c r="ED35" s="892"/>
      <c r="EE35" s="892"/>
      <c r="EF35" s="892"/>
      <c r="EG35" s="892"/>
      <c r="EH35" s="892"/>
      <c r="EI35" s="892"/>
      <c r="EJ35" s="892"/>
      <c r="EK35" s="892"/>
      <c r="EL35" s="892"/>
      <c r="EM35" s="892"/>
      <c r="EN35" s="892"/>
      <c r="EO35" s="892"/>
      <c r="EP35" s="892"/>
      <c r="EQ35" s="892"/>
      <c r="ER35" s="892"/>
      <c r="ES35" s="892"/>
      <c r="ET35" s="892"/>
      <c r="EU35" s="892"/>
      <c r="EV35" s="892"/>
      <c r="EW35" s="892"/>
      <c r="EX35" s="892"/>
      <c r="EY35" s="892"/>
      <c r="EZ35" s="892"/>
      <c r="FA35" s="892"/>
      <c r="FB35" s="892"/>
      <c r="FC35" s="892"/>
      <c r="FD35" s="892"/>
      <c r="FE35" s="892"/>
      <c r="FF35" s="892"/>
      <c r="FG35" s="892"/>
      <c r="FH35" s="892"/>
      <c r="FI35" s="892"/>
      <c r="FJ35" s="892"/>
      <c r="FK35" s="892"/>
      <c r="FL35" s="892"/>
      <c r="FM35" s="892"/>
      <c r="FN35" s="892"/>
      <c r="FO35" s="892"/>
      <c r="FP35" s="892"/>
      <c r="FQ35" s="892"/>
      <c r="FR35" s="892"/>
      <c r="FS35" s="892"/>
      <c r="FT35" s="892"/>
      <c r="FU35" s="892"/>
      <c r="FV35" s="892"/>
      <c r="FW35" s="892"/>
      <c r="FX35" s="892"/>
      <c r="FY35" s="892"/>
      <c r="FZ35" s="892"/>
      <c r="GA35" s="892"/>
      <c r="GB35" s="892"/>
      <c r="GC35" s="892"/>
      <c r="GD35" s="892"/>
      <c r="GE35" s="892"/>
      <c r="GF35" s="892"/>
      <c r="GG35" s="892"/>
      <c r="GH35" s="892"/>
      <c r="GI35" s="892"/>
      <c r="GJ35" s="892"/>
      <c r="GK35" s="892"/>
      <c r="GL35" s="892"/>
      <c r="GM35" s="892"/>
      <c r="GN35" s="892"/>
      <c r="GO35" s="892"/>
      <c r="GP35" s="892"/>
      <c r="GQ35" s="892"/>
      <c r="GR35" s="892"/>
      <c r="GS35" s="892"/>
      <c r="GT35" s="892"/>
      <c r="GU35" s="892"/>
      <c r="GV35" s="892"/>
      <c r="GW35" s="892"/>
      <c r="GX35" s="892"/>
      <c r="GY35" s="892"/>
      <c r="GZ35" s="892"/>
      <c r="HA35" s="892"/>
      <c r="HB35" s="892"/>
      <c r="HC35" s="892"/>
      <c r="HD35" s="892"/>
      <c r="HE35" s="892"/>
      <c r="HF35" s="892"/>
      <c r="HG35" s="892"/>
      <c r="HH35" s="892"/>
      <c r="HI35" s="892"/>
      <c r="HJ35" s="892"/>
      <c r="HK35" s="892"/>
      <c r="HL35" s="892"/>
      <c r="HM35" s="892"/>
      <c r="HN35" s="892"/>
      <c r="HO35" s="892"/>
      <c r="HP35" s="892"/>
      <c r="HQ35" s="892"/>
      <c r="HR35" s="892"/>
      <c r="HS35" s="892"/>
      <c r="HT35" s="892"/>
      <c r="HU35" s="892"/>
      <c r="HV35" s="892"/>
      <c r="HW35" s="892"/>
      <c r="HX35" s="892"/>
      <c r="HY35" s="892"/>
      <c r="HZ35" s="892"/>
      <c r="IA35" s="892"/>
      <c r="IB35" s="892"/>
      <c r="IC35" s="892"/>
      <c r="ID35" s="892"/>
      <c r="IE35" s="892"/>
      <c r="IF35" s="892"/>
      <c r="IG35" s="892"/>
      <c r="IH35" s="892"/>
      <c r="II35" s="892"/>
      <c r="IJ35" s="892"/>
      <c r="IK35" s="892"/>
      <c r="IL35" s="892"/>
      <c r="IM35" s="892"/>
      <c r="IN35" s="892"/>
      <c r="IO35" s="892"/>
      <c r="IP35" s="892"/>
      <c r="IQ35" s="892"/>
      <c r="IR35" s="892"/>
      <c r="IS35" s="892"/>
      <c r="IT35" s="892"/>
      <c r="IU35" s="892"/>
      <c r="IV35" s="892"/>
    </row>
    <row r="36" spans="1:256" s="893" customFormat="1" ht="26.25" customHeight="1">
      <c r="A36" s="1112" t="s">
        <v>171</v>
      </c>
      <c r="B36" s="1083" t="s">
        <v>328</v>
      </c>
      <c r="C36" s="1084">
        <v>16959.62</v>
      </c>
      <c r="D36" s="1084">
        <v>603.92999999999995</v>
      </c>
      <c r="E36" s="1084">
        <f t="shared" si="5"/>
        <v>17563.55</v>
      </c>
      <c r="F36" s="1084">
        <f t="shared" si="6"/>
        <v>20988.690149999999</v>
      </c>
      <c r="G36" s="1084">
        <f t="shared" si="4"/>
        <v>20783.181741</v>
      </c>
      <c r="H36" s="1085">
        <v>450138</v>
      </c>
      <c r="I36" s="1083">
        <v>30226</v>
      </c>
      <c r="J36" s="1086">
        <v>1.248</v>
      </c>
      <c r="K36" s="1086">
        <v>11.932</v>
      </c>
      <c r="L36" s="1090">
        <v>26433.4</v>
      </c>
      <c r="M36" s="892"/>
      <c r="N36" s="892"/>
      <c r="O36" s="892"/>
      <c r="P36" s="892"/>
      <c r="Q36" s="892"/>
      <c r="R36" s="892"/>
      <c r="S36" s="892"/>
      <c r="AA36" s="907"/>
      <c r="AU36" s="892"/>
      <c r="AV36" s="892"/>
      <c r="AW36" s="892"/>
      <c r="AX36" s="892"/>
      <c r="AY36" s="892"/>
      <c r="AZ36" s="892"/>
      <c r="BA36" s="892"/>
      <c r="BB36" s="892"/>
      <c r="BC36" s="892"/>
      <c r="BD36" s="892"/>
      <c r="BE36" s="892"/>
      <c r="BF36" s="892"/>
      <c r="BG36" s="892"/>
      <c r="BH36" s="892"/>
      <c r="BI36" s="892"/>
      <c r="BJ36" s="892"/>
      <c r="BK36" s="892"/>
      <c r="BL36" s="892"/>
      <c r="BM36" s="892"/>
      <c r="BN36" s="892"/>
      <c r="BO36" s="892"/>
      <c r="BP36" s="892"/>
      <c r="BQ36" s="892"/>
      <c r="BR36" s="892"/>
      <c r="BS36" s="892"/>
      <c r="BT36" s="892"/>
      <c r="BU36" s="892"/>
      <c r="BV36" s="892"/>
      <c r="BW36" s="892"/>
      <c r="BX36" s="892"/>
      <c r="BY36" s="892"/>
      <c r="BZ36" s="892"/>
      <c r="CA36" s="892"/>
      <c r="CB36" s="892"/>
      <c r="CC36" s="892"/>
      <c r="CD36" s="892"/>
      <c r="CE36" s="892"/>
      <c r="CF36" s="892"/>
      <c r="CG36" s="892"/>
      <c r="CH36" s="892"/>
      <c r="CI36" s="892"/>
      <c r="CJ36" s="892"/>
      <c r="CK36" s="892"/>
      <c r="CL36" s="892"/>
      <c r="CM36" s="892"/>
      <c r="CN36" s="892"/>
      <c r="CO36" s="892"/>
      <c r="CP36" s="892"/>
      <c r="CQ36" s="892"/>
      <c r="CR36" s="892"/>
      <c r="CS36" s="892"/>
      <c r="CT36" s="892"/>
      <c r="CU36" s="892"/>
      <c r="CV36" s="892"/>
      <c r="CW36" s="892"/>
      <c r="CX36" s="892"/>
      <c r="CY36" s="892"/>
      <c r="CZ36" s="892"/>
      <c r="DA36" s="892"/>
      <c r="DB36" s="892"/>
      <c r="DC36" s="892"/>
      <c r="DD36" s="892"/>
      <c r="DE36" s="892"/>
      <c r="DF36" s="892"/>
      <c r="DG36" s="892"/>
      <c r="DH36" s="892"/>
      <c r="DI36" s="892"/>
      <c r="DJ36" s="892"/>
      <c r="DK36" s="892"/>
      <c r="DL36" s="892"/>
      <c r="DM36" s="892"/>
      <c r="DN36" s="892"/>
      <c r="DO36" s="892"/>
      <c r="DP36" s="892"/>
      <c r="DQ36" s="892"/>
      <c r="DR36" s="892"/>
      <c r="DS36" s="892"/>
      <c r="DT36" s="892"/>
      <c r="DU36" s="892"/>
      <c r="DV36" s="892"/>
      <c r="DW36" s="892"/>
      <c r="DX36" s="892"/>
      <c r="DY36" s="892"/>
      <c r="DZ36" s="892"/>
      <c r="EA36" s="892"/>
      <c r="EB36" s="892"/>
      <c r="EC36" s="892"/>
      <c r="ED36" s="892"/>
      <c r="EE36" s="892"/>
      <c r="EF36" s="892"/>
      <c r="EG36" s="892"/>
      <c r="EH36" s="892"/>
      <c r="EI36" s="892"/>
      <c r="EJ36" s="892"/>
      <c r="EK36" s="892"/>
      <c r="EL36" s="892"/>
      <c r="EM36" s="892"/>
      <c r="EN36" s="892"/>
      <c r="EO36" s="892"/>
      <c r="EP36" s="892"/>
      <c r="EQ36" s="892"/>
      <c r="ER36" s="892"/>
      <c r="ES36" s="892"/>
      <c r="ET36" s="892"/>
      <c r="EU36" s="892"/>
      <c r="EV36" s="892"/>
      <c r="EW36" s="892"/>
      <c r="EX36" s="892"/>
      <c r="EY36" s="892"/>
      <c r="EZ36" s="892"/>
      <c r="FA36" s="892"/>
      <c r="FB36" s="892"/>
      <c r="FC36" s="892"/>
      <c r="FD36" s="892"/>
      <c r="FE36" s="892"/>
      <c r="FF36" s="892"/>
      <c r="FG36" s="892"/>
      <c r="FH36" s="892"/>
      <c r="FI36" s="892"/>
      <c r="FJ36" s="892"/>
      <c r="FK36" s="892"/>
      <c r="FL36" s="892"/>
      <c r="FM36" s="892"/>
      <c r="FN36" s="892"/>
      <c r="FO36" s="892"/>
      <c r="FP36" s="892"/>
      <c r="FQ36" s="892"/>
      <c r="FR36" s="892"/>
      <c r="FS36" s="892"/>
      <c r="FT36" s="892"/>
      <c r="FU36" s="892"/>
      <c r="FV36" s="892"/>
      <c r="FW36" s="892"/>
      <c r="FX36" s="892"/>
      <c r="FY36" s="892"/>
      <c r="FZ36" s="892"/>
      <c r="GA36" s="892"/>
      <c r="GB36" s="892"/>
      <c r="GC36" s="892"/>
      <c r="GD36" s="892"/>
      <c r="GE36" s="892"/>
      <c r="GF36" s="892"/>
      <c r="GG36" s="892"/>
      <c r="GH36" s="892"/>
      <c r="GI36" s="892"/>
      <c r="GJ36" s="892"/>
      <c r="GK36" s="892"/>
      <c r="GL36" s="892"/>
      <c r="GM36" s="892"/>
      <c r="GN36" s="892"/>
      <c r="GO36" s="892"/>
      <c r="GP36" s="892"/>
      <c r="GQ36" s="892"/>
      <c r="GR36" s="892"/>
      <c r="GS36" s="892"/>
      <c r="GT36" s="892"/>
      <c r="GU36" s="892"/>
      <c r="GV36" s="892"/>
      <c r="GW36" s="892"/>
      <c r="GX36" s="892"/>
      <c r="GY36" s="892"/>
      <c r="GZ36" s="892"/>
      <c r="HA36" s="892"/>
      <c r="HB36" s="892"/>
      <c r="HC36" s="892"/>
      <c r="HD36" s="892"/>
      <c r="HE36" s="892"/>
      <c r="HF36" s="892"/>
      <c r="HG36" s="892"/>
      <c r="HH36" s="892"/>
      <c r="HI36" s="892"/>
      <c r="HJ36" s="892"/>
      <c r="HK36" s="892"/>
      <c r="HL36" s="892"/>
      <c r="HM36" s="892"/>
      <c r="HN36" s="892"/>
      <c r="HO36" s="892"/>
      <c r="HP36" s="892"/>
      <c r="HQ36" s="892"/>
      <c r="HR36" s="892"/>
      <c r="HS36" s="892"/>
      <c r="HT36" s="892"/>
      <c r="HU36" s="892"/>
      <c r="HV36" s="892"/>
      <c r="HW36" s="892"/>
      <c r="HX36" s="892"/>
      <c r="HY36" s="892"/>
      <c r="HZ36" s="892"/>
      <c r="IA36" s="892"/>
      <c r="IB36" s="892"/>
      <c r="IC36" s="892"/>
      <c r="ID36" s="892"/>
      <c r="IE36" s="892"/>
      <c r="IF36" s="892"/>
      <c r="IG36" s="892"/>
      <c r="IH36" s="892"/>
      <c r="II36" s="892"/>
      <c r="IJ36" s="892"/>
      <c r="IK36" s="892"/>
      <c r="IL36" s="892"/>
      <c r="IM36" s="892"/>
      <c r="IN36" s="892"/>
      <c r="IO36" s="892"/>
      <c r="IP36" s="892"/>
      <c r="IQ36" s="892"/>
      <c r="IR36" s="892"/>
      <c r="IS36" s="892"/>
      <c r="IT36" s="892"/>
      <c r="IU36" s="892"/>
      <c r="IV36" s="892"/>
    </row>
    <row r="37" spans="1:256" s="893" customFormat="1" ht="30.75" customHeight="1">
      <c r="A37" s="1518" t="s">
        <v>181</v>
      </c>
      <c r="B37" s="1518"/>
      <c r="C37" s="1109">
        <f t="shared" ref="C37:G37" si="7">SUM(C25:C36)</f>
        <v>155871.74</v>
      </c>
      <c r="D37" s="1109">
        <f t="shared" si="7"/>
        <v>9507.16</v>
      </c>
      <c r="E37" s="1109">
        <f t="shared" si="7"/>
        <v>165378.89999999997</v>
      </c>
      <c r="F37" s="1109">
        <f t="shared" si="7"/>
        <v>197076.14180000001</v>
      </c>
      <c r="G37" s="1109">
        <f t="shared" si="7"/>
        <v>195174.30729200001</v>
      </c>
      <c r="H37" s="1110">
        <f>SUM(H25:H36)</f>
        <v>4140815</v>
      </c>
      <c r="I37" s="1110">
        <f>SUM(C37:H37)</f>
        <v>4863823.2490919996</v>
      </c>
      <c r="J37" s="1110"/>
      <c r="K37" s="1110"/>
      <c r="L37" s="1088">
        <f>SUM(L35:L36)</f>
        <v>46604.95</v>
      </c>
      <c r="M37" s="892"/>
      <c r="N37" s="892"/>
      <c r="O37" s="892"/>
      <c r="P37" s="892"/>
      <c r="Q37" s="892"/>
      <c r="R37" s="892"/>
      <c r="S37" s="892"/>
      <c r="AA37" s="907"/>
      <c r="AU37" s="892"/>
      <c r="AV37" s="892"/>
      <c r="AW37" s="892"/>
      <c r="AX37" s="892"/>
      <c r="AY37" s="892"/>
      <c r="AZ37" s="892"/>
      <c r="BA37" s="892"/>
      <c r="BB37" s="892"/>
      <c r="BC37" s="892"/>
      <c r="BD37" s="892"/>
      <c r="BE37" s="892"/>
      <c r="BF37" s="892"/>
      <c r="BG37" s="892"/>
      <c r="BH37" s="892"/>
      <c r="BI37" s="892"/>
      <c r="BJ37" s="892"/>
      <c r="BK37" s="892"/>
      <c r="BL37" s="892"/>
      <c r="BM37" s="892"/>
      <c r="BN37" s="892"/>
      <c r="BO37" s="892"/>
      <c r="BP37" s="892"/>
      <c r="BQ37" s="892"/>
      <c r="BR37" s="892"/>
      <c r="BS37" s="892"/>
      <c r="BT37" s="892"/>
      <c r="BU37" s="892"/>
      <c r="BV37" s="892"/>
      <c r="BW37" s="892"/>
      <c r="BX37" s="892"/>
      <c r="BY37" s="892"/>
      <c r="BZ37" s="892"/>
      <c r="CA37" s="892"/>
      <c r="CB37" s="892"/>
      <c r="CC37" s="892"/>
      <c r="CD37" s="892"/>
      <c r="CE37" s="892"/>
      <c r="CF37" s="892"/>
      <c r="CG37" s="892"/>
      <c r="CH37" s="892"/>
      <c r="CI37" s="892"/>
      <c r="CJ37" s="892"/>
      <c r="CK37" s="892"/>
      <c r="CL37" s="892"/>
      <c r="CM37" s="892"/>
      <c r="CN37" s="892"/>
      <c r="CO37" s="892"/>
      <c r="CP37" s="892"/>
      <c r="CQ37" s="892"/>
      <c r="CR37" s="892"/>
      <c r="CS37" s="892"/>
      <c r="CT37" s="892"/>
      <c r="CU37" s="892"/>
      <c r="CV37" s="892"/>
      <c r="CW37" s="892"/>
      <c r="CX37" s="892"/>
      <c r="CY37" s="892"/>
      <c r="CZ37" s="892"/>
      <c r="DA37" s="892"/>
      <c r="DB37" s="892"/>
      <c r="DC37" s="892"/>
      <c r="DD37" s="892"/>
      <c r="DE37" s="892"/>
      <c r="DF37" s="892"/>
      <c r="DG37" s="892"/>
      <c r="DH37" s="892"/>
      <c r="DI37" s="892"/>
      <c r="DJ37" s="892"/>
      <c r="DK37" s="892"/>
      <c r="DL37" s="892"/>
      <c r="DM37" s="892"/>
      <c r="DN37" s="892"/>
      <c r="DO37" s="892"/>
      <c r="DP37" s="892"/>
      <c r="DQ37" s="892"/>
      <c r="DR37" s="892"/>
      <c r="DS37" s="892"/>
      <c r="DT37" s="892"/>
      <c r="DU37" s="892"/>
      <c r="DV37" s="892"/>
      <c r="DW37" s="892"/>
      <c r="DX37" s="892"/>
      <c r="DY37" s="892"/>
      <c r="DZ37" s="892"/>
      <c r="EA37" s="892"/>
      <c r="EB37" s="892"/>
      <c r="EC37" s="892"/>
      <c r="ED37" s="892"/>
      <c r="EE37" s="892"/>
      <c r="EF37" s="892"/>
      <c r="EG37" s="892"/>
      <c r="EH37" s="892"/>
      <c r="EI37" s="892"/>
      <c r="EJ37" s="892"/>
      <c r="EK37" s="892"/>
      <c r="EL37" s="892"/>
      <c r="EM37" s="892"/>
      <c r="EN37" s="892"/>
      <c r="EO37" s="892"/>
      <c r="EP37" s="892"/>
      <c r="EQ37" s="892"/>
      <c r="ER37" s="892"/>
      <c r="ES37" s="892"/>
      <c r="ET37" s="892"/>
      <c r="EU37" s="892"/>
      <c r="EV37" s="892"/>
      <c r="EW37" s="892"/>
      <c r="EX37" s="892"/>
      <c r="EY37" s="892"/>
      <c r="EZ37" s="892"/>
      <c r="FA37" s="892"/>
      <c r="FB37" s="892"/>
      <c r="FC37" s="892"/>
      <c r="FD37" s="892"/>
      <c r="FE37" s="892"/>
      <c r="FF37" s="892"/>
      <c r="FG37" s="892"/>
      <c r="FH37" s="892"/>
      <c r="FI37" s="892"/>
      <c r="FJ37" s="892"/>
      <c r="FK37" s="892"/>
      <c r="FL37" s="892"/>
      <c r="FM37" s="892"/>
      <c r="FN37" s="892"/>
      <c r="FO37" s="892"/>
      <c r="FP37" s="892"/>
      <c r="FQ37" s="892"/>
      <c r="FR37" s="892"/>
      <c r="FS37" s="892"/>
      <c r="FT37" s="892"/>
      <c r="FU37" s="892"/>
      <c r="FV37" s="892"/>
      <c r="FW37" s="892"/>
      <c r="FX37" s="892"/>
      <c r="FY37" s="892"/>
      <c r="FZ37" s="892"/>
      <c r="GA37" s="892"/>
      <c r="GB37" s="892"/>
      <c r="GC37" s="892"/>
      <c r="GD37" s="892"/>
      <c r="GE37" s="892"/>
      <c r="GF37" s="892"/>
      <c r="GG37" s="892"/>
      <c r="GH37" s="892"/>
      <c r="GI37" s="892"/>
      <c r="GJ37" s="892"/>
      <c r="GK37" s="892"/>
      <c r="GL37" s="892"/>
      <c r="GM37" s="892"/>
      <c r="GN37" s="892"/>
      <c r="GO37" s="892"/>
      <c r="GP37" s="892"/>
      <c r="GQ37" s="892"/>
      <c r="GR37" s="892"/>
      <c r="GS37" s="892"/>
      <c r="GT37" s="892"/>
      <c r="GU37" s="892"/>
      <c r="GV37" s="892"/>
      <c r="GW37" s="892"/>
      <c r="GX37" s="892"/>
      <c r="GY37" s="892"/>
      <c r="GZ37" s="892"/>
      <c r="HA37" s="892"/>
      <c r="HB37" s="892"/>
      <c r="HC37" s="892"/>
      <c r="HD37" s="892"/>
      <c r="HE37" s="892"/>
      <c r="HF37" s="892"/>
      <c r="HG37" s="892"/>
      <c r="HH37" s="892"/>
      <c r="HI37" s="892"/>
      <c r="HJ37" s="892"/>
      <c r="HK37" s="892"/>
      <c r="HL37" s="892"/>
      <c r="HM37" s="892"/>
      <c r="HN37" s="892"/>
      <c r="HO37" s="892"/>
      <c r="HP37" s="892"/>
      <c r="HQ37" s="892"/>
      <c r="HR37" s="892"/>
      <c r="HS37" s="892"/>
      <c r="HT37" s="892"/>
      <c r="HU37" s="892"/>
      <c r="HV37" s="892"/>
      <c r="HW37" s="892"/>
      <c r="HX37" s="892"/>
      <c r="HY37" s="892"/>
      <c r="HZ37" s="892"/>
      <c r="IA37" s="892"/>
      <c r="IB37" s="892"/>
      <c r="IC37" s="892"/>
      <c r="ID37" s="892"/>
      <c r="IE37" s="892"/>
      <c r="IF37" s="892"/>
      <c r="IG37" s="892"/>
      <c r="IH37" s="892"/>
      <c r="II37" s="892"/>
      <c r="IJ37" s="892"/>
      <c r="IK37" s="892"/>
      <c r="IL37" s="892"/>
      <c r="IM37" s="892"/>
      <c r="IN37" s="892"/>
      <c r="IO37" s="892"/>
      <c r="IP37" s="892"/>
      <c r="IQ37" s="892"/>
      <c r="IR37" s="892"/>
      <c r="IS37" s="892"/>
      <c r="IT37" s="892"/>
      <c r="IU37" s="892"/>
      <c r="IV37" s="892"/>
    </row>
    <row r="38" spans="1:256" s="893" customFormat="1">
      <c r="A38" s="892"/>
      <c r="B38" s="892"/>
      <c r="C38" s="892"/>
      <c r="D38" s="892"/>
      <c r="E38" s="892"/>
      <c r="F38" s="892"/>
      <c r="G38" s="892"/>
      <c r="H38" s="892"/>
      <c r="I38" s="892"/>
      <c r="J38" s="892"/>
      <c r="K38" s="892"/>
      <c r="L38" s="892"/>
      <c r="M38" s="892"/>
      <c r="N38" s="892"/>
      <c r="O38" s="892"/>
      <c r="P38" s="892"/>
      <c r="Q38" s="892"/>
      <c r="R38" s="892"/>
      <c r="S38" s="892"/>
      <c r="AA38" s="913"/>
      <c r="AU38" s="892"/>
      <c r="AV38" s="892"/>
      <c r="AW38" s="892"/>
      <c r="AX38" s="892"/>
      <c r="AY38" s="892"/>
      <c r="AZ38" s="892"/>
      <c r="BA38" s="892"/>
      <c r="BB38" s="892"/>
      <c r="BC38" s="892"/>
      <c r="BD38" s="892"/>
      <c r="BE38" s="892"/>
      <c r="BF38" s="892"/>
      <c r="BG38" s="892"/>
      <c r="BH38" s="892"/>
      <c r="BI38" s="892"/>
      <c r="BJ38" s="892"/>
      <c r="BK38" s="892"/>
      <c r="BL38" s="892"/>
      <c r="BM38" s="892"/>
      <c r="BN38" s="892"/>
      <c r="BO38" s="892"/>
      <c r="BP38" s="892"/>
      <c r="BQ38" s="892"/>
      <c r="BR38" s="892"/>
      <c r="BS38" s="892"/>
      <c r="BT38" s="892"/>
      <c r="BU38" s="892"/>
      <c r="BV38" s="892"/>
      <c r="BW38" s="892"/>
      <c r="BX38" s="892"/>
      <c r="BY38" s="892"/>
      <c r="BZ38" s="892"/>
      <c r="CA38" s="892"/>
      <c r="CB38" s="892"/>
      <c r="CC38" s="892"/>
      <c r="CD38" s="892"/>
      <c r="CE38" s="892"/>
      <c r="CF38" s="892"/>
      <c r="CG38" s="892"/>
      <c r="CH38" s="892"/>
      <c r="CI38" s="892"/>
      <c r="CJ38" s="892"/>
      <c r="CK38" s="892"/>
      <c r="CL38" s="892"/>
      <c r="CM38" s="892"/>
      <c r="CN38" s="892"/>
      <c r="CO38" s="892"/>
      <c r="CP38" s="892"/>
      <c r="CQ38" s="892"/>
      <c r="CR38" s="892"/>
      <c r="CS38" s="892"/>
      <c r="CT38" s="892"/>
      <c r="CU38" s="892"/>
      <c r="CV38" s="892"/>
      <c r="CW38" s="892"/>
      <c r="CX38" s="892"/>
      <c r="CY38" s="892"/>
      <c r="CZ38" s="892"/>
      <c r="DA38" s="892"/>
      <c r="DB38" s="892"/>
      <c r="DC38" s="892"/>
      <c r="DD38" s="892"/>
      <c r="DE38" s="892"/>
      <c r="DF38" s="892"/>
      <c r="DG38" s="892"/>
      <c r="DH38" s="892"/>
      <c r="DI38" s="892"/>
      <c r="DJ38" s="892"/>
      <c r="DK38" s="892"/>
      <c r="DL38" s="892"/>
      <c r="DM38" s="892"/>
      <c r="DN38" s="892"/>
      <c r="DO38" s="892"/>
      <c r="DP38" s="892"/>
      <c r="DQ38" s="892"/>
      <c r="DR38" s="892"/>
      <c r="DS38" s="892"/>
      <c r="DT38" s="892"/>
      <c r="DU38" s="892"/>
      <c r="DV38" s="892"/>
      <c r="DW38" s="892"/>
      <c r="DX38" s="892"/>
      <c r="DY38" s="892"/>
      <c r="DZ38" s="892"/>
      <c r="EA38" s="892"/>
      <c r="EB38" s="892"/>
      <c r="EC38" s="892"/>
      <c r="ED38" s="892"/>
      <c r="EE38" s="892"/>
      <c r="EF38" s="892"/>
      <c r="EG38" s="892"/>
      <c r="EH38" s="892"/>
      <c r="EI38" s="892"/>
      <c r="EJ38" s="892"/>
      <c r="EK38" s="892"/>
      <c r="EL38" s="892"/>
      <c r="EM38" s="892"/>
      <c r="EN38" s="892"/>
      <c r="EO38" s="892"/>
      <c r="EP38" s="892"/>
      <c r="EQ38" s="892"/>
      <c r="ER38" s="892"/>
      <c r="ES38" s="892"/>
      <c r="ET38" s="892"/>
      <c r="EU38" s="892"/>
      <c r="EV38" s="892"/>
      <c r="EW38" s="892"/>
      <c r="EX38" s="892"/>
      <c r="EY38" s="892"/>
      <c r="EZ38" s="892"/>
      <c r="FA38" s="892"/>
      <c r="FB38" s="892"/>
      <c r="FC38" s="892"/>
      <c r="FD38" s="892"/>
      <c r="FE38" s="892"/>
      <c r="FF38" s="892"/>
      <c r="FG38" s="892"/>
      <c r="FH38" s="892"/>
      <c r="FI38" s="892"/>
      <c r="FJ38" s="892"/>
      <c r="FK38" s="892"/>
      <c r="FL38" s="892"/>
      <c r="FM38" s="892"/>
      <c r="FN38" s="892"/>
      <c r="FO38" s="892"/>
      <c r="FP38" s="892"/>
      <c r="FQ38" s="892"/>
      <c r="FR38" s="892"/>
      <c r="FS38" s="892"/>
      <c r="FT38" s="892"/>
      <c r="FU38" s="892"/>
      <c r="FV38" s="892"/>
      <c r="FW38" s="892"/>
      <c r="FX38" s="892"/>
      <c r="FY38" s="892"/>
      <c r="FZ38" s="892"/>
      <c r="GA38" s="892"/>
      <c r="GB38" s="892"/>
      <c r="GC38" s="892"/>
      <c r="GD38" s="892"/>
      <c r="GE38" s="892"/>
      <c r="GF38" s="892"/>
      <c r="GG38" s="892"/>
      <c r="GH38" s="892"/>
      <c r="GI38" s="892"/>
      <c r="GJ38" s="892"/>
      <c r="GK38" s="892"/>
      <c r="GL38" s="892"/>
      <c r="GM38" s="892"/>
      <c r="GN38" s="892"/>
      <c r="GO38" s="892"/>
      <c r="GP38" s="892"/>
      <c r="GQ38" s="892"/>
      <c r="GR38" s="892"/>
      <c r="GS38" s="892"/>
      <c r="GT38" s="892"/>
      <c r="GU38" s="892"/>
      <c r="GV38" s="892"/>
      <c r="GW38" s="892"/>
      <c r="GX38" s="892"/>
      <c r="GY38" s="892"/>
      <c r="GZ38" s="892"/>
      <c r="HA38" s="892"/>
      <c r="HB38" s="892"/>
      <c r="HC38" s="892"/>
      <c r="HD38" s="892"/>
      <c r="HE38" s="892"/>
      <c r="HF38" s="892"/>
      <c r="HG38" s="892"/>
      <c r="HH38" s="892"/>
      <c r="HI38" s="892"/>
      <c r="HJ38" s="892"/>
      <c r="HK38" s="892"/>
      <c r="HL38" s="892"/>
      <c r="HM38" s="892"/>
      <c r="HN38" s="892"/>
      <c r="HO38" s="892"/>
      <c r="HP38" s="892"/>
      <c r="HQ38" s="892"/>
      <c r="HR38" s="892"/>
      <c r="HS38" s="892"/>
      <c r="HT38" s="892"/>
      <c r="HU38" s="892"/>
      <c r="HV38" s="892"/>
      <c r="HW38" s="892"/>
      <c r="HX38" s="892"/>
      <c r="HY38" s="892"/>
      <c r="HZ38" s="892"/>
      <c r="IA38" s="892"/>
      <c r="IB38" s="892"/>
      <c r="IC38" s="892"/>
      <c r="ID38" s="892"/>
      <c r="IE38" s="892"/>
      <c r="IF38" s="892"/>
      <c r="IG38" s="892"/>
      <c r="IH38" s="892"/>
      <c r="II38" s="892"/>
      <c r="IJ38" s="892"/>
      <c r="IK38" s="892"/>
      <c r="IL38" s="892"/>
      <c r="IM38" s="892"/>
      <c r="IN38" s="892"/>
      <c r="IO38" s="892"/>
      <c r="IP38" s="892"/>
      <c r="IQ38" s="892"/>
      <c r="IR38" s="892"/>
      <c r="IS38" s="892"/>
      <c r="IT38" s="892"/>
      <c r="IU38" s="892"/>
      <c r="IV38" s="892"/>
    </row>
    <row r="39" spans="1:256" s="893" customFormat="1" ht="63">
      <c r="A39" s="1091" t="s">
        <v>172</v>
      </c>
      <c r="B39" s="1092" t="s">
        <v>173</v>
      </c>
      <c r="C39" s="1087" t="s">
        <v>174</v>
      </c>
      <c r="D39" s="1087" t="s">
        <v>182</v>
      </c>
      <c r="E39" s="1093" t="s">
        <v>175</v>
      </c>
      <c r="F39" s="1087" t="s">
        <v>176</v>
      </c>
      <c r="G39" s="1087" t="s">
        <v>220</v>
      </c>
      <c r="H39" s="957" t="s">
        <v>203</v>
      </c>
      <c r="I39" s="1089" t="s">
        <v>189</v>
      </c>
      <c r="J39" s="1089" t="s">
        <v>190</v>
      </c>
      <c r="K39" s="1089" t="s">
        <v>191</v>
      </c>
      <c r="L39" s="1089" t="s">
        <v>247</v>
      </c>
      <c r="M39" s="892"/>
      <c r="N39" s="892"/>
      <c r="O39" s="892"/>
      <c r="P39" s="892"/>
      <c r="Q39" s="892"/>
      <c r="R39" s="892"/>
      <c r="S39" s="892"/>
      <c r="AA39" s="913"/>
      <c r="AU39" s="892"/>
      <c r="AV39" s="892"/>
      <c r="AW39" s="892"/>
      <c r="AX39" s="892"/>
      <c r="AY39" s="892"/>
      <c r="AZ39" s="892"/>
      <c r="BA39" s="892"/>
      <c r="BB39" s="892"/>
      <c r="BC39" s="892"/>
      <c r="BD39" s="892"/>
      <c r="BE39" s="892"/>
      <c r="BF39" s="892"/>
      <c r="BG39" s="892"/>
      <c r="BH39" s="892"/>
      <c r="BI39" s="892"/>
      <c r="BJ39" s="892"/>
      <c r="BK39" s="892"/>
      <c r="BL39" s="892"/>
      <c r="BM39" s="892"/>
      <c r="BN39" s="892"/>
      <c r="BO39" s="892"/>
      <c r="BP39" s="892"/>
      <c r="BQ39" s="892"/>
      <c r="BR39" s="892"/>
      <c r="BS39" s="892"/>
      <c r="BT39" s="892"/>
      <c r="BU39" s="892"/>
      <c r="BV39" s="892"/>
      <c r="BW39" s="892"/>
      <c r="BX39" s="892"/>
      <c r="BY39" s="892"/>
      <c r="BZ39" s="892"/>
      <c r="CA39" s="892"/>
      <c r="CB39" s="892"/>
      <c r="CC39" s="892"/>
      <c r="CD39" s="892"/>
      <c r="CE39" s="892"/>
      <c r="CF39" s="892"/>
      <c r="CG39" s="892"/>
      <c r="CH39" s="892"/>
      <c r="CI39" s="892"/>
      <c r="CJ39" s="892"/>
      <c r="CK39" s="892"/>
      <c r="CL39" s="892"/>
      <c r="CM39" s="892"/>
      <c r="CN39" s="892"/>
      <c r="CO39" s="892"/>
      <c r="CP39" s="892"/>
      <c r="CQ39" s="892"/>
      <c r="CR39" s="892"/>
      <c r="CS39" s="892"/>
      <c r="CT39" s="892"/>
      <c r="CU39" s="892"/>
      <c r="CV39" s="892"/>
      <c r="CW39" s="892"/>
      <c r="CX39" s="892"/>
      <c r="CY39" s="892"/>
      <c r="CZ39" s="892"/>
      <c r="DA39" s="892"/>
      <c r="DB39" s="892"/>
      <c r="DC39" s="892"/>
      <c r="DD39" s="892"/>
      <c r="DE39" s="892"/>
      <c r="DF39" s="892"/>
      <c r="DG39" s="892"/>
      <c r="DH39" s="892"/>
      <c r="DI39" s="892"/>
      <c r="DJ39" s="892"/>
      <c r="DK39" s="892"/>
      <c r="DL39" s="892"/>
      <c r="DM39" s="892"/>
      <c r="DN39" s="892"/>
      <c r="DO39" s="892"/>
      <c r="DP39" s="892"/>
      <c r="DQ39" s="892"/>
      <c r="DR39" s="892"/>
      <c r="DS39" s="892"/>
      <c r="DT39" s="892"/>
      <c r="DU39" s="892"/>
      <c r="DV39" s="892"/>
      <c r="DW39" s="892"/>
      <c r="DX39" s="892"/>
      <c r="DY39" s="892"/>
      <c r="DZ39" s="892"/>
      <c r="EA39" s="892"/>
      <c r="EB39" s="892"/>
      <c r="EC39" s="892"/>
      <c r="ED39" s="892"/>
      <c r="EE39" s="892"/>
      <c r="EF39" s="892"/>
      <c r="EG39" s="892"/>
      <c r="EH39" s="892"/>
      <c r="EI39" s="892"/>
      <c r="EJ39" s="892"/>
      <c r="EK39" s="892"/>
      <c r="EL39" s="892"/>
      <c r="EM39" s="892"/>
      <c r="EN39" s="892"/>
      <c r="EO39" s="892"/>
      <c r="EP39" s="892"/>
      <c r="EQ39" s="892"/>
      <c r="ER39" s="892"/>
      <c r="ES39" s="892"/>
      <c r="ET39" s="892"/>
      <c r="EU39" s="892"/>
      <c r="EV39" s="892"/>
      <c r="EW39" s="892"/>
      <c r="EX39" s="892"/>
      <c r="EY39" s="892"/>
      <c r="EZ39" s="892"/>
      <c r="FA39" s="892"/>
      <c r="FB39" s="892"/>
      <c r="FC39" s="892"/>
      <c r="FD39" s="892"/>
      <c r="FE39" s="892"/>
      <c r="FF39" s="892"/>
      <c r="FG39" s="892"/>
      <c r="FH39" s="892"/>
      <c r="FI39" s="892"/>
      <c r="FJ39" s="892"/>
      <c r="FK39" s="892"/>
      <c r="FL39" s="892"/>
      <c r="FM39" s="892"/>
      <c r="FN39" s="892"/>
      <c r="FO39" s="892"/>
      <c r="FP39" s="892"/>
      <c r="FQ39" s="892"/>
      <c r="FR39" s="892"/>
      <c r="FS39" s="892"/>
      <c r="FT39" s="892"/>
      <c r="FU39" s="892"/>
      <c r="FV39" s="892"/>
      <c r="FW39" s="892"/>
      <c r="FX39" s="892"/>
      <c r="FY39" s="892"/>
      <c r="FZ39" s="892"/>
      <c r="GA39" s="892"/>
      <c r="GB39" s="892"/>
      <c r="GC39" s="892"/>
      <c r="GD39" s="892"/>
      <c r="GE39" s="892"/>
      <c r="GF39" s="892"/>
      <c r="GG39" s="892"/>
      <c r="GH39" s="892"/>
      <c r="GI39" s="892"/>
      <c r="GJ39" s="892"/>
      <c r="GK39" s="892"/>
      <c r="GL39" s="892"/>
      <c r="GM39" s="892"/>
      <c r="GN39" s="892"/>
      <c r="GO39" s="892"/>
      <c r="GP39" s="892"/>
      <c r="GQ39" s="892"/>
      <c r="GR39" s="892"/>
      <c r="GS39" s="892"/>
      <c r="GT39" s="892"/>
      <c r="GU39" s="892"/>
      <c r="GV39" s="892"/>
      <c r="GW39" s="892"/>
      <c r="GX39" s="892"/>
      <c r="GY39" s="892"/>
      <c r="GZ39" s="892"/>
      <c r="HA39" s="892"/>
      <c r="HB39" s="892"/>
      <c r="HC39" s="892"/>
      <c r="HD39" s="892"/>
      <c r="HE39" s="892"/>
      <c r="HF39" s="892"/>
      <c r="HG39" s="892"/>
      <c r="HH39" s="892"/>
      <c r="HI39" s="892"/>
      <c r="HJ39" s="892"/>
      <c r="HK39" s="892"/>
      <c r="HL39" s="892"/>
      <c r="HM39" s="892"/>
      <c r="HN39" s="892"/>
      <c r="HO39" s="892"/>
      <c r="HP39" s="892"/>
      <c r="HQ39" s="892"/>
      <c r="HR39" s="892"/>
      <c r="HS39" s="892"/>
      <c r="HT39" s="892"/>
      <c r="HU39" s="892"/>
      <c r="HV39" s="892"/>
      <c r="HW39" s="892"/>
      <c r="HX39" s="892"/>
      <c r="HY39" s="892"/>
      <c r="HZ39" s="892"/>
      <c r="IA39" s="892"/>
      <c r="IB39" s="892"/>
      <c r="IC39" s="892"/>
      <c r="ID39" s="892"/>
      <c r="IE39" s="892"/>
      <c r="IF39" s="892"/>
      <c r="IG39" s="892"/>
      <c r="IH39" s="892"/>
      <c r="II39" s="892"/>
      <c r="IJ39" s="892"/>
      <c r="IK39" s="892"/>
      <c r="IL39" s="892"/>
      <c r="IM39" s="892"/>
      <c r="IN39" s="892"/>
      <c r="IO39" s="892"/>
      <c r="IP39" s="892"/>
      <c r="IQ39" s="892"/>
      <c r="IR39" s="892"/>
      <c r="IS39" s="892"/>
      <c r="IT39" s="892"/>
      <c r="IU39" s="892"/>
      <c r="IV39" s="892"/>
    </row>
    <row r="40" spans="1:256" s="893" customFormat="1">
      <c r="A40" s="1094" t="s">
        <v>170</v>
      </c>
      <c r="B40" s="978" t="s">
        <v>245</v>
      </c>
      <c r="C40" s="962">
        <v>15917.69</v>
      </c>
      <c r="D40" s="962">
        <v>1014.52</v>
      </c>
      <c r="E40" s="962">
        <f>C40+D40</f>
        <v>16932.21</v>
      </c>
      <c r="F40" s="962">
        <f>(C40*1.2)+(D40*1.055)</f>
        <v>20171.546599999998</v>
      </c>
      <c r="G40" s="962">
        <f>F40-(F40-E40)*0.06</f>
        <v>19977.186403999996</v>
      </c>
      <c r="H40" s="1088">
        <v>420641</v>
      </c>
      <c r="I40" s="978">
        <v>28786</v>
      </c>
      <c r="J40" s="1095">
        <v>1.2370000000000001</v>
      </c>
      <c r="K40" s="1095">
        <v>11.808999999999999</v>
      </c>
      <c r="L40" s="1095">
        <v>20171.55</v>
      </c>
      <c r="M40" s="892"/>
      <c r="N40" s="892"/>
      <c r="O40" s="892"/>
      <c r="P40" s="892"/>
      <c r="Q40" s="892"/>
      <c r="R40" s="892"/>
      <c r="S40" s="892"/>
      <c r="AA40" s="913"/>
      <c r="AU40" s="892"/>
      <c r="AV40" s="892"/>
      <c r="AW40" s="892"/>
      <c r="AX40" s="892"/>
      <c r="AY40" s="892"/>
      <c r="AZ40" s="892"/>
      <c r="BA40" s="892"/>
      <c r="BB40" s="892"/>
      <c r="BC40" s="892"/>
      <c r="BD40" s="892"/>
      <c r="BE40" s="892"/>
      <c r="BF40" s="892"/>
      <c r="BG40" s="892"/>
      <c r="BH40" s="892"/>
      <c r="BI40" s="892"/>
      <c r="BJ40" s="892"/>
      <c r="BK40" s="892"/>
      <c r="BL40" s="892"/>
      <c r="BM40" s="892"/>
      <c r="BN40" s="892"/>
      <c r="BO40" s="892"/>
      <c r="BP40" s="892"/>
      <c r="BQ40" s="892"/>
      <c r="BR40" s="892"/>
      <c r="BS40" s="892"/>
      <c r="BT40" s="892"/>
      <c r="BU40" s="892"/>
      <c r="BV40" s="892"/>
      <c r="BW40" s="892"/>
      <c r="BX40" s="892"/>
      <c r="BY40" s="892"/>
      <c r="BZ40" s="892"/>
      <c r="CA40" s="892"/>
      <c r="CB40" s="892"/>
      <c r="CC40" s="892"/>
      <c r="CD40" s="892"/>
      <c r="CE40" s="892"/>
      <c r="CF40" s="892"/>
      <c r="CG40" s="892"/>
      <c r="CH40" s="892"/>
      <c r="CI40" s="892"/>
      <c r="CJ40" s="892"/>
      <c r="CK40" s="892"/>
      <c r="CL40" s="892"/>
      <c r="CM40" s="892"/>
      <c r="CN40" s="892"/>
      <c r="CO40" s="892"/>
      <c r="CP40" s="892"/>
      <c r="CQ40" s="892"/>
      <c r="CR40" s="892"/>
      <c r="CS40" s="892"/>
      <c r="CT40" s="892"/>
      <c r="CU40" s="892"/>
      <c r="CV40" s="892"/>
      <c r="CW40" s="892"/>
      <c r="CX40" s="892"/>
      <c r="CY40" s="892"/>
      <c r="CZ40" s="892"/>
      <c r="DA40" s="892"/>
      <c r="DB40" s="892"/>
      <c r="DC40" s="892"/>
      <c r="DD40" s="892"/>
      <c r="DE40" s="892"/>
      <c r="DF40" s="892"/>
      <c r="DG40" s="892"/>
      <c r="DH40" s="892"/>
      <c r="DI40" s="892"/>
      <c r="DJ40" s="892"/>
      <c r="DK40" s="892"/>
      <c r="DL40" s="892"/>
      <c r="DM40" s="892"/>
      <c r="DN40" s="892"/>
      <c r="DO40" s="892"/>
      <c r="DP40" s="892"/>
      <c r="DQ40" s="892"/>
      <c r="DR40" s="892"/>
      <c r="DS40" s="892"/>
      <c r="DT40" s="892"/>
      <c r="DU40" s="892"/>
      <c r="DV40" s="892"/>
      <c r="DW40" s="892"/>
      <c r="DX40" s="892"/>
      <c r="DY40" s="892"/>
      <c r="DZ40" s="892"/>
      <c r="EA40" s="892"/>
      <c r="EB40" s="892"/>
      <c r="EC40" s="892"/>
      <c r="ED40" s="892"/>
      <c r="EE40" s="892"/>
      <c r="EF40" s="892"/>
      <c r="EG40" s="892"/>
      <c r="EH40" s="892"/>
      <c r="EI40" s="892"/>
      <c r="EJ40" s="892"/>
      <c r="EK40" s="892"/>
      <c r="EL40" s="892"/>
      <c r="EM40" s="892"/>
      <c r="EN40" s="892"/>
      <c r="EO40" s="892"/>
      <c r="EP40" s="892"/>
      <c r="EQ40" s="892"/>
      <c r="ER40" s="892"/>
      <c r="ES40" s="892"/>
      <c r="ET40" s="892"/>
      <c r="EU40" s="892"/>
      <c r="EV40" s="892"/>
      <c r="EW40" s="892"/>
      <c r="EX40" s="892"/>
      <c r="EY40" s="892"/>
      <c r="EZ40" s="892"/>
      <c r="FA40" s="892"/>
      <c r="FB40" s="892"/>
      <c r="FC40" s="892"/>
      <c r="FD40" s="892"/>
      <c r="FE40" s="892"/>
      <c r="FF40" s="892"/>
      <c r="FG40" s="892"/>
      <c r="FH40" s="892"/>
      <c r="FI40" s="892"/>
      <c r="FJ40" s="892"/>
      <c r="FK40" s="892"/>
      <c r="FL40" s="892"/>
      <c r="FM40" s="892"/>
      <c r="FN40" s="892"/>
      <c r="FO40" s="892"/>
      <c r="FP40" s="892"/>
      <c r="FQ40" s="892"/>
      <c r="FR40" s="892"/>
      <c r="FS40" s="892"/>
      <c r="FT40" s="892"/>
      <c r="FU40" s="892"/>
      <c r="FV40" s="892"/>
      <c r="FW40" s="892"/>
      <c r="FX40" s="892"/>
      <c r="FY40" s="892"/>
      <c r="FZ40" s="892"/>
      <c r="GA40" s="892"/>
      <c r="GB40" s="892"/>
      <c r="GC40" s="892"/>
      <c r="GD40" s="892"/>
      <c r="GE40" s="892"/>
      <c r="GF40" s="892"/>
      <c r="GG40" s="892"/>
      <c r="GH40" s="892"/>
      <c r="GI40" s="892"/>
      <c r="GJ40" s="892"/>
      <c r="GK40" s="892"/>
      <c r="GL40" s="892"/>
      <c r="GM40" s="892"/>
      <c r="GN40" s="892"/>
      <c r="GO40" s="892"/>
      <c r="GP40" s="892"/>
      <c r="GQ40" s="892"/>
      <c r="GR40" s="892"/>
      <c r="GS40" s="892"/>
      <c r="GT40" s="892"/>
      <c r="GU40" s="892"/>
      <c r="GV40" s="892"/>
      <c r="GW40" s="892"/>
      <c r="GX40" s="892"/>
      <c r="GY40" s="892"/>
      <c r="GZ40" s="892"/>
      <c r="HA40" s="892"/>
      <c r="HB40" s="892"/>
      <c r="HC40" s="892"/>
      <c r="HD40" s="892"/>
      <c r="HE40" s="892"/>
      <c r="HF40" s="892"/>
      <c r="HG40" s="892"/>
      <c r="HH40" s="892"/>
      <c r="HI40" s="892"/>
      <c r="HJ40" s="892"/>
      <c r="HK40" s="892"/>
      <c r="HL40" s="892"/>
      <c r="HM40" s="892"/>
      <c r="HN40" s="892"/>
      <c r="HO40" s="892"/>
      <c r="HP40" s="892"/>
      <c r="HQ40" s="892"/>
      <c r="HR40" s="892"/>
      <c r="HS40" s="892"/>
      <c r="HT40" s="892"/>
      <c r="HU40" s="892"/>
      <c r="HV40" s="892"/>
      <c r="HW40" s="892"/>
      <c r="HX40" s="892"/>
      <c r="HY40" s="892"/>
      <c r="HZ40" s="892"/>
      <c r="IA40" s="892"/>
      <c r="IB40" s="892"/>
      <c r="IC40" s="892"/>
      <c r="ID40" s="892"/>
      <c r="IE40" s="892"/>
      <c r="IF40" s="892"/>
      <c r="IG40" s="892"/>
      <c r="IH40" s="892"/>
      <c r="II40" s="892"/>
      <c r="IJ40" s="892"/>
      <c r="IK40" s="892"/>
      <c r="IL40" s="892"/>
      <c r="IM40" s="892"/>
      <c r="IN40" s="892"/>
      <c r="IO40" s="892"/>
      <c r="IP40" s="892"/>
      <c r="IQ40" s="892"/>
      <c r="IR40" s="892"/>
      <c r="IS40" s="892"/>
      <c r="IT40" s="892"/>
      <c r="IU40" s="892"/>
      <c r="IV40" s="892"/>
    </row>
    <row r="41" spans="1:256" s="893" customFormat="1">
      <c r="A41" s="1093" t="s">
        <v>171</v>
      </c>
      <c r="B41" s="978" t="s">
        <v>244</v>
      </c>
      <c r="C41" s="962">
        <v>20912.919999999998</v>
      </c>
      <c r="D41" s="962">
        <v>1268.1500000000001</v>
      </c>
      <c r="E41" s="962">
        <f>C41+D41</f>
        <v>22181.07</v>
      </c>
      <c r="F41" s="962">
        <f>(C41*1.2)+(D41*1.055)</f>
        <v>26433.402249999996</v>
      </c>
      <c r="G41" s="962">
        <f>F41-(F41-E41)*0.06</f>
        <v>26178.262314999996</v>
      </c>
      <c r="H41" s="1088">
        <v>552105</v>
      </c>
      <c r="I41" s="978">
        <v>37863</v>
      </c>
      <c r="J41" s="1095">
        <v>1.125</v>
      </c>
      <c r="K41" s="1095">
        <v>11.664999999999999</v>
      </c>
      <c r="L41" s="1095">
        <v>26433.4</v>
      </c>
      <c r="M41" s="892"/>
      <c r="N41" s="892"/>
      <c r="O41" s="892"/>
      <c r="P41" s="892"/>
      <c r="Q41" s="892"/>
      <c r="R41" s="892"/>
      <c r="S41" s="892"/>
      <c r="AA41" s="954"/>
      <c r="AU41" s="892"/>
      <c r="AV41" s="892"/>
      <c r="AW41" s="892"/>
      <c r="AX41" s="892"/>
      <c r="AY41" s="892"/>
      <c r="AZ41" s="892"/>
      <c r="BA41" s="892"/>
      <c r="BB41" s="892"/>
      <c r="BC41" s="892"/>
      <c r="BD41" s="892"/>
      <c r="BE41" s="892"/>
      <c r="BF41" s="892"/>
      <c r="BG41" s="892"/>
      <c r="BH41" s="892"/>
      <c r="BI41" s="892"/>
      <c r="BJ41" s="892"/>
      <c r="BK41" s="892"/>
      <c r="BL41" s="892"/>
      <c r="BM41" s="892"/>
      <c r="BN41" s="892"/>
      <c r="BO41" s="892"/>
      <c r="BP41" s="892"/>
      <c r="BQ41" s="892"/>
      <c r="BR41" s="892"/>
      <c r="BS41" s="892"/>
      <c r="BT41" s="892"/>
      <c r="BU41" s="892"/>
      <c r="BV41" s="892"/>
      <c r="BW41" s="892"/>
      <c r="BX41" s="892"/>
      <c r="BY41" s="892"/>
      <c r="BZ41" s="892"/>
      <c r="CA41" s="892"/>
      <c r="CB41" s="892"/>
      <c r="CC41" s="892"/>
      <c r="CD41" s="892"/>
      <c r="CE41" s="892"/>
      <c r="CF41" s="892"/>
      <c r="CG41" s="892"/>
      <c r="CH41" s="892"/>
      <c r="CI41" s="892"/>
      <c r="CJ41" s="892"/>
      <c r="CK41" s="892"/>
      <c r="CL41" s="892"/>
      <c r="CM41" s="892"/>
      <c r="CN41" s="892"/>
      <c r="CO41" s="892"/>
      <c r="CP41" s="892"/>
      <c r="CQ41" s="892"/>
      <c r="CR41" s="892"/>
      <c r="CS41" s="892"/>
      <c r="CT41" s="892"/>
      <c r="CU41" s="892"/>
      <c r="CV41" s="892"/>
      <c r="CW41" s="892"/>
      <c r="CX41" s="892"/>
      <c r="CY41" s="892"/>
      <c r="CZ41" s="892"/>
      <c r="DA41" s="892"/>
      <c r="DB41" s="892"/>
      <c r="DC41" s="892"/>
      <c r="DD41" s="892"/>
      <c r="DE41" s="892"/>
      <c r="DF41" s="892"/>
      <c r="DG41" s="892"/>
      <c r="DH41" s="892"/>
      <c r="DI41" s="892"/>
      <c r="DJ41" s="892"/>
      <c r="DK41" s="892"/>
      <c r="DL41" s="892"/>
      <c r="DM41" s="892"/>
      <c r="DN41" s="892"/>
      <c r="DO41" s="892"/>
      <c r="DP41" s="892"/>
      <c r="DQ41" s="892"/>
      <c r="DR41" s="892"/>
      <c r="DS41" s="892"/>
      <c r="DT41" s="892"/>
      <c r="DU41" s="892"/>
      <c r="DV41" s="892"/>
      <c r="DW41" s="892"/>
      <c r="DX41" s="892"/>
      <c r="DY41" s="892"/>
      <c r="DZ41" s="892"/>
      <c r="EA41" s="892"/>
      <c r="EB41" s="892"/>
      <c r="EC41" s="892"/>
      <c r="ED41" s="892"/>
      <c r="EE41" s="892"/>
      <c r="EF41" s="892"/>
      <c r="EG41" s="892"/>
      <c r="EH41" s="892"/>
      <c r="EI41" s="892"/>
      <c r="EJ41" s="892"/>
      <c r="EK41" s="892"/>
      <c r="EL41" s="892"/>
      <c r="EM41" s="892"/>
      <c r="EN41" s="892"/>
      <c r="EO41" s="892"/>
      <c r="EP41" s="892"/>
      <c r="EQ41" s="892"/>
      <c r="ER41" s="892"/>
      <c r="ES41" s="892"/>
      <c r="ET41" s="892"/>
      <c r="EU41" s="892"/>
      <c r="EV41" s="892"/>
      <c r="EW41" s="892"/>
      <c r="EX41" s="892"/>
      <c r="EY41" s="892"/>
      <c r="EZ41" s="892"/>
      <c r="FA41" s="892"/>
      <c r="FB41" s="892"/>
      <c r="FC41" s="892"/>
      <c r="FD41" s="892"/>
      <c r="FE41" s="892"/>
      <c r="FF41" s="892"/>
      <c r="FG41" s="892"/>
      <c r="FH41" s="892"/>
      <c r="FI41" s="892"/>
      <c r="FJ41" s="892"/>
      <c r="FK41" s="892"/>
      <c r="FL41" s="892"/>
      <c r="FM41" s="892"/>
      <c r="FN41" s="892"/>
      <c r="FO41" s="892"/>
      <c r="FP41" s="892"/>
      <c r="FQ41" s="892"/>
      <c r="FR41" s="892"/>
      <c r="FS41" s="892"/>
      <c r="FT41" s="892"/>
      <c r="FU41" s="892"/>
      <c r="FV41" s="892"/>
      <c r="FW41" s="892"/>
      <c r="FX41" s="892"/>
      <c r="FY41" s="892"/>
      <c r="FZ41" s="892"/>
      <c r="GA41" s="892"/>
      <c r="GB41" s="892"/>
      <c r="GC41" s="892"/>
      <c r="GD41" s="892"/>
      <c r="GE41" s="892"/>
      <c r="GF41" s="892"/>
      <c r="GG41" s="892"/>
      <c r="GH41" s="892"/>
      <c r="GI41" s="892"/>
      <c r="GJ41" s="892"/>
      <c r="GK41" s="892"/>
      <c r="GL41" s="892"/>
      <c r="GM41" s="892"/>
      <c r="GN41" s="892"/>
      <c r="GO41" s="892"/>
      <c r="GP41" s="892"/>
      <c r="GQ41" s="892"/>
      <c r="GR41" s="892"/>
      <c r="GS41" s="892"/>
      <c r="GT41" s="892"/>
      <c r="GU41" s="892"/>
      <c r="GV41" s="892"/>
      <c r="GW41" s="892"/>
      <c r="GX41" s="892"/>
      <c r="GY41" s="892"/>
      <c r="GZ41" s="892"/>
      <c r="HA41" s="892"/>
      <c r="HB41" s="892"/>
      <c r="HC41" s="892"/>
      <c r="HD41" s="892"/>
      <c r="HE41" s="892"/>
      <c r="HF41" s="892"/>
      <c r="HG41" s="892"/>
      <c r="HH41" s="892"/>
      <c r="HI41" s="892"/>
      <c r="HJ41" s="892"/>
      <c r="HK41" s="892"/>
      <c r="HL41" s="892"/>
      <c r="HM41" s="892"/>
      <c r="HN41" s="892"/>
      <c r="HO41" s="892"/>
      <c r="HP41" s="892"/>
      <c r="HQ41" s="892"/>
      <c r="HR41" s="892"/>
      <c r="HS41" s="892"/>
      <c r="HT41" s="892"/>
      <c r="HU41" s="892"/>
      <c r="HV41" s="892"/>
      <c r="HW41" s="892"/>
      <c r="HX41" s="892"/>
      <c r="HY41" s="892"/>
      <c r="HZ41" s="892"/>
      <c r="IA41" s="892"/>
      <c r="IB41" s="892"/>
      <c r="IC41" s="892"/>
      <c r="ID41" s="892"/>
      <c r="IE41" s="892"/>
      <c r="IF41" s="892"/>
      <c r="IG41" s="892"/>
      <c r="IH41" s="892"/>
      <c r="II41" s="892"/>
      <c r="IJ41" s="892"/>
      <c r="IK41" s="892"/>
      <c r="IL41" s="892"/>
      <c r="IM41" s="892"/>
      <c r="IN41" s="892"/>
      <c r="IO41" s="892"/>
      <c r="IP41" s="892"/>
      <c r="IQ41" s="892"/>
      <c r="IR41" s="892"/>
      <c r="IS41" s="892"/>
      <c r="IT41" s="892"/>
      <c r="IU41" s="892"/>
      <c r="IV41" s="892"/>
    </row>
    <row r="42" spans="1:256" s="893" customFormat="1">
      <c r="A42" s="1520" t="s">
        <v>181</v>
      </c>
      <c r="B42" s="1520"/>
      <c r="C42" s="962">
        <f t="shared" ref="C42:I42" si="8">SUM(C40:C41)</f>
        <v>36830.61</v>
      </c>
      <c r="D42" s="962">
        <f t="shared" si="8"/>
        <v>2282.67</v>
      </c>
      <c r="E42" s="962">
        <f t="shared" si="8"/>
        <v>39113.279999999999</v>
      </c>
      <c r="F42" s="962">
        <f t="shared" si="8"/>
        <v>46604.948849999993</v>
      </c>
      <c r="G42" s="962">
        <f t="shared" si="8"/>
        <v>46155.448718999993</v>
      </c>
      <c r="H42" s="1088">
        <f t="shared" si="8"/>
        <v>972746</v>
      </c>
      <c r="I42" s="1088">
        <f t="shared" si="8"/>
        <v>66649</v>
      </c>
      <c r="J42" s="1088"/>
      <c r="K42" s="1088"/>
      <c r="L42" s="1088">
        <f>SUM(L40:L41)</f>
        <v>46604.95</v>
      </c>
      <c r="M42" s="892"/>
      <c r="N42" s="892"/>
      <c r="O42" s="892"/>
      <c r="P42" s="892"/>
      <c r="Q42" s="892"/>
      <c r="R42" s="892"/>
      <c r="S42" s="892"/>
      <c r="AA42" s="907"/>
      <c r="AU42" s="892"/>
      <c r="AV42" s="892"/>
      <c r="AW42" s="892"/>
      <c r="AX42" s="892"/>
      <c r="AY42" s="892"/>
      <c r="AZ42" s="892"/>
      <c r="BA42" s="892"/>
      <c r="BB42" s="892"/>
      <c r="BC42" s="892"/>
      <c r="BD42" s="892"/>
      <c r="BE42" s="892"/>
      <c r="BF42" s="892"/>
      <c r="BG42" s="892"/>
      <c r="BH42" s="892"/>
      <c r="BI42" s="892"/>
      <c r="BJ42" s="892"/>
      <c r="BK42" s="892"/>
      <c r="BL42" s="892"/>
      <c r="BM42" s="892"/>
      <c r="BN42" s="892"/>
      <c r="BO42" s="892"/>
      <c r="BP42" s="892"/>
      <c r="BQ42" s="892"/>
      <c r="BR42" s="892"/>
      <c r="BS42" s="892"/>
      <c r="BT42" s="892"/>
      <c r="BU42" s="892"/>
      <c r="BV42" s="892"/>
      <c r="BW42" s="892"/>
      <c r="BX42" s="892"/>
      <c r="BY42" s="892"/>
      <c r="BZ42" s="892"/>
      <c r="CA42" s="892"/>
      <c r="CB42" s="892"/>
      <c r="CC42" s="892"/>
      <c r="CD42" s="892"/>
      <c r="CE42" s="892"/>
      <c r="CF42" s="892"/>
      <c r="CG42" s="892"/>
      <c r="CH42" s="892"/>
      <c r="CI42" s="892"/>
      <c r="CJ42" s="892"/>
      <c r="CK42" s="892"/>
      <c r="CL42" s="892"/>
      <c r="CM42" s="892"/>
      <c r="CN42" s="892"/>
      <c r="CO42" s="892"/>
      <c r="CP42" s="892"/>
      <c r="CQ42" s="892"/>
      <c r="CR42" s="892"/>
      <c r="CS42" s="892"/>
      <c r="CT42" s="892"/>
      <c r="CU42" s="892"/>
      <c r="CV42" s="892"/>
      <c r="CW42" s="892"/>
      <c r="CX42" s="892"/>
      <c r="CY42" s="892"/>
      <c r="CZ42" s="892"/>
      <c r="DA42" s="892"/>
      <c r="DB42" s="892"/>
      <c r="DC42" s="892"/>
      <c r="DD42" s="892"/>
      <c r="DE42" s="892"/>
      <c r="DF42" s="892"/>
      <c r="DG42" s="892"/>
      <c r="DH42" s="892"/>
      <c r="DI42" s="892"/>
      <c r="DJ42" s="892"/>
      <c r="DK42" s="892"/>
      <c r="DL42" s="892"/>
      <c r="DM42" s="892"/>
      <c r="DN42" s="892"/>
      <c r="DO42" s="892"/>
      <c r="DP42" s="892"/>
      <c r="DQ42" s="892"/>
      <c r="DR42" s="892"/>
      <c r="DS42" s="892"/>
      <c r="DT42" s="892"/>
      <c r="DU42" s="892"/>
      <c r="DV42" s="892"/>
      <c r="DW42" s="892"/>
      <c r="DX42" s="892"/>
      <c r="DY42" s="892"/>
      <c r="DZ42" s="892"/>
      <c r="EA42" s="892"/>
      <c r="EB42" s="892"/>
      <c r="EC42" s="892"/>
      <c r="ED42" s="892"/>
      <c r="EE42" s="892"/>
      <c r="EF42" s="892"/>
      <c r="EG42" s="892"/>
      <c r="EH42" s="892"/>
      <c r="EI42" s="892"/>
      <c r="EJ42" s="892"/>
      <c r="EK42" s="892"/>
      <c r="EL42" s="892"/>
      <c r="EM42" s="892"/>
      <c r="EN42" s="892"/>
      <c r="EO42" s="892"/>
      <c r="EP42" s="892"/>
      <c r="EQ42" s="892"/>
      <c r="ER42" s="892"/>
      <c r="ES42" s="892"/>
      <c r="ET42" s="892"/>
      <c r="EU42" s="892"/>
      <c r="EV42" s="892"/>
      <c r="EW42" s="892"/>
      <c r="EX42" s="892"/>
      <c r="EY42" s="892"/>
      <c r="EZ42" s="892"/>
      <c r="FA42" s="892"/>
      <c r="FB42" s="892"/>
      <c r="FC42" s="892"/>
      <c r="FD42" s="892"/>
      <c r="FE42" s="892"/>
      <c r="FF42" s="892"/>
      <c r="FG42" s="892"/>
      <c r="FH42" s="892"/>
      <c r="FI42" s="892"/>
      <c r="FJ42" s="892"/>
      <c r="FK42" s="892"/>
      <c r="FL42" s="892"/>
      <c r="FM42" s="892"/>
      <c r="FN42" s="892"/>
      <c r="FO42" s="892"/>
      <c r="FP42" s="892"/>
      <c r="FQ42" s="892"/>
      <c r="FR42" s="892"/>
      <c r="FS42" s="892"/>
      <c r="FT42" s="892"/>
      <c r="FU42" s="892"/>
      <c r="FV42" s="892"/>
      <c r="FW42" s="892"/>
      <c r="FX42" s="892"/>
      <c r="FY42" s="892"/>
      <c r="FZ42" s="892"/>
      <c r="GA42" s="892"/>
      <c r="GB42" s="892"/>
      <c r="GC42" s="892"/>
      <c r="GD42" s="892"/>
      <c r="GE42" s="892"/>
      <c r="GF42" s="892"/>
      <c r="GG42" s="892"/>
      <c r="GH42" s="892"/>
      <c r="GI42" s="892"/>
      <c r="GJ42" s="892"/>
      <c r="GK42" s="892"/>
      <c r="GL42" s="892"/>
      <c r="GM42" s="892"/>
      <c r="GN42" s="892"/>
      <c r="GO42" s="892"/>
      <c r="GP42" s="892"/>
      <c r="GQ42" s="892"/>
      <c r="GR42" s="892"/>
      <c r="GS42" s="892"/>
      <c r="GT42" s="892"/>
      <c r="GU42" s="892"/>
      <c r="GV42" s="892"/>
      <c r="GW42" s="892"/>
      <c r="GX42" s="892"/>
      <c r="GY42" s="892"/>
      <c r="GZ42" s="892"/>
      <c r="HA42" s="892"/>
      <c r="HB42" s="892"/>
      <c r="HC42" s="892"/>
      <c r="HD42" s="892"/>
      <c r="HE42" s="892"/>
      <c r="HF42" s="892"/>
      <c r="HG42" s="892"/>
      <c r="HH42" s="892"/>
      <c r="HI42" s="892"/>
      <c r="HJ42" s="892"/>
      <c r="HK42" s="892"/>
      <c r="HL42" s="892"/>
      <c r="HM42" s="892"/>
      <c r="HN42" s="892"/>
      <c r="HO42" s="892"/>
      <c r="HP42" s="892"/>
      <c r="HQ42" s="892"/>
      <c r="HR42" s="892"/>
      <c r="HS42" s="892"/>
      <c r="HT42" s="892"/>
      <c r="HU42" s="892"/>
      <c r="HV42" s="892"/>
      <c r="HW42" s="892"/>
      <c r="HX42" s="892"/>
      <c r="HY42" s="892"/>
      <c r="HZ42" s="892"/>
      <c r="IA42" s="892"/>
      <c r="IB42" s="892"/>
      <c r="IC42" s="892"/>
      <c r="ID42" s="892"/>
      <c r="IE42" s="892"/>
      <c r="IF42" s="892"/>
      <c r="IG42" s="892"/>
      <c r="IH42" s="892"/>
      <c r="II42" s="892"/>
      <c r="IJ42" s="892"/>
      <c r="IK42" s="892"/>
      <c r="IL42" s="892"/>
      <c r="IM42" s="892"/>
      <c r="IN42" s="892"/>
      <c r="IO42" s="892"/>
      <c r="IP42" s="892"/>
      <c r="IQ42" s="892"/>
      <c r="IR42" s="892"/>
      <c r="IS42" s="892"/>
      <c r="IT42" s="892"/>
      <c r="IU42" s="892"/>
      <c r="IV42" s="892"/>
    </row>
    <row r="43" spans="1:256" s="893" customFormat="1">
      <c r="A43" s="892"/>
      <c r="B43" s="892"/>
      <c r="C43" s="892"/>
      <c r="D43" s="892"/>
      <c r="E43" s="892"/>
      <c r="F43" s="892"/>
      <c r="G43" s="892"/>
      <c r="H43" s="892"/>
      <c r="I43" s="892"/>
      <c r="J43" s="892"/>
      <c r="K43" s="892"/>
      <c r="L43" s="892"/>
      <c r="M43" s="892"/>
      <c r="N43" s="892"/>
      <c r="O43" s="892"/>
      <c r="P43" s="892"/>
      <c r="Q43" s="892"/>
      <c r="R43" s="892"/>
      <c r="S43" s="892"/>
      <c r="AA43" s="907"/>
      <c r="AU43" s="892"/>
      <c r="AV43" s="892"/>
      <c r="AW43" s="892"/>
      <c r="AX43" s="892"/>
      <c r="AY43" s="892"/>
      <c r="AZ43" s="892"/>
      <c r="BA43" s="892"/>
      <c r="BB43" s="892"/>
      <c r="BC43" s="892"/>
      <c r="BD43" s="892"/>
      <c r="BE43" s="892"/>
      <c r="BF43" s="892"/>
      <c r="BG43" s="892"/>
      <c r="BH43" s="892"/>
      <c r="BI43" s="892"/>
      <c r="BJ43" s="892"/>
      <c r="BK43" s="892"/>
      <c r="BL43" s="892"/>
      <c r="BM43" s="892"/>
      <c r="BN43" s="892"/>
      <c r="BO43" s="892"/>
      <c r="BP43" s="892"/>
      <c r="BQ43" s="892"/>
      <c r="BR43" s="892"/>
      <c r="BS43" s="892"/>
      <c r="BT43" s="892"/>
      <c r="BU43" s="892"/>
      <c r="BV43" s="892"/>
      <c r="BW43" s="892"/>
      <c r="BX43" s="892"/>
      <c r="BY43" s="892"/>
      <c r="BZ43" s="892"/>
      <c r="CA43" s="892"/>
      <c r="CB43" s="892"/>
      <c r="CC43" s="892"/>
      <c r="CD43" s="892"/>
      <c r="CE43" s="892"/>
      <c r="CF43" s="892"/>
      <c r="CG43" s="892"/>
      <c r="CH43" s="892"/>
      <c r="CI43" s="892"/>
      <c r="CJ43" s="892"/>
      <c r="CK43" s="892"/>
      <c r="CL43" s="892"/>
      <c r="CM43" s="892"/>
      <c r="CN43" s="892"/>
      <c r="CO43" s="892"/>
      <c r="CP43" s="892"/>
      <c r="CQ43" s="892"/>
      <c r="CR43" s="892"/>
      <c r="CS43" s="892"/>
      <c r="CT43" s="892"/>
      <c r="CU43" s="892"/>
      <c r="CV43" s="892"/>
      <c r="CW43" s="892"/>
      <c r="CX43" s="892"/>
      <c r="CY43" s="892"/>
      <c r="CZ43" s="892"/>
      <c r="DA43" s="892"/>
      <c r="DB43" s="892"/>
      <c r="DC43" s="892"/>
      <c r="DD43" s="892"/>
      <c r="DE43" s="892"/>
      <c r="DF43" s="892"/>
      <c r="DG43" s="892"/>
      <c r="DH43" s="892"/>
      <c r="DI43" s="892"/>
      <c r="DJ43" s="892"/>
      <c r="DK43" s="892"/>
      <c r="DL43" s="892"/>
      <c r="DM43" s="892"/>
      <c r="DN43" s="892"/>
      <c r="DO43" s="892"/>
      <c r="DP43" s="892"/>
      <c r="DQ43" s="892"/>
      <c r="DR43" s="892"/>
      <c r="DS43" s="892"/>
      <c r="DT43" s="892"/>
      <c r="DU43" s="892"/>
      <c r="DV43" s="892"/>
      <c r="DW43" s="892"/>
      <c r="DX43" s="892"/>
      <c r="DY43" s="892"/>
      <c r="DZ43" s="892"/>
      <c r="EA43" s="892"/>
      <c r="EB43" s="892"/>
      <c r="EC43" s="892"/>
      <c r="ED43" s="892"/>
      <c r="EE43" s="892"/>
      <c r="EF43" s="892"/>
      <c r="EG43" s="892"/>
      <c r="EH43" s="892"/>
      <c r="EI43" s="892"/>
      <c r="EJ43" s="892"/>
      <c r="EK43" s="892"/>
      <c r="EL43" s="892"/>
      <c r="EM43" s="892"/>
      <c r="EN43" s="892"/>
      <c r="EO43" s="892"/>
      <c r="EP43" s="892"/>
      <c r="EQ43" s="892"/>
      <c r="ER43" s="892"/>
      <c r="ES43" s="892"/>
      <c r="ET43" s="892"/>
      <c r="EU43" s="892"/>
      <c r="EV43" s="892"/>
      <c r="EW43" s="892"/>
      <c r="EX43" s="892"/>
      <c r="EY43" s="892"/>
      <c r="EZ43" s="892"/>
      <c r="FA43" s="892"/>
      <c r="FB43" s="892"/>
      <c r="FC43" s="892"/>
      <c r="FD43" s="892"/>
      <c r="FE43" s="892"/>
      <c r="FF43" s="892"/>
      <c r="FG43" s="892"/>
      <c r="FH43" s="892"/>
      <c r="FI43" s="892"/>
      <c r="FJ43" s="892"/>
      <c r="FK43" s="892"/>
      <c r="FL43" s="892"/>
      <c r="FM43" s="892"/>
      <c r="FN43" s="892"/>
      <c r="FO43" s="892"/>
      <c r="FP43" s="892"/>
      <c r="FQ43" s="892"/>
      <c r="FR43" s="892"/>
      <c r="FS43" s="892"/>
      <c r="FT43" s="892"/>
      <c r="FU43" s="892"/>
      <c r="FV43" s="892"/>
      <c r="FW43" s="892"/>
      <c r="FX43" s="892"/>
      <c r="FY43" s="892"/>
      <c r="FZ43" s="892"/>
      <c r="GA43" s="892"/>
      <c r="GB43" s="892"/>
      <c r="GC43" s="892"/>
      <c r="GD43" s="892"/>
      <c r="GE43" s="892"/>
      <c r="GF43" s="892"/>
      <c r="GG43" s="892"/>
      <c r="GH43" s="892"/>
      <c r="GI43" s="892"/>
      <c r="GJ43" s="892"/>
      <c r="GK43" s="892"/>
      <c r="GL43" s="892"/>
      <c r="GM43" s="892"/>
      <c r="GN43" s="892"/>
      <c r="GO43" s="892"/>
      <c r="GP43" s="892"/>
      <c r="GQ43" s="892"/>
      <c r="GR43" s="892"/>
      <c r="GS43" s="892"/>
      <c r="GT43" s="892"/>
      <c r="GU43" s="892"/>
      <c r="GV43" s="892"/>
      <c r="GW43" s="892"/>
      <c r="GX43" s="892"/>
      <c r="GY43" s="892"/>
      <c r="GZ43" s="892"/>
      <c r="HA43" s="892"/>
      <c r="HB43" s="892"/>
      <c r="HC43" s="892"/>
      <c r="HD43" s="892"/>
      <c r="HE43" s="892"/>
      <c r="HF43" s="892"/>
      <c r="HG43" s="892"/>
      <c r="HH43" s="892"/>
      <c r="HI43" s="892"/>
      <c r="HJ43" s="892"/>
      <c r="HK43" s="892"/>
      <c r="HL43" s="892"/>
      <c r="HM43" s="892"/>
      <c r="HN43" s="892"/>
      <c r="HO43" s="892"/>
      <c r="HP43" s="892"/>
      <c r="HQ43" s="892"/>
      <c r="HR43" s="892"/>
      <c r="HS43" s="892"/>
      <c r="HT43" s="892"/>
      <c r="HU43" s="892"/>
      <c r="HV43" s="892"/>
      <c r="HW43" s="892"/>
      <c r="HX43" s="892"/>
      <c r="HY43" s="892"/>
      <c r="HZ43" s="892"/>
      <c r="IA43" s="892"/>
      <c r="IB43" s="892"/>
      <c r="IC43" s="892"/>
      <c r="ID43" s="892"/>
      <c r="IE43" s="892"/>
      <c r="IF43" s="892"/>
      <c r="IG43" s="892"/>
      <c r="IH43" s="892"/>
      <c r="II43" s="892"/>
      <c r="IJ43" s="892"/>
      <c r="IK43" s="892"/>
      <c r="IL43" s="892"/>
      <c r="IM43" s="892"/>
      <c r="IN43" s="892"/>
      <c r="IO43" s="892"/>
      <c r="IP43" s="892"/>
      <c r="IQ43" s="892"/>
      <c r="IR43" s="892"/>
      <c r="IS43" s="892"/>
      <c r="IT43" s="892"/>
      <c r="IU43" s="892"/>
      <c r="IV43" s="892"/>
    </row>
    <row r="44" spans="1:256" s="893" customFormat="1">
      <c r="A44" s="892"/>
      <c r="B44" s="892"/>
      <c r="C44" s="892"/>
      <c r="D44" s="892"/>
      <c r="E44" s="892"/>
      <c r="F44" s="892"/>
      <c r="G44" s="892"/>
      <c r="H44" s="892"/>
      <c r="I44" s="892"/>
      <c r="J44" s="892"/>
      <c r="K44" s="892"/>
      <c r="L44" s="892"/>
      <c r="M44" s="892"/>
      <c r="N44" s="892"/>
      <c r="O44" s="892"/>
      <c r="P44" s="892"/>
      <c r="Q44" s="892"/>
      <c r="R44" s="892"/>
      <c r="S44" s="892"/>
      <c r="AA44" s="907"/>
      <c r="AU44" s="892"/>
      <c r="AV44" s="892"/>
      <c r="AW44" s="892"/>
      <c r="AX44" s="892"/>
      <c r="AY44" s="892"/>
      <c r="AZ44" s="892"/>
      <c r="BA44" s="892"/>
      <c r="BB44" s="892"/>
      <c r="BC44" s="892"/>
      <c r="BD44" s="892"/>
      <c r="BE44" s="892"/>
      <c r="BF44" s="892"/>
      <c r="BG44" s="892"/>
      <c r="BH44" s="892"/>
      <c r="BI44" s="892"/>
      <c r="BJ44" s="892"/>
      <c r="BK44" s="892"/>
      <c r="BL44" s="892"/>
      <c r="BM44" s="892"/>
      <c r="BN44" s="892"/>
      <c r="BO44" s="892"/>
      <c r="BP44" s="892"/>
      <c r="BQ44" s="892"/>
      <c r="BR44" s="892"/>
      <c r="BS44" s="892"/>
      <c r="BT44" s="892"/>
      <c r="BU44" s="892"/>
      <c r="BV44" s="892"/>
      <c r="BW44" s="892"/>
      <c r="BX44" s="892"/>
      <c r="BY44" s="892"/>
      <c r="BZ44" s="892"/>
      <c r="CA44" s="892"/>
      <c r="CB44" s="892"/>
      <c r="CC44" s="892"/>
      <c r="CD44" s="892"/>
      <c r="CE44" s="892"/>
      <c r="CF44" s="892"/>
      <c r="CG44" s="892"/>
      <c r="CH44" s="892"/>
      <c r="CI44" s="892"/>
      <c r="CJ44" s="892"/>
      <c r="CK44" s="892"/>
      <c r="CL44" s="892"/>
      <c r="CM44" s="892"/>
      <c r="CN44" s="892"/>
      <c r="CO44" s="892"/>
      <c r="CP44" s="892"/>
      <c r="CQ44" s="892"/>
      <c r="CR44" s="892"/>
      <c r="CS44" s="892"/>
      <c r="CT44" s="892"/>
      <c r="CU44" s="892"/>
      <c r="CV44" s="892"/>
      <c r="CW44" s="892"/>
      <c r="CX44" s="892"/>
      <c r="CY44" s="892"/>
      <c r="CZ44" s="892"/>
      <c r="DA44" s="892"/>
      <c r="DB44" s="892"/>
      <c r="DC44" s="892"/>
      <c r="DD44" s="892"/>
      <c r="DE44" s="892"/>
      <c r="DF44" s="892"/>
      <c r="DG44" s="892"/>
      <c r="DH44" s="892"/>
      <c r="DI44" s="892"/>
      <c r="DJ44" s="892"/>
      <c r="DK44" s="892"/>
      <c r="DL44" s="892"/>
      <c r="DM44" s="892"/>
      <c r="DN44" s="892"/>
      <c r="DO44" s="892"/>
      <c r="DP44" s="892"/>
      <c r="DQ44" s="892"/>
      <c r="DR44" s="892"/>
      <c r="DS44" s="892"/>
      <c r="DT44" s="892"/>
      <c r="DU44" s="892"/>
      <c r="DV44" s="892"/>
      <c r="DW44" s="892"/>
      <c r="DX44" s="892"/>
      <c r="DY44" s="892"/>
      <c r="DZ44" s="892"/>
      <c r="EA44" s="892"/>
      <c r="EB44" s="892"/>
      <c r="EC44" s="892"/>
      <c r="ED44" s="892"/>
      <c r="EE44" s="892"/>
      <c r="EF44" s="892"/>
      <c r="EG44" s="892"/>
      <c r="EH44" s="892"/>
      <c r="EI44" s="892"/>
      <c r="EJ44" s="892"/>
      <c r="EK44" s="892"/>
      <c r="EL44" s="892"/>
      <c r="EM44" s="892"/>
      <c r="EN44" s="892"/>
      <c r="EO44" s="892"/>
      <c r="EP44" s="892"/>
      <c r="EQ44" s="892"/>
      <c r="ER44" s="892"/>
      <c r="ES44" s="892"/>
      <c r="ET44" s="892"/>
      <c r="EU44" s="892"/>
      <c r="EV44" s="892"/>
      <c r="EW44" s="892"/>
      <c r="EX44" s="892"/>
      <c r="EY44" s="892"/>
      <c r="EZ44" s="892"/>
      <c r="FA44" s="892"/>
      <c r="FB44" s="892"/>
      <c r="FC44" s="892"/>
      <c r="FD44" s="892"/>
      <c r="FE44" s="892"/>
      <c r="FF44" s="892"/>
      <c r="FG44" s="892"/>
      <c r="FH44" s="892"/>
      <c r="FI44" s="892"/>
      <c r="FJ44" s="892"/>
      <c r="FK44" s="892"/>
      <c r="FL44" s="892"/>
      <c r="FM44" s="892"/>
      <c r="FN44" s="892"/>
      <c r="FO44" s="892"/>
      <c r="FP44" s="892"/>
      <c r="FQ44" s="892"/>
      <c r="FR44" s="892"/>
      <c r="FS44" s="892"/>
      <c r="FT44" s="892"/>
      <c r="FU44" s="892"/>
      <c r="FV44" s="892"/>
      <c r="FW44" s="892"/>
      <c r="FX44" s="892"/>
      <c r="FY44" s="892"/>
      <c r="FZ44" s="892"/>
      <c r="GA44" s="892"/>
      <c r="GB44" s="892"/>
      <c r="GC44" s="892"/>
      <c r="GD44" s="892"/>
      <c r="GE44" s="892"/>
      <c r="GF44" s="892"/>
      <c r="GG44" s="892"/>
      <c r="GH44" s="892"/>
      <c r="GI44" s="892"/>
      <c r="GJ44" s="892"/>
      <c r="GK44" s="892"/>
      <c r="GL44" s="892"/>
      <c r="GM44" s="892"/>
      <c r="GN44" s="892"/>
      <c r="GO44" s="892"/>
      <c r="GP44" s="892"/>
      <c r="GQ44" s="892"/>
      <c r="GR44" s="892"/>
      <c r="GS44" s="892"/>
      <c r="GT44" s="892"/>
      <c r="GU44" s="892"/>
      <c r="GV44" s="892"/>
      <c r="GW44" s="892"/>
      <c r="GX44" s="892"/>
      <c r="GY44" s="892"/>
      <c r="GZ44" s="892"/>
      <c r="HA44" s="892"/>
      <c r="HB44" s="892"/>
      <c r="HC44" s="892"/>
      <c r="HD44" s="892"/>
      <c r="HE44" s="892"/>
      <c r="HF44" s="892"/>
      <c r="HG44" s="892"/>
      <c r="HH44" s="892"/>
      <c r="HI44" s="892"/>
      <c r="HJ44" s="892"/>
      <c r="HK44" s="892"/>
      <c r="HL44" s="892"/>
      <c r="HM44" s="892"/>
      <c r="HN44" s="892"/>
      <c r="HO44" s="892"/>
      <c r="HP44" s="892"/>
      <c r="HQ44" s="892"/>
      <c r="HR44" s="892"/>
      <c r="HS44" s="892"/>
      <c r="HT44" s="892"/>
      <c r="HU44" s="892"/>
      <c r="HV44" s="892"/>
      <c r="HW44" s="892"/>
      <c r="HX44" s="892"/>
      <c r="HY44" s="892"/>
      <c r="HZ44" s="892"/>
      <c r="IA44" s="892"/>
      <c r="IB44" s="892"/>
      <c r="IC44" s="892"/>
      <c r="ID44" s="892"/>
      <c r="IE44" s="892"/>
      <c r="IF44" s="892"/>
      <c r="IG44" s="892"/>
      <c r="IH44" s="892"/>
      <c r="II44" s="892"/>
      <c r="IJ44" s="892"/>
      <c r="IK44" s="892"/>
      <c r="IL44" s="892"/>
      <c r="IM44" s="892"/>
      <c r="IN44" s="892"/>
      <c r="IO44" s="892"/>
      <c r="IP44" s="892"/>
      <c r="IQ44" s="892"/>
      <c r="IR44" s="892"/>
      <c r="IS44" s="892"/>
      <c r="IT44" s="892"/>
      <c r="IU44" s="892"/>
      <c r="IV44" s="892"/>
    </row>
    <row r="45" spans="1:256" s="893" customFormat="1">
      <c r="A45" s="892"/>
      <c r="B45" s="892"/>
      <c r="C45" s="892"/>
      <c r="D45" s="892"/>
      <c r="E45" s="892"/>
      <c r="F45" s="892"/>
      <c r="G45" s="892"/>
      <c r="H45" s="892"/>
      <c r="I45" s="892"/>
      <c r="J45" s="892"/>
      <c r="K45" s="892"/>
      <c r="L45" s="892"/>
      <c r="M45" s="892"/>
      <c r="N45" s="892"/>
      <c r="O45" s="892"/>
      <c r="P45" s="892"/>
      <c r="Q45" s="892"/>
      <c r="R45" s="892"/>
      <c r="S45" s="892"/>
      <c r="AA45" s="913"/>
      <c r="AU45" s="892"/>
      <c r="AV45" s="892"/>
      <c r="AW45" s="892"/>
      <c r="AX45" s="892"/>
      <c r="AY45" s="892"/>
      <c r="AZ45" s="892"/>
      <c r="BA45" s="892"/>
      <c r="BB45" s="892"/>
      <c r="BC45" s="892"/>
      <c r="BD45" s="892"/>
      <c r="BE45" s="892"/>
      <c r="BF45" s="892"/>
      <c r="BG45" s="892"/>
      <c r="BH45" s="892"/>
      <c r="BI45" s="892"/>
      <c r="BJ45" s="892"/>
      <c r="BK45" s="892"/>
      <c r="BL45" s="892"/>
      <c r="BM45" s="892"/>
      <c r="BN45" s="892"/>
      <c r="BO45" s="892"/>
      <c r="BP45" s="892"/>
      <c r="BQ45" s="892"/>
      <c r="BR45" s="892"/>
      <c r="BS45" s="892"/>
      <c r="BT45" s="892"/>
      <c r="BU45" s="892"/>
      <c r="BV45" s="892"/>
      <c r="BW45" s="892"/>
      <c r="BX45" s="892"/>
      <c r="BY45" s="892"/>
      <c r="BZ45" s="892"/>
      <c r="CA45" s="892"/>
      <c r="CB45" s="892"/>
      <c r="CC45" s="892"/>
      <c r="CD45" s="892"/>
      <c r="CE45" s="892"/>
      <c r="CF45" s="892"/>
      <c r="CG45" s="892"/>
      <c r="CH45" s="892"/>
      <c r="CI45" s="892"/>
      <c r="CJ45" s="892"/>
      <c r="CK45" s="892"/>
      <c r="CL45" s="892"/>
      <c r="CM45" s="892"/>
      <c r="CN45" s="892"/>
      <c r="CO45" s="892"/>
      <c r="CP45" s="892"/>
      <c r="CQ45" s="892"/>
      <c r="CR45" s="892"/>
      <c r="CS45" s="892"/>
      <c r="CT45" s="892"/>
      <c r="CU45" s="892"/>
      <c r="CV45" s="892"/>
      <c r="CW45" s="892"/>
      <c r="CX45" s="892"/>
      <c r="CY45" s="892"/>
      <c r="CZ45" s="892"/>
      <c r="DA45" s="892"/>
      <c r="DB45" s="892"/>
      <c r="DC45" s="892"/>
      <c r="DD45" s="892"/>
      <c r="DE45" s="892"/>
      <c r="DF45" s="892"/>
      <c r="DG45" s="892"/>
      <c r="DH45" s="892"/>
      <c r="DI45" s="892"/>
      <c r="DJ45" s="892"/>
      <c r="DK45" s="892"/>
      <c r="DL45" s="892"/>
      <c r="DM45" s="892"/>
      <c r="DN45" s="892"/>
      <c r="DO45" s="892"/>
      <c r="DP45" s="892"/>
      <c r="DQ45" s="892"/>
      <c r="DR45" s="892"/>
      <c r="DS45" s="892"/>
      <c r="DT45" s="892"/>
      <c r="DU45" s="892"/>
      <c r="DV45" s="892"/>
      <c r="DW45" s="892"/>
      <c r="DX45" s="892"/>
      <c r="DY45" s="892"/>
      <c r="DZ45" s="892"/>
      <c r="EA45" s="892"/>
      <c r="EB45" s="892"/>
      <c r="EC45" s="892"/>
      <c r="ED45" s="892"/>
      <c r="EE45" s="892"/>
      <c r="EF45" s="892"/>
      <c r="EG45" s="892"/>
      <c r="EH45" s="892"/>
      <c r="EI45" s="892"/>
      <c r="EJ45" s="892"/>
      <c r="EK45" s="892"/>
      <c r="EL45" s="892"/>
      <c r="EM45" s="892"/>
      <c r="EN45" s="892"/>
      <c r="EO45" s="892"/>
      <c r="EP45" s="892"/>
      <c r="EQ45" s="892"/>
      <c r="ER45" s="892"/>
      <c r="ES45" s="892"/>
      <c r="ET45" s="892"/>
      <c r="EU45" s="892"/>
      <c r="EV45" s="892"/>
      <c r="EW45" s="892"/>
      <c r="EX45" s="892"/>
      <c r="EY45" s="892"/>
      <c r="EZ45" s="892"/>
      <c r="FA45" s="892"/>
      <c r="FB45" s="892"/>
      <c r="FC45" s="892"/>
      <c r="FD45" s="892"/>
      <c r="FE45" s="892"/>
      <c r="FF45" s="892"/>
      <c r="FG45" s="892"/>
      <c r="FH45" s="892"/>
      <c r="FI45" s="892"/>
      <c r="FJ45" s="892"/>
      <c r="FK45" s="892"/>
      <c r="FL45" s="892"/>
      <c r="FM45" s="892"/>
      <c r="FN45" s="892"/>
      <c r="FO45" s="892"/>
      <c r="FP45" s="892"/>
      <c r="FQ45" s="892"/>
      <c r="FR45" s="892"/>
      <c r="FS45" s="892"/>
      <c r="FT45" s="892"/>
      <c r="FU45" s="892"/>
      <c r="FV45" s="892"/>
      <c r="FW45" s="892"/>
      <c r="FX45" s="892"/>
      <c r="FY45" s="892"/>
      <c r="FZ45" s="892"/>
      <c r="GA45" s="892"/>
      <c r="GB45" s="892"/>
      <c r="GC45" s="892"/>
      <c r="GD45" s="892"/>
      <c r="GE45" s="892"/>
      <c r="GF45" s="892"/>
      <c r="GG45" s="892"/>
      <c r="GH45" s="892"/>
      <c r="GI45" s="892"/>
      <c r="GJ45" s="892"/>
      <c r="GK45" s="892"/>
      <c r="GL45" s="892"/>
      <c r="GM45" s="892"/>
      <c r="GN45" s="892"/>
      <c r="GO45" s="892"/>
      <c r="GP45" s="892"/>
      <c r="GQ45" s="892"/>
      <c r="GR45" s="892"/>
      <c r="GS45" s="892"/>
      <c r="GT45" s="892"/>
      <c r="GU45" s="892"/>
      <c r="GV45" s="892"/>
      <c r="GW45" s="892"/>
      <c r="GX45" s="892"/>
      <c r="GY45" s="892"/>
      <c r="GZ45" s="892"/>
      <c r="HA45" s="892"/>
      <c r="HB45" s="892"/>
      <c r="HC45" s="892"/>
      <c r="HD45" s="892"/>
      <c r="HE45" s="892"/>
      <c r="HF45" s="892"/>
      <c r="HG45" s="892"/>
      <c r="HH45" s="892"/>
      <c r="HI45" s="892"/>
      <c r="HJ45" s="892"/>
      <c r="HK45" s="892"/>
      <c r="HL45" s="892"/>
      <c r="HM45" s="892"/>
      <c r="HN45" s="892"/>
      <c r="HO45" s="892"/>
      <c r="HP45" s="892"/>
      <c r="HQ45" s="892"/>
      <c r="HR45" s="892"/>
      <c r="HS45" s="892"/>
      <c r="HT45" s="892"/>
      <c r="HU45" s="892"/>
      <c r="HV45" s="892"/>
      <c r="HW45" s="892"/>
      <c r="HX45" s="892"/>
      <c r="HY45" s="892"/>
      <c r="HZ45" s="892"/>
      <c r="IA45" s="892"/>
      <c r="IB45" s="892"/>
      <c r="IC45" s="892"/>
      <c r="ID45" s="892"/>
      <c r="IE45" s="892"/>
      <c r="IF45" s="892"/>
      <c r="IG45" s="892"/>
      <c r="IH45" s="892"/>
      <c r="II45" s="892"/>
      <c r="IJ45" s="892"/>
      <c r="IK45" s="892"/>
      <c r="IL45" s="892"/>
      <c r="IM45" s="892"/>
      <c r="IN45" s="892"/>
      <c r="IO45" s="892"/>
      <c r="IP45" s="892"/>
      <c r="IQ45" s="892"/>
      <c r="IR45" s="892"/>
      <c r="IS45" s="892"/>
      <c r="IT45" s="892"/>
      <c r="IU45" s="892"/>
      <c r="IV45" s="892"/>
    </row>
    <row r="46" spans="1:256" s="893" customFormat="1">
      <c r="A46" s="892"/>
      <c r="B46" s="892"/>
      <c r="C46" s="892"/>
      <c r="D46" s="892"/>
      <c r="E46" s="892"/>
      <c r="F46" s="892"/>
      <c r="G46" s="892"/>
      <c r="H46" s="892"/>
      <c r="I46" s="892"/>
      <c r="J46" s="892"/>
      <c r="K46" s="892"/>
      <c r="L46" s="892"/>
      <c r="M46" s="892"/>
      <c r="N46" s="892"/>
      <c r="O46" s="892"/>
      <c r="P46" s="892"/>
      <c r="Q46" s="892"/>
      <c r="R46" s="892"/>
      <c r="S46" s="892"/>
      <c r="AA46" s="913"/>
      <c r="AU46" s="892"/>
      <c r="AV46" s="892"/>
      <c r="AW46" s="892"/>
      <c r="AX46" s="892"/>
      <c r="AY46" s="892"/>
      <c r="AZ46" s="892"/>
      <c r="BA46" s="892"/>
      <c r="BB46" s="892"/>
      <c r="BC46" s="892"/>
      <c r="BD46" s="892"/>
      <c r="BE46" s="892"/>
      <c r="BF46" s="892"/>
      <c r="BG46" s="892"/>
      <c r="BH46" s="892"/>
      <c r="BI46" s="892"/>
      <c r="BJ46" s="892"/>
      <c r="BK46" s="892"/>
      <c r="BL46" s="892"/>
      <c r="BM46" s="892"/>
      <c r="BN46" s="892"/>
      <c r="BO46" s="892"/>
      <c r="BP46" s="892"/>
      <c r="BQ46" s="892"/>
      <c r="BR46" s="892"/>
      <c r="BS46" s="892"/>
      <c r="BT46" s="892"/>
      <c r="BU46" s="892"/>
      <c r="BV46" s="892"/>
      <c r="BW46" s="892"/>
      <c r="BX46" s="892"/>
      <c r="BY46" s="892"/>
      <c r="BZ46" s="892"/>
      <c r="CA46" s="892"/>
      <c r="CB46" s="892"/>
      <c r="CC46" s="892"/>
      <c r="CD46" s="892"/>
      <c r="CE46" s="892"/>
      <c r="CF46" s="892"/>
      <c r="CG46" s="892"/>
      <c r="CH46" s="892"/>
      <c r="CI46" s="892"/>
      <c r="CJ46" s="892"/>
      <c r="CK46" s="892"/>
      <c r="CL46" s="892"/>
      <c r="CM46" s="892"/>
      <c r="CN46" s="892"/>
      <c r="CO46" s="892"/>
      <c r="CP46" s="892"/>
      <c r="CQ46" s="892"/>
      <c r="CR46" s="892"/>
      <c r="CS46" s="892"/>
      <c r="CT46" s="892"/>
      <c r="CU46" s="892"/>
      <c r="CV46" s="892"/>
      <c r="CW46" s="892"/>
      <c r="CX46" s="892"/>
      <c r="CY46" s="892"/>
      <c r="CZ46" s="892"/>
      <c r="DA46" s="892"/>
      <c r="DB46" s="892"/>
      <c r="DC46" s="892"/>
      <c r="DD46" s="892"/>
      <c r="DE46" s="892"/>
      <c r="DF46" s="892"/>
      <c r="DG46" s="892"/>
      <c r="DH46" s="892"/>
      <c r="DI46" s="892"/>
      <c r="DJ46" s="892"/>
      <c r="DK46" s="892"/>
      <c r="DL46" s="892"/>
      <c r="DM46" s="892"/>
      <c r="DN46" s="892"/>
      <c r="DO46" s="892"/>
      <c r="DP46" s="892"/>
      <c r="DQ46" s="892"/>
      <c r="DR46" s="892"/>
      <c r="DS46" s="892"/>
      <c r="DT46" s="892"/>
      <c r="DU46" s="892"/>
      <c r="DV46" s="892"/>
      <c r="DW46" s="892"/>
      <c r="DX46" s="892"/>
      <c r="DY46" s="892"/>
      <c r="DZ46" s="892"/>
      <c r="EA46" s="892"/>
      <c r="EB46" s="892"/>
      <c r="EC46" s="892"/>
      <c r="ED46" s="892"/>
      <c r="EE46" s="892"/>
      <c r="EF46" s="892"/>
      <c r="EG46" s="892"/>
      <c r="EH46" s="892"/>
      <c r="EI46" s="892"/>
      <c r="EJ46" s="892"/>
      <c r="EK46" s="892"/>
      <c r="EL46" s="892"/>
      <c r="EM46" s="892"/>
      <c r="EN46" s="892"/>
      <c r="EO46" s="892"/>
      <c r="EP46" s="892"/>
      <c r="EQ46" s="892"/>
      <c r="ER46" s="892"/>
      <c r="ES46" s="892"/>
      <c r="ET46" s="892"/>
      <c r="EU46" s="892"/>
      <c r="EV46" s="892"/>
      <c r="EW46" s="892"/>
      <c r="EX46" s="892"/>
      <c r="EY46" s="892"/>
      <c r="EZ46" s="892"/>
      <c r="FA46" s="892"/>
      <c r="FB46" s="892"/>
      <c r="FC46" s="892"/>
      <c r="FD46" s="892"/>
      <c r="FE46" s="892"/>
      <c r="FF46" s="892"/>
      <c r="FG46" s="892"/>
      <c r="FH46" s="892"/>
      <c r="FI46" s="892"/>
      <c r="FJ46" s="892"/>
      <c r="FK46" s="892"/>
      <c r="FL46" s="892"/>
      <c r="FM46" s="892"/>
      <c r="FN46" s="892"/>
      <c r="FO46" s="892"/>
      <c r="FP46" s="892"/>
      <c r="FQ46" s="892"/>
      <c r="FR46" s="892"/>
      <c r="FS46" s="892"/>
      <c r="FT46" s="892"/>
      <c r="FU46" s="892"/>
      <c r="FV46" s="892"/>
      <c r="FW46" s="892"/>
      <c r="FX46" s="892"/>
      <c r="FY46" s="892"/>
      <c r="FZ46" s="892"/>
      <c r="GA46" s="892"/>
      <c r="GB46" s="892"/>
      <c r="GC46" s="892"/>
      <c r="GD46" s="892"/>
      <c r="GE46" s="892"/>
      <c r="GF46" s="892"/>
      <c r="GG46" s="892"/>
      <c r="GH46" s="892"/>
      <c r="GI46" s="892"/>
      <c r="GJ46" s="892"/>
      <c r="GK46" s="892"/>
      <c r="GL46" s="892"/>
      <c r="GM46" s="892"/>
      <c r="GN46" s="892"/>
      <c r="GO46" s="892"/>
      <c r="GP46" s="892"/>
      <c r="GQ46" s="892"/>
      <c r="GR46" s="892"/>
      <c r="GS46" s="892"/>
      <c r="GT46" s="892"/>
      <c r="GU46" s="892"/>
      <c r="GV46" s="892"/>
      <c r="GW46" s="892"/>
      <c r="GX46" s="892"/>
      <c r="GY46" s="892"/>
      <c r="GZ46" s="892"/>
      <c r="HA46" s="892"/>
      <c r="HB46" s="892"/>
      <c r="HC46" s="892"/>
      <c r="HD46" s="892"/>
      <c r="HE46" s="892"/>
      <c r="HF46" s="892"/>
      <c r="HG46" s="892"/>
      <c r="HH46" s="892"/>
      <c r="HI46" s="892"/>
      <c r="HJ46" s="892"/>
      <c r="HK46" s="892"/>
      <c r="HL46" s="892"/>
      <c r="HM46" s="892"/>
      <c r="HN46" s="892"/>
      <c r="HO46" s="892"/>
      <c r="HP46" s="892"/>
      <c r="HQ46" s="892"/>
      <c r="HR46" s="892"/>
      <c r="HS46" s="892"/>
      <c r="HT46" s="892"/>
      <c r="HU46" s="892"/>
      <c r="HV46" s="892"/>
      <c r="HW46" s="892"/>
      <c r="HX46" s="892"/>
      <c r="HY46" s="892"/>
      <c r="HZ46" s="892"/>
      <c r="IA46" s="892"/>
      <c r="IB46" s="892"/>
      <c r="IC46" s="892"/>
      <c r="ID46" s="892"/>
      <c r="IE46" s="892"/>
      <c r="IF46" s="892"/>
      <c r="IG46" s="892"/>
      <c r="IH46" s="892"/>
      <c r="II46" s="892"/>
      <c r="IJ46" s="892"/>
      <c r="IK46" s="892"/>
      <c r="IL46" s="892"/>
      <c r="IM46" s="892"/>
      <c r="IN46" s="892"/>
      <c r="IO46" s="892"/>
      <c r="IP46" s="892"/>
      <c r="IQ46" s="892"/>
      <c r="IR46" s="892"/>
      <c r="IS46" s="892"/>
      <c r="IT46" s="892"/>
      <c r="IU46" s="892"/>
      <c r="IV46" s="892"/>
    </row>
    <row r="47" spans="1:256" s="893" customFormat="1">
      <c r="A47" s="892"/>
      <c r="B47" s="892"/>
      <c r="C47" s="892"/>
      <c r="D47" s="892"/>
      <c r="E47" s="892"/>
      <c r="F47" s="892"/>
      <c r="G47" s="892"/>
      <c r="H47" s="892"/>
      <c r="I47" s="892"/>
      <c r="J47" s="892"/>
      <c r="K47" s="892"/>
      <c r="L47" s="892"/>
      <c r="M47" s="892"/>
      <c r="N47" s="892"/>
      <c r="O47" s="892"/>
      <c r="P47" s="892"/>
      <c r="Q47" s="892"/>
      <c r="R47" s="892"/>
      <c r="S47" s="892"/>
      <c r="AA47" s="913"/>
      <c r="AU47" s="892"/>
      <c r="AV47" s="892"/>
      <c r="AW47" s="892"/>
      <c r="AX47" s="892"/>
      <c r="AY47" s="892"/>
      <c r="AZ47" s="892"/>
      <c r="BA47" s="892"/>
      <c r="BB47" s="892"/>
      <c r="BC47" s="892"/>
      <c r="BD47" s="892"/>
      <c r="BE47" s="892"/>
      <c r="BF47" s="892"/>
      <c r="BG47" s="892"/>
      <c r="BH47" s="892"/>
      <c r="BI47" s="892"/>
      <c r="BJ47" s="892"/>
      <c r="BK47" s="892"/>
      <c r="BL47" s="892"/>
      <c r="BM47" s="892"/>
      <c r="BN47" s="892"/>
      <c r="BO47" s="892"/>
      <c r="BP47" s="892"/>
      <c r="BQ47" s="892"/>
      <c r="BR47" s="892"/>
      <c r="BS47" s="892"/>
      <c r="BT47" s="892"/>
      <c r="BU47" s="892"/>
      <c r="BV47" s="892"/>
      <c r="BW47" s="892"/>
      <c r="BX47" s="892"/>
      <c r="BY47" s="892"/>
      <c r="BZ47" s="892"/>
      <c r="CA47" s="892"/>
      <c r="CB47" s="892"/>
      <c r="CC47" s="892"/>
      <c r="CD47" s="892"/>
      <c r="CE47" s="892"/>
      <c r="CF47" s="892"/>
      <c r="CG47" s="892"/>
      <c r="CH47" s="892"/>
      <c r="CI47" s="892"/>
      <c r="CJ47" s="892"/>
      <c r="CK47" s="892"/>
      <c r="CL47" s="892"/>
      <c r="CM47" s="892"/>
      <c r="CN47" s="892"/>
      <c r="CO47" s="892"/>
      <c r="CP47" s="892"/>
      <c r="CQ47" s="892"/>
      <c r="CR47" s="892"/>
      <c r="CS47" s="892"/>
      <c r="CT47" s="892"/>
      <c r="CU47" s="892"/>
      <c r="CV47" s="892"/>
      <c r="CW47" s="892"/>
      <c r="CX47" s="892"/>
      <c r="CY47" s="892"/>
      <c r="CZ47" s="892"/>
      <c r="DA47" s="892"/>
      <c r="DB47" s="892"/>
      <c r="DC47" s="892"/>
      <c r="DD47" s="892"/>
      <c r="DE47" s="892"/>
      <c r="DF47" s="892"/>
      <c r="DG47" s="892"/>
      <c r="DH47" s="892"/>
      <c r="DI47" s="892"/>
      <c r="DJ47" s="892"/>
      <c r="DK47" s="892"/>
      <c r="DL47" s="892"/>
      <c r="DM47" s="892"/>
      <c r="DN47" s="892"/>
      <c r="DO47" s="892"/>
      <c r="DP47" s="892"/>
      <c r="DQ47" s="892"/>
      <c r="DR47" s="892"/>
      <c r="DS47" s="892"/>
      <c r="DT47" s="892"/>
      <c r="DU47" s="892"/>
      <c r="DV47" s="892"/>
      <c r="DW47" s="892"/>
      <c r="DX47" s="892"/>
      <c r="DY47" s="892"/>
      <c r="DZ47" s="892"/>
      <c r="EA47" s="892"/>
      <c r="EB47" s="892"/>
      <c r="EC47" s="892"/>
      <c r="ED47" s="892"/>
      <c r="EE47" s="892"/>
      <c r="EF47" s="892"/>
      <c r="EG47" s="892"/>
      <c r="EH47" s="892"/>
      <c r="EI47" s="892"/>
      <c r="EJ47" s="892"/>
      <c r="EK47" s="892"/>
      <c r="EL47" s="892"/>
      <c r="EM47" s="892"/>
      <c r="EN47" s="892"/>
      <c r="EO47" s="892"/>
      <c r="EP47" s="892"/>
      <c r="EQ47" s="892"/>
      <c r="ER47" s="892"/>
      <c r="ES47" s="892"/>
      <c r="ET47" s="892"/>
      <c r="EU47" s="892"/>
      <c r="EV47" s="892"/>
      <c r="EW47" s="892"/>
      <c r="EX47" s="892"/>
      <c r="EY47" s="892"/>
      <c r="EZ47" s="892"/>
      <c r="FA47" s="892"/>
      <c r="FB47" s="892"/>
      <c r="FC47" s="892"/>
      <c r="FD47" s="892"/>
      <c r="FE47" s="892"/>
      <c r="FF47" s="892"/>
      <c r="FG47" s="892"/>
      <c r="FH47" s="892"/>
      <c r="FI47" s="892"/>
      <c r="FJ47" s="892"/>
      <c r="FK47" s="892"/>
      <c r="FL47" s="892"/>
      <c r="FM47" s="892"/>
      <c r="FN47" s="892"/>
      <c r="FO47" s="892"/>
      <c r="FP47" s="892"/>
      <c r="FQ47" s="892"/>
      <c r="FR47" s="892"/>
      <c r="FS47" s="892"/>
      <c r="FT47" s="892"/>
      <c r="FU47" s="892"/>
      <c r="FV47" s="892"/>
      <c r="FW47" s="892"/>
      <c r="FX47" s="892"/>
      <c r="FY47" s="892"/>
      <c r="FZ47" s="892"/>
      <c r="GA47" s="892"/>
      <c r="GB47" s="892"/>
      <c r="GC47" s="892"/>
      <c r="GD47" s="892"/>
      <c r="GE47" s="892"/>
      <c r="GF47" s="892"/>
      <c r="GG47" s="892"/>
      <c r="GH47" s="892"/>
      <c r="GI47" s="892"/>
      <c r="GJ47" s="892"/>
      <c r="GK47" s="892"/>
      <c r="GL47" s="892"/>
      <c r="GM47" s="892"/>
      <c r="GN47" s="892"/>
      <c r="GO47" s="892"/>
      <c r="GP47" s="892"/>
      <c r="GQ47" s="892"/>
      <c r="GR47" s="892"/>
      <c r="GS47" s="892"/>
      <c r="GT47" s="892"/>
      <c r="GU47" s="892"/>
      <c r="GV47" s="892"/>
      <c r="GW47" s="892"/>
      <c r="GX47" s="892"/>
      <c r="GY47" s="892"/>
      <c r="GZ47" s="892"/>
      <c r="HA47" s="892"/>
      <c r="HB47" s="892"/>
      <c r="HC47" s="892"/>
      <c r="HD47" s="892"/>
      <c r="HE47" s="892"/>
      <c r="HF47" s="892"/>
      <c r="HG47" s="892"/>
      <c r="HH47" s="892"/>
      <c r="HI47" s="892"/>
      <c r="HJ47" s="892"/>
      <c r="HK47" s="892"/>
      <c r="HL47" s="892"/>
      <c r="HM47" s="892"/>
      <c r="HN47" s="892"/>
      <c r="HO47" s="892"/>
      <c r="HP47" s="892"/>
      <c r="HQ47" s="892"/>
      <c r="HR47" s="892"/>
      <c r="HS47" s="892"/>
      <c r="HT47" s="892"/>
      <c r="HU47" s="892"/>
      <c r="HV47" s="892"/>
      <c r="HW47" s="892"/>
      <c r="HX47" s="892"/>
      <c r="HY47" s="892"/>
      <c r="HZ47" s="892"/>
      <c r="IA47" s="892"/>
      <c r="IB47" s="892"/>
      <c r="IC47" s="892"/>
      <c r="ID47" s="892"/>
      <c r="IE47" s="892"/>
      <c r="IF47" s="892"/>
      <c r="IG47" s="892"/>
      <c r="IH47" s="892"/>
      <c r="II47" s="892"/>
      <c r="IJ47" s="892"/>
      <c r="IK47" s="892"/>
      <c r="IL47" s="892"/>
      <c r="IM47" s="892"/>
      <c r="IN47" s="892"/>
      <c r="IO47" s="892"/>
      <c r="IP47" s="892"/>
      <c r="IQ47" s="892"/>
      <c r="IR47" s="892"/>
      <c r="IS47" s="892"/>
      <c r="IT47" s="892"/>
      <c r="IU47" s="892"/>
      <c r="IV47" s="892"/>
    </row>
    <row r="48" spans="1:256" s="893" customFormat="1">
      <c r="A48" s="892"/>
      <c r="B48" s="892"/>
      <c r="C48" s="892"/>
      <c r="D48" s="892"/>
      <c r="E48" s="892"/>
      <c r="F48" s="892"/>
      <c r="G48" s="892"/>
      <c r="H48" s="892"/>
      <c r="I48" s="892"/>
      <c r="J48" s="892"/>
      <c r="K48" s="892"/>
      <c r="L48" s="892"/>
      <c r="M48" s="892"/>
      <c r="N48" s="892"/>
      <c r="O48" s="892"/>
      <c r="P48" s="892"/>
      <c r="Q48" s="892"/>
      <c r="R48" s="892"/>
      <c r="S48" s="892"/>
      <c r="AA48" s="913"/>
      <c r="AU48" s="892"/>
      <c r="AV48" s="892"/>
      <c r="AW48" s="892"/>
      <c r="AX48" s="892"/>
      <c r="AY48" s="892"/>
      <c r="AZ48" s="892"/>
      <c r="BA48" s="892"/>
      <c r="BB48" s="892"/>
      <c r="BC48" s="892"/>
      <c r="BD48" s="892"/>
      <c r="BE48" s="892"/>
      <c r="BF48" s="892"/>
      <c r="BG48" s="892"/>
      <c r="BH48" s="892"/>
      <c r="BI48" s="892"/>
      <c r="BJ48" s="892"/>
      <c r="BK48" s="892"/>
      <c r="BL48" s="892"/>
      <c r="BM48" s="892"/>
      <c r="BN48" s="892"/>
      <c r="BO48" s="892"/>
      <c r="BP48" s="892"/>
      <c r="BQ48" s="892"/>
      <c r="BR48" s="892"/>
      <c r="BS48" s="892"/>
      <c r="BT48" s="892"/>
      <c r="BU48" s="892"/>
      <c r="BV48" s="892"/>
      <c r="BW48" s="892"/>
      <c r="BX48" s="892"/>
      <c r="BY48" s="892"/>
      <c r="BZ48" s="892"/>
      <c r="CA48" s="892"/>
      <c r="CB48" s="892"/>
      <c r="CC48" s="892"/>
      <c r="CD48" s="892"/>
      <c r="CE48" s="892"/>
      <c r="CF48" s="892"/>
      <c r="CG48" s="892"/>
      <c r="CH48" s="892"/>
      <c r="CI48" s="892"/>
      <c r="CJ48" s="892"/>
      <c r="CK48" s="892"/>
      <c r="CL48" s="892"/>
      <c r="CM48" s="892"/>
      <c r="CN48" s="892"/>
      <c r="CO48" s="892"/>
      <c r="CP48" s="892"/>
      <c r="CQ48" s="892"/>
      <c r="CR48" s="892"/>
      <c r="CS48" s="892"/>
      <c r="CT48" s="892"/>
      <c r="CU48" s="892"/>
      <c r="CV48" s="892"/>
      <c r="CW48" s="892"/>
      <c r="CX48" s="892"/>
      <c r="CY48" s="892"/>
      <c r="CZ48" s="892"/>
      <c r="DA48" s="892"/>
      <c r="DB48" s="892"/>
      <c r="DC48" s="892"/>
      <c r="DD48" s="892"/>
      <c r="DE48" s="892"/>
      <c r="DF48" s="892"/>
      <c r="DG48" s="892"/>
      <c r="DH48" s="892"/>
      <c r="DI48" s="892"/>
      <c r="DJ48" s="892"/>
      <c r="DK48" s="892"/>
      <c r="DL48" s="892"/>
      <c r="DM48" s="892"/>
      <c r="DN48" s="892"/>
      <c r="DO48" s="892"/>
      <c r="DP48" s="892"/>
      <c r="DQ48" s="892"/>
      <c r="DR48" s="892"/>
      <c r="DS48" s="892"/>
      <c r="DT48" s="892"/>
      <c r="DU48" s="892"/>
      <c r="DV48" s="892"/>
      <c r="DW48" s="892"/>
      <c r="DX48" s="892"/>
      <c r="DY48" s="892"/>
      <c r="DZ48" s="892"/>
      <c r="EA48" s="892"/>
      <c r="EB48" s="892"/>
      <c r="EC48" s="892"/>
      <c r="ED48" s="892"/>
      <c r="EE48" s="892"/>
      <c r="EF48" s="892"/>
      <c r="EG48" s="892"/>
      <c r="EH48" s="892"/>
      <c r="EI48" s="892"/>
      <c r="EJ48" s="892"/>
      <c r="EK48" s="892"/>
      <c r="EL48" s="892"/>
      <c r="EM48" s="892"/>
      <c r="EN48" s="892"/>
      <c r="EO48" s="892"/>
      <c r="EP48" s="892"/>
      <c r="EQ48" s="892"/>
      <c r="ER48" s="892"/>
      <c r="ES48" s="892"/>
      <c r="ET48" s="892"/>
      <c r="EU48" s="892"/>
      <c r="EV48" s="892"/>
      <c r="EW48" s="892"/>
      <c r="EX48" s="892"/>
      <c r="EY48" s="892"/>
      <c r="EZ48" s="892"/>
      <c r="FA48" s="892"/>
      <c r="FB48" s="892"/>
      <c r="FC48" s="892"/>
      <c r="FD48" s="892"/>
      <c r="FE48" s="892"/>
      <c r="FF48" s="892"/>
      <c r="FG48" s="892"/>
      <c r="FH48" s="892"/>
      <c r="FI48" s="892"/>
      <c r="FJ48" s="892"/>
      <c r="FK48" s="892"/>
      <c r="FL48" s="892"/>
      <c r="FM48" s="892"/>
      <c r="FN48" s="892"/>
      <c r="FO48" s="892"/>
      <c r="FP48" s="892"/>
      <c r="FQ48" s="892"/>
      <c r="FR48" s="892"/>
      <c r="FS48" s="892"/>
      <c r="FT48" s="892"/>
      <c r="FU48" s="892"/>
      <c r="FV48" s="892"/>
      <c r="FW48" s="892"/>
      <c r="FX48" s="892"/>
      <c r="FY48" s="892"/>
      <c r="FZ48" s="892"/>
      <c r="GA48" s="892"/>
      <c r="GB48" s="892"/>
      <c r="GC48" s="892"/>
      <c r="GD48" s="892"/>
      <c r="GE48" s="892"/>
      <c r="GF48" s="892"/>
      <c r="GG48" s="892"/>
      <c r="GH48" s="892"/>
      <c r="GI48" s="892"/>
      <c r="GJ48" s="892"/>
      <c r="GK48" s="892"/>
      <c r="GL48" s="892"/>
      <c r="GM48" s="892"/>
      <c r="GN48" s="892"/>
      <c r="GO48" s="892"/>
      <c r="GP48" s="892"/>
      <c r="GQ48" s="892"/>
      <c r="GR48" s="892"/>
      <c r="GS48" s="892"/>
      <c r="GT48" s="892"/>
      <c r="GU48" s="892"/>
      <c r="GV48" s="892"/>
      <c r="GW48" s="892"/>
      <c r="GX48" s="892"/>
      <c r="GY48" s="892"/>
      <c r="GZ48" s="892"/>
      <c r="HA48" s="892"/>
      <c r="HB48" s="892"/>
      <c r="HC48" s="892"/>
      <c r="HD48" s="892"/>
      <c r="HE48" s="892"/>
      <c r="HF48" s="892"/>
      <c r="HG48" s="892"/>
      <c r="HH48" s="892"/>
      <c r="HI48" s="892"/>
      <c r="HJ48" s="892"/>
      <c r="HK48" s="892"/>
      <c r="HL48" s="892"/>
      <c r="HM48" s="892"/>
      <c r="HN48" s="892"/>
      <c r="HO48" s="892"/>
      <c r="HP48" s="892"/>
      <c r="HQ48" s="892"/>
      <c r="HR48" s="892"/>
      <c r="HS48" s="892"/>
      <c r="HT48" s="892"/>
      <c r="HU48" s="892"/>
      <c r="HV48" s="892"/>
      <c r="HW48" s="892"/>
      <c r="HX48" s="892"/>
      <c r="HY48" s="892"/>
      <c r="HZ48" s="892"/>
      <c r="IA48" s="892"/>
      <c r="IB48" s="892"/>
      <c r="IC48" s="892"/>
      <c r="ID48" s="892"/>
      <c r="IE48" s="892"/>
      <c r="IF48" s="892"/>
      <c r="IG48" s="892"/>
      <c r="IH48" s="892"/>
      <c r="II48" s="892"/>
      <c r="IJ48" s="892"/>
      <c r="IK48" s="892"/>
      <c r="IL48" s="892"/>
      <c r="IM48" s="892"/>
      <c r="IN48" s="892"/>
      <c r="IO48" s="892"/>
      <c r="IP48" s="892"/>
      <c r="IQ48" s="892"/>
      <c r="IR48" s="892"/>
      <c r="IS48" s="892"/>
      <c r="IT48" s="892"/>
      <c r="IU48" s="892"/>
      <c r="IV48" s="892"/>
    </row>
    <row r="49" spans="1:256" s="893" customFormat="1">
      <c r="A49" s="892"/>
      <c r="B49" s="892"/>
      <c r="C49" s="892"/>
      <c r="D49" s="892"/>
      <c r="E49" s="892"/>
      <c r="F49" s="892"/>
      <c r="G49" s="892"/>
      <c r="H49" s="892"/>
      <c r="I49" s="892"/>
      <c r="J49" s="892"/>
      <c r="K49" s="892"/>
      <c r="L49" s="892"/>
      <c r="M49" s="892"/>
      <c r="N49" s="892"/>
      <c r="O49" s="892"/>
      <c r="P49" s="892"/>
      <c r="Q49" s="892"/>
      <c r="R49" s="892"/>
      <c r="S49" s="892"/>
      <c r="AU49" s="892"/>
      <c r="AV49" s="892"/>
      <c r="AW49" s="892"/>
      <c r="AX49" s="892"/>
      <c r="AY49" s="892"/>
      <c r="AZ49" s="892"/>
      <c r="BA49" s="892"/>
      <c r="BB49" s="892"/>
      <c r="BC49" s="892"/>
      <c r="BD49" s="892"/>
      <c r="BE49" s="892"/>
      <c r="BF49" s="892"/>
      <c r="BG49" s="892"/>
      <c r="BH49" s="892"/>
      <c r="BI49" s="892"/>
      <c r="BJ49" s="892"/>
      <c r="BK49" s="892"/>
      <c r="BL49" s="892"/>
      <c r="BM49" s="892"/>
      <c r="BN49" s="892"/>
      <c r="BO49" s="892"/>
      <c r="BP49" s="892"/>
      <c r="BQ49" s="892"/>
      <c r="BR49" s="892"/>
      <c r="BS49" s="892"/>
      <c r="BT49" s="892"/>
      <c r="BU49" s="892"/>
      <c r="BV49" s="892"/>
      <c r="BW49" s="892"/>
      <c r="BX49" s="892"/>
      <c r="BY49" s="892"/>
      <c r="BZ49" s="892"/>
      <c r="CA49" s="892"/>
      <c r="CB49" s="892"/>
      <c r="CC49" s="892"/>
      <c r="CD49" s="892"/>
      <c r="CE49" s="892"/>
      <c r="CF49" s="892"/>
      <c r="CG49" s="892"/>
      <c r="CH49" s="892"/>
      <c r="CI49" s="892"/>
      <c r="CJ49" s="892"/>
      <c r="CK49" s="892"/>
      <c r="CL49" s="892"/>
      <c r="CM49" s="892"/>
      <c r="CN49" s="892"/>
      <c r="CO49" s="892"/>
      <c r="CP49" s="892"/>
      <c r="CQ49" s="892"/>
      <c r="CR49" s="892"/>
      <c r="CS49" s="892"/>
      <c r="CT49" s="892"/>
      <c r="CU49" s="892"/>
      <c r="CV49" s="892"/>
      <c r="CW49" s="892"/>
      <c r="CX49" s="892"/>
      <c r="CY49" s="892"/>
      <c r="CZ49" s="892"/>
      <c r="DA49" s="892"/>
      <c r="DB49" s="892"/>
      <c r="DC49" s="892"/>
      <c r="DD49" s="892"/>
      <c r="DE49" s="892"/>
      <c r="DF49" s="892"/>
      <c r="DG49" s="892"/>
      <c r="DH49" s="892"/>
      <c r="DI49" s="892"/>
      <c r="DJ49" s="892"/>
      <c r="DK49" s="892"/>
      <c r="DL49" s="892"/>
      <c r="DM49" s="892"/>
      <c r="DN49" s="892"/>
      <c r="DO49" s="892"/>
      <c r="DP49" s="892"/>
      <c r="DQ49" s="892"/>
      <c r="DR49" s="892"/>
      <c r="DS49" s="892"/>
      <c r="DT49" s="892"/>
      <c r="DU49" s="892"/>
      <c r="DV49" s="892"/>
      <c r="DW49" s="892"/>
      <c r="DX49" s="892"/>
      <c r="DY49" s="892"/>
      <c r="DZ49" s="892"/>
      <c r="EA49" s="892"/>
      <c r="EB49" s="892"/>
      <c r="EC49" s="892"/>
      <c r="ED49" s="892"/>
      <c r="EE49" s="892"/>
      <c r="EF49" s="892"/>
      <c r="EG49" s="892"/>
      <c r="EH49" s="892"/>
      <c r="EI49" s="892"/>
      <c r="EJ49" s="892"/>
      <c r="EK49" s="892"/>
      <c r="EL49" s="892"/>
      <c r="EM49" s="892"/>
      <c r="EN49" s="892"/>
      <c r="EO49" s="892"/>
      <c r="EP49" s="892"/>
      <c r="EQ49" s="892"/>
      <c r="ER49" s="892"/>
      <c r="ES49" s="892"/>
      <c r="ET49" s="892"/>
      <c r="EU49" s="892"/>
      <c r="EV49" s="892"/>
      <c r="EW49" s="892"/>
      <c r="EX49" s="892"/>
      <c r="EY49" s="892"/>
      <c r="EZ49" s="892"/>
      <c r="FA49" s="892"/>
      <c r="FB49" s="892"/>
      <c r="FC49" s="892"/>
      <c r="FD49" s="892"/>
      <c r="FE49" s="892"/>
      <c r="FF49" s="892"/>
      <c r="FG49" s="892"/>
      <c r="FH49" s="892"/>
      <c r="FI49" s="892"/>
      <c r="FJ49" s="892"/>
      <c r="FK49" s="892"/>
      <c r="FL49" s="892"/>
      <c r="FM49" s="892"/>
      <c r="FN49" s="892"/>
      <c r="FO49" s="892"/>
      <c r="FP49" s="892"/>
      <c r="FQ49" s="892"/>
      <c r="FR49" s="892"/>
      <c r="FS49" s="892"/>
      <c r="FT49" s="892"/>
      <c r="FU49" s="892"/>
      <c r="FV49" s="892"/>
      <c r="FW49" s="892"/>
      <c r="FX49" s="892"/>
      <c r="FY49" s="892"/>
      <c r="FZ49" s="892"/>
      <c r="GA49" s="892"/>
      <c r="GB49" s="892"/>
      <c r="GC49" s="892"/>
      <c r="GD49" s="892"/>
      <c r="GE49" s="892"/>
      <c r="GF49" s="892"/>
      <c r="GG49" s="892"/>
      <c r="GH49" s="892"/>
      <c r="GI49" s="892"/>
      <c r="GJ49" s="892"/>
      <c r="GK49" s="892"/>
      <c r="GL49" s="892"/>
      <c r="GM49" s="892"/>
      <c r="GN49" s="892"/>
      <c r="GO49" s="892"/>
      <c r="GP49" s="892"/>
      <c r="GQ49" s="892"/>
      <c r="GR49" s="892"/>
      <c r="GS49" s="892"/>
      <c r="GT49" s="892"/>
      <c r="GU49" s="892"/>
      <c r="GV49" s="892"/>
      <c r="GW49" s="892"/>
      <c r="GX49" s="892"/>
      <c r="GY49" s="892"/>
      <c r="GZ49" s="892"/>
      <c r="HA49" s="892"/>
      <c r="HB49" s="892"/>
      <c r="HC49" s="892"/>
      <c r="HD49" s="892"/>
      <c r="HE49" s="892"/>
      <c r="HF49" s="892"/>
      <c r="HG49" s="892"/>
      <c r="HH49" s="892"/>
      <c r="HI49" s="892"/>
      <c r="HJ49" s="892"/>
      <c r="HK49" s="892"/>
      <c r="HL49" s="892"/>
      <c r="HM49" s="892"/>
      <c r="HN49" s="892"/>
      <c r="HO49" s="892"/>
      <c r="HP49" s="892"/>
      <c r="HQ49" s="892"/>
      <c r="HR49" s="892"/>
      <c r="HS49" s="892"/>
      <c r="HT49" s="892"/>
      <c r="HU49" s="892"/>
      <c r="HV49" s="892"/>
      <c r="HW49" s="892"/>
      <c r="HX49" s="892"/>
      <c r="HY49" s="892"/>
      <c r="HZ49" s="892"/>
      <c r="IA49" s="892"/>
      <c r="IB49" s="892"/>
      <c r="IC49" s="892"/>
      <c r="ID49" s="892"/>
      <c r="IE49" s="892"/>
      <c r="IF49" s="892"/>
      <c r="IG49" s="892"/>
      <c r="IH49" s="892"/>
      <c r="II49" s="892"/>
      <c r="IJ49" s="892"/>
      <c r="IK49" s="892"/>
      <c r="IL49" s="892"/>
      <c r="IM49" s="892"/>
      <c r="IN49" s="892"/>
      <c r="IO49" s="892"/>
      <c r="IP49" s="892"/>
      <c r="IQ49" s="892"/>
      <c r="IR49" s="892"/>
      <c r="IS49" s="892"/>
      <c r="IT49" s="892"/>
      <c r="IU49" s="892"/>
      <c r="IV49" s="892"/>
    </row>
    <row r="50" spans="1:256" s="893" customFormat="1">
      <c r="A50" s="892"/>
      <c r="B50" s="892"/>
      <c r="C50" s="892"/>
      <c r="D50" s="892"/>
      <c r="E50" s="892"/>
      <c r="F50" s="892"/>
      <c r="G50" s="892"/>
      <c r="H50" s="892"/>
      <c r="I50" s="892"/>
      <c r="J50" s="892"/>
      <c r="K50" s="892"/>
      <c r="L50" s="892"/>
      <c r="M50" s="892"/>
      <c r="N50" s="892"/>
      <c r="O50" s="892"/>
      <c r="P50" s="892"/>
      <c r="Q50" s="892"/>
      <c r="R50" s="892"/>
      <c r="S50" s="892"/>
      <c r="AA50" s="908"/>
      <c r="AU50" s="892"/>
      <c r="AV50" s="892"/>
      <c r="AW50" s="892"/>
      <c r="AX50" s="892"/>
      <c r="AY50" s="892"/>
      <c r="AZ50" s="892"/>
      <c r="BA50" s="892"/>
      <c r="BB50" s="892"/>
      <c r="BC50" s="892"/>
      <c r="BD50" s="892"/>
      <c r="BE50" s="892"/>
      <c r="BF50" s="892"/>
      <c r="BG50" s="892"/>
      <c r="BH50" s="892"/>
      <c r="BI50" s="892"/>
      <c r="BJ50" s="892"/>
      <c r="BK50" s="892"/>
      <c r="BL50" s="892"/>
      <c r="BM50" s="892"/>
      <c r="BN50" s="892"/>
      <c r="BO50" s="892"/>
      <c r="BP50" s="892"/>
      <c r="BQ50" s="892"/>
      <c r="BR50" s="892"/>
      <c r="BS50" s="892"/>
      <c r="BT50" s="892"/>
      <c r="BU50" s="892"/>
      <c r="BV50" s="892"/>
      <c r="BW50" s="892"/>
      <c r="BX50" s="892"/>
      <c r="BY50" s="892"/>
      <c r="BZ50" s="892"/>
      <c r="CA50" s="892"/>
      <c r="CB50" s="892"/>
      <c r="CC50" s="892"/>
      <c r="CD50" s="892"/>
      <c r="CE50" s="892"/>
      <c r="CF50" s="892"/>
      <c r="CG50" s="892"/>
      <c r="CH50" s="892"/>
      <c r="CI50" s="892"/>
      <c r="CJ50" s="892"/>
      <c r="CK50" s="892"/>
      <c r="CL50" s="892"/>
      <c r="CM50" s="892"/>
      <c r="CN50" s="892"/>
      <c r="CO50" s="892"/>
      <c r="CP50" s="892"/>
      <c r="CQ50" s="892"/>
      <c r="CR50" s="892"/>
      <c r="CS50" s="892"/>
      <c r="CT50" s="892"/>
      <c r="CU50" s="892"/>
      <c r="CV50" s="892"/>
      <c r="CW50" s="892"/>
      <c r="CX50" s="892"/>
      <c r="CY50" s="892"/>
      <c r="CZ50" s="892"/>
      <c r="DA50" s="892"/>
      <c r="DB50" s="892"/>
      <c r="DC50" s="892"/>
      <c r="DD50" s="892"/>
      <c r="DE50" s="892"/>
      <c r="DF50" s="892"/>
      <c r="DG50" s="892"/>
      <c r="DH50" s="892"/>
      <c r="DI50" s="892"/>
      <c r="DJ50" s="892"/>
      <c r="DK50" s="892"/>
      <c r="DL50" s="892"/>
      <c r="DM50" s="892"/>
      <c r="DN50" s="892"/>
      <c r="DO50" s="892"/>
      <c r="DP50" s="892"/>
      <c r="DQ50" s="892"/>
      <c r="DR50" s="892"/>
      <c r="DS50" s="892"/>
      <c r="DT50" s="892"/>
      <c r="DU50" s="892"/>
      <c r="DV50" s="892"/>
      <c r="DW50" s="892"/>
      <c r="DX50" s="892"/>
      <c r="DY50" s="892"/>
      <c r="DZ50" s="892"/>
      <c r="EA50" s="892"/>
      <c r="EB50" s="892"/>
      <c r="EC50" s="892"/>
      <c r="ED50" s="892"/>
      <c r="EE50" s="892"/>
      <c r="EF50" s="892"/>
      <c r="EG50" s="892"/>
      <c r="EH50" s="892"/>
      <c r="EI50" s="892"/>
      <c r="EJ50" s="892"/>
      <c r="EK50" s="892"/>
      <c r="EL50" s="892"/>
      <c r="EM50" s="892"/>
      <c r="EN50" s="892"/>
      <c r="EO50" s="892"/>
      <c r="EP50" s="892"/>
      <c r="EQ50" s="892"/>
      <c r="ER50" s="892"/>
      <c r="ES50" s="892"/>
      <c r="ET50" s="892"/>
      <c r="EU50" s="892"/>
      <c r="EV50" s="892"/>
      <c r="EW50" s="892"/>
      <c r="EX50" s="892"/>
      <c r="EY50" s="892"/>
      <c r="EZ50" s="892"/>
      <c r="FA50" s="892"/>
      <c r="FB50" s="892"/>
      <c r="FC50" s="892"/>
      <c r="FD50" s="892"/>
      <c r="FE50" s="892"/>
      <c r="FF50" s="892"/>
      <c r="FG50" s="892"/>
      <c r="FH50" s="892"/>
      <c r="FI50" s="892"/>
      <c r="FJ50" s="892"/>
      <c r="FK50" s="892"/>
      <c r="FL50" s="892"/>
      <c r="FM50" s="892"/>
      <c r="FN50" s="892"/>
      <c r="FO50" s="892"/>
      <c r="FP50" s="892"/>
      <c r="FQ50" s="892"/>
      <c r="FR50" s="892"/>
      <c r="FS50" s="892"/>
      <c r="FT50" s="892"/>
      <c r="FU50" s="892"/>
      <c r="FV50" s="892"/>
      <c r="FW50" s="892"/>
      <c r="FX50" s="892"/>
      <c r="FY50" s="892"/>
      <c r="FZ50" s="892"/>
      <c r="GA50" s="892"/>
      <c r="GB50" s="892"/>
      <c r="GC50" s="892"/>
      <c r="GD50" s="892"/>
      <c r="GE50" s="892"/>
      <c r="GF50" s="892"/>
      <c r="GG50" s="892"/>
      <c r="GH50" s="892"/>
      <c r="GI50" s="892"/>
      <c r="GJ50" s="892"/>
      <c r="GK50" s="892"/>
      <c r="GL50" s="892"/>
      <c r="GM50" s="892"/>
      <c r="GN50" s="892"/>
      <c r="GO50" s="892"/>
      <c r="GP50" s="892"/>
      <c r="GQ50" s="892"/>
      <c r="GR50" s="892"/>
      <c r="GS50" s="892"/>
      <c r="GT50" s="892"/>
      <c r="GU50" s="892"/>
      <c r="GV50" s="892"/>
      <c r="GW50" s="892"/>
      <c r="GX50" s="892"/>
      <c r="GY50" s="892"/>
      <c r="GZ50" s="892"/>
      <c r="HA50" s="892"/>
      <c r="HB50" s="892"/>
      <c r="HC50" s="892"/>
      <c r="HD50" s="892"/>
      <c r="HE50" s="892"/>
      <c r="HF50" s="892"/>
      <c r="HG50" s="892"/>
      <c r="HH50" s="892"/>
      <c r="HI50" s="892"/>
      <c r="HJ50" s="892"/>
      <c r="HK50" s="892"/>
      <c r="HL50" s="892"/>
      <c r="HM50" s="892"/>
      <c r="HN50" s="892"/>
      <c r="HO50" s="892"/>
      <c r="HP50" s="892"/>
      <c r="HQ50" s="892"/>
      <c r="HR50" s="892"/>
      <c r="HS50" s="892"/>
      <c r="HT50" s="892"/>
      <c r="HU50" s="892"/>
      <c r="HV50" s="892"/>
      <c r="HW50" s="892"/>
      <c r="HX50" s="892"/>
      <c r="HY50" s="892"/>
      <c r="HZ50" s="892"/>
      <c r="IA50" s="892"/>
      <c r="IB50" s="892"/>
      <c r="IC50" s="892"/>
      <c r="ID50" s="892"/>
      <c r="IE50" s="892"/>
      <c r="IF50" s="892"/>
      <c r="IG50" s="892"/>
      <c r="IH50" s="892"/>
      <c r="II50" s="892"/>
      <c r="IJ50" s="892"/>
      <c r="IK50" s="892"/>
      <c r="IL50" s="892"/>
      <c r="IM50" s="892"/>
      <c r="IN50" s="892"/>
      <c r="IO50" s="892"/>
      <c r="IP50" s="892"/>
      <c r="IQ50" s="892"/>
      <c r="IR50" s="892"/>
      <c r="IS50" s="892"/>
      <c r="IT50" s="892"/>
      <c r="IU50" s="892"/>
      <c r="IV50" s="892"/>
    </row>
    <row r="51" spans="1:256" s="893" customFormat="1">
      <c r="A51" s="892"/>
      <c r="B51" s="892"/>
      <c r="C51" s="892"/>
      <c r="D51" s="892"/>
      <c r="E51" s="892"/>
      <c r="F51" s="892"/>
      <c r="G51" s="892"/>
      <c r="H51" s="892"/>
      <c r="I51" s="892"/>
      <c r="J51" s="892"/>
      <c r="K51" s="892"/>
      <c r="L51" s="892"/>
      <c r="M51" s="892"/>
      <c r="N51" s="892"/>
      <c r="O51" s="892"/>
      <c r="P51" s="892"/>
      <c r="Q51" s="892"/>
      <c r="R51" s="892"/>
      <c r="S51" s="892"/>
      <c r="AA51" s="908"/>
      <c r="AU51" s="892"/>
      <c r="AV51" s="892"/>
      <c r="AW51" s="892"/>
      <c r="AX51" s="892"/>
      <c r="AY51" s="892"/>
      <c r="AZ51" s="892"/>
      <c r="BA51" s="892"/>
      <c r="BB51" s="892"/>
      <c r="BC51" s="892"/>
      <c r="BD51" s="892"/>
      <c r="BE51" s="892"/>
      <c r="BF51" s="892"/>
      <c r="BG51" s="892"/>
      <c r="BH51" s="892"/>
      <c r="BI51" s="892"/>
      <c r="BJ51" s="892"/>
      <c r="BK51" s="892"/>
      <c r="BL51" s="892"/>
      <c r="BM51" s="892"/>
      <c r="BN51" s="892"/>
      <c r="BO51" s="892"/>
      <c r="BP51" s="892"/>
      <c r="BQ51" s="892"/>
      <c r="BR51" s="892"/>
      <c r="BS51" s="892"/>
      <c r="BT51" s="892"/>
      <c r="BU51" s="892"/>
      <c r="BV51" s="892"/>
      <c r="BW51" s="892"/>
      <c r="BX51" s="892"/>
      <c r="BY51" s="892"/>
      <c r="BZ51" s="892"/>
      <c r="CA51" s="892"/>
      <c r="CB51" s="892"/>
      <c r="CC51" s="892"/>
      <c r="CD51" s="892"/>
      <c r="CE51" s="892"/>
      <c r="CF51" s="892"/>
      <c r="CG51" s="892"/>
      <c r="CH51" s="892"/>
      <c r="CI51" s="892"/>
      <c r="CJ51" s="892"/>
      <c r="CK51" s="892"/>
      <c r="CL51" s="892"/>
      <c r="CM51" s="892"/>
      <c r="CN51" s="892"/>
      <c r="CO51" s="892"/>
      <c r="CP51" s="892"/>
      <c r="CQ51" s="892"/>
      <c r="CR51" s="892"/>
      <c r="CS51" s="892"/>
      <c r="CT51" s="892"/>
      <c r="CU51" s="892"/>
      <c r="CV51" s="892"/>
      <c r="CW51" s="892"/>
      <c r="CX51" s="892"/>
      <c r="CY51" s="892"/>
      <c r="CZ51" s="892"/>
      <c r="DA51" s="892"/>
      <c r="DB51" s="892"/>
      <c r="DC51" s="892"/>
      <c r="DD51" s="892"/>
      <c r="DE51" s="892"/>
      <c r="DF51" s="892"/>
      <c r="DG51" s="892"/>
      <c r="DH51" s="892"/>
      <c r="DI51" s="892"/>
      <c r="DJ51" s="892"/>
      <c r="DK51" s="892"/>
      <c r="DL51" s="892"/>
      <c r="DM51" s="892"/>
      <c r="DN51" s="892"/>
      <c r="DO51" s="892"/>
      <c r="DP51" s="892"/>
      <c r="DQ51" s="892"/>
      <c r="DR51" s="892"/>
      <c r="DS51" s="892"/>
      <c r="DT51" s="892"/>
      <c r="DU51" s="892"/>
      <c r="DV51" s="892"/>
      <c r="DW51" s="892"/>
      <c r="DX51" s="892"/>
      <c r="DY51" s="892"/>
      <c r="DZ51" s="892"/>
      <c r="EA51" s="892"/>
      <c r="EB51" s="892"/>
      <c r="EC51" s="892"/>
      <c r="ED51" s="892"/>
      <c r="EE51" s="892"/>
      <c r="EF51" s="892"/>
      <c r="EG51" s="892"/>
      <c r="EH51" s="892"/>
      <c r="EI51" s="892"/>
      <c r="EJ51" s="892"/>
      <c r="EK51" s="892"/>
      <c r="EL51" s="892"/>
      <c r="EM51" s="892"/>
      <c r="EN51" s="892"/>
      <c r="EO51" s="892"/>
      <c r="EP51" s="892"/>
      <c r="EQ51" s="892"/>
      <c r="ER51" s="892"/>
      <c r="ES51" s="892"/>
      <c r="ET51" s="892"/>
      <c r="EU51" s="892"/>
      <c r="EV51" s="892"/>
      <c r="EW51" s="892"/>
      <c r="EX51" s="892"/>
      <c r="EY51" s="892"/>
      <c r="EZ51" s="892"/>
      <c r="FA51" s="892"/>
      <c r="FB51" s="892"/>
      <c r="FC51" s="892"/>
      <c r="FD51" s="892"/>
      <c r="FE51" s="892"/>
      <c r="FF51" s="892"/>
      <c r="FG51" s="892"/>
      <c r="FH51" s="892"/>
      <c r="FI51" s="892"/>
      <c r="FJ51" s="892"/>
      <c r="FK51" s="892"/>
      <c r="FL51" s="892"/>
      <c r="FM51" s="892"/>
      <c r="FN51" s="892"/>
      <c r="FO51" s="892"/>
      <c r="FP51" s="892"/>
      <c r="FQ51" s="892"/>
      <c r="FR51" s="892"/>
      <c r="FS51" s="892"/>
      <c r="FT51" s="892"/>
      <c r="FU51" s="892"/>
      <c r="FV51" s="892"/>
      <c r="FW51" s="892"/>
      <c r="FX51" s="892"/>
      <c r="FY51" s="892"/>
      <c r="FZ51" s="892"/>
      <c r="GA51" s="892"/>
      <c r="GB51" s="892"/>
      <c r="GC51" s="892"/>
      <c r="GD51" s="892"/>
      <c r="GE51" s="892"/>
      <c r="GF51" s="892"/>
      <c r="GG51" s="892"/>
      <c r="GH51" s="892"/>
      <c r="GI51" s="892"/>
      <c r="GJ51" s="892"/>
      <c r="GK51" s="892"/>
      <c r="GL51" s="892"/>
      <c r="GM51" s="892"/>
      <c r="GN51" s="892"/>
      <c r="GO51" s="892"/>
      <c r="GP51" s="892"/>
      <c r="GQ51" s="892"/>
      <c r="GR51" s="892"/>
      <c r="GS51" s="892"/>
      <c r="GT51" s="892"/>
      <c r="GU51" s="892"/>
      <c r="GV51" s="892"/>
      <c r="GW51" s="892"/>
      <c r="GX51" s="892"/>
      <c r="GY51" s="892"/>
      <c r="GZ51" s="892"/>
      <c r="HA51" s="892"/>
      <c r="HB51" s="892"/>
      <c r="HC51" s="892"/>
      <c r="HD51" s="892"/>
      <c r="HE51" s="892"/>
      <c r="HF51" s="892"/>
      <c r="HG51" s="892"/>
      <c r="HH51" s="892"/>
      <c r="HI51" s="892"/>
      <c r="HJ51" s="892"/>
      <c r="HK51" s="892"/>
      <c r="HL51" s="892"/>
      <c r="HM51" s="892"/>
      <c r="HN51" s="892"/>
      <c r="HO51" s="892"/>
      <c r="HP51" s="892"/>
      <c r="HQ51" s="892"/>
      <c r="HR51" s="892"/>
      <c r="HS51" s="892"/>
      <c r="HT51" s="892"/>
      <c r="HU51" s="892"/>
      <c r="HV51" s="892"/>
      <c r="HW51" s="892"/>
      <c r="HX51" s="892"/>
      <c r="HY51" s="892"/>
      <c r="HZ51" s="892"/>
      <c r="IA51" s="892"/>
      <c r="IB51" s="892"/>
      <c r="IC51" s="892"/>
      <c r="ID51" s="892"/>
      <c r="IE51" s="892"/>
      <c r="IF51" s="892"/>
      <c r="IG51" s="892"/>
      <c r="IH51" s="892"/>
      <c r="II51" s="892"/>
      <c r="IJ51" s="892"/>
      <c r="IK51" s="892"/>
      <c r="IL51" s="892"/>
      <c r="IM51" s="892"/>
      <c r="IN51" s="892"/>
      <c r="IO51" s="892"/>
      <c r="IP51" s="892"/>
      <c r="IQ51" s="892"/>
      <c r="IR51" s="892"/>
      <c r="IS51" s="892"/>
      <c r="IT51" s="892"/>
      <c r="IU51" s="892"/>
      <c r="IV51" s="892"/>
    </row>
    <row r="52" spans="1:256" s="893" customFormat="1">
      <c r="A52" s="892"/>
      <c r="B52" s="892"/>
      <c r="C52" s="892"/>
      <c r="D52" s="892"/>
      <c r="E52" s="892"/>
      <c r="F52" s="892"/>
      <c r="G52" s="892"/>
      <c r="H52" s="892"/>
      <c r="I52" s="892"/>
      <c r="J52" s="892"/>
      <c r="K52" s="892"/>
      <c r="L52" s="892"/>
      <c r="M52" s="892"/>
      <c r="N52" s="892"/>
      <c r="O52" s="892"/>
      <c r="P52" s="892"/>
      <c r="Q52" s="892"/>
      <c r="R52" s="892"/>
      <c r="S52" s="892"/>
      <c r="AA52" s="908"/>
      <c r="AU52" s="892"/>
      <c r="AV52" s="892"/>
      <c r="AW52" s="892"/>
      <c r="AX52" s="892"/>
      <c r="AY52" s="892"/>
      <c r="AZ52" s="892"/>
      <c r="BA52" s="892"/>
      <c r="BB52" s="892"/>
      <c r="BC52" s="892"/>
      <c r="BD52" s="892"/>
      <c r="BE52" s="892"/>
      <c r="BF52" s="892"/>
      <c r="BG52" s="892"/>
      <c r="BH52" s="892"/>
      <c r="BI52" s="892"/>
      <c r="BJ52" s="892"/>
      <c r="BK52" s="892"/>
      <c r="BL52" s="892"/>
      <c r="BM52" s="892"/>
      <c r="BN52" s="892"/>
      <c r="BO52" s="892"/>
      <c r="BP52" s="892"/>
      <c r="BQ52" s="892"/>
      <c r="BR52" s="892"/>
      <c r="BS52" s="892"/>
      <c r="BT52" s="892"/>
      <c r="BU52" s="892"/>
      <c r="BV52" s="892"/>
      <c r="BW52" s="892"/>
      <c r="BX52" s="892"/>
      <c r="BY52" s="892"/>
      <c r="BZ52" s="892"/>
      <c r="CA52" s="892"/>
      <c r="CB52" s="892"/>
      <c r="CC52" s="892"/>
      <c r="CD52" s="892"/>
      <c r="CE52" s="892"/>
      <c r="CF52" s="892"/>
      <c r="CG52" s="892"/>
      <c r="CH52" s="892"/>
      <c r="CI52" s="892"/>
      <c r="CJ52" s="892"/>
      <c r="CK52" s="892"/>
      <c r="CL52" s="892"/>
      <c r="CM52" s="892"/>
      <c r="CN52" s="892"/>
      <c r="CO52" s="892"/>
      <c r="CP52" s="892"/>
      <c r="CQ52" s="892"/>
      <c r="CR52" s="892"/>
      <c r="CS52" s="892"/>
      <c r="CT52" s="892"/>
      <c r="CU52" s="892"/>
      <c r="CV52" s="892"/>
      <c r="CW52" s="892"/>
      <c r="CX52" s="892"/>
      <c r="CY52" s="892"/>
      <c r="CZ52" s="892"/>
      <c r="DA52" s="892"/>
      <c r="DB52" s="892"/>
      <c r="DC52" s="892"/>
      <c r="DD52" s="892"/>
      <c r="DE52" s="892"/>
      <c r="DF52" s="892"/>
      <c r="DG52" s="892"/>
      <c r="DH52" s="892"/>
      <c r="DI52" s="892"/>
      <c r="DJ52" s="892"/>
      <c r="DK52" s="892"/>
      <c r="DL52" s="892"/>
      <c r="DM52" s="892"/>
      <c r="DN52" s="892"/>
      <c r="DO52" s="892"/>
      <c r="DP52" s="892"/>
      <c r="DQ52" s="892"/>
      <c r="DR52" s="892"/>
      <c r="DS52" s="892"/>
      <c r="DT52" s="892"/>
      <c r="DU52" s="892"/>
      <c r="DV52" s="892"/>
      <c r="DW52" s="892"/>
      <c r="DX52" s="892"/>
      <c r="DY52" s="892"/>
      <c r="DZ52" s="892"/>
      <c r="EA52" s="892"/>
      <c r="EB52" s="892"/>
      <c r="EC52" s="892"/>
      <c r="ED52" s="892"/>
      <c r="EE52" s="892"/>
      <c r="EF52" s="892"/>
      <c r="EG52" s="892"/>
      <c r="EH52" s="892"/>
      <c r="EI52" s="892"/>
      <c r="EJ52" s="892"/>
      <c r="EK52" s="892"/>
      <c r="EL52" s="892"/>
      <c r="EM52" s="892"/>
      <c r="EN52" s="892"/>
      <c r="EO52" s="892"/>
      <c r="EP52" s="892"/>
      <c r="EQ52" s="892"/>
      <c r="ER52" s="892"/>
      <c r="ES52" s="892"/>
      <c r="ET52" s="892"/>
      <c r="EU52" s="892"/>
      <c r="EV52" s="892"/>
      <c r="EW52" s="892"/>
      <c r="EX52" s="892"/>
      <c r="EY52" s="892"/>
      <c r="EZ52" s="892"/>
      <c r="FA52" s="892"/>
      <c r="FB52" s="892"/>
      <c r="FC52" s="892"/>
      <c r="FD52" s="892"/>
      <c r="FE52" s="892"/>
      <c r="FF52" s="892"/>
      <c r="FG52" s="892"/>
      <c r="FH52" s="892"/>
      <c r="FI52" s="892"/>
      <c r="FJ52" s="892"/>
      <c r="FK52" s="892"/>
      <c r="FL52" s="892"/>
      <c r="FM52" s="892"/>
      <c r="FN52" s="892"/>
      <c r="FO52" s="892"/>
      <c r="FP52" s="892"/>
      <c r="FQ52" s="892"/>
      <c r="FR52" s="892"/>
      <c r="FS52" s="892"/>
      <c r="FT52" s="892"/>
      <c r="FU52" s="892"/>
      <c r="FV52" s="892"/>
      <c r="FW52" s="892"/>
      <c r="FX52" s="892"/>
      <c r="FY52" s="892"/>
      <c r="FZ52" s="892"/>
      <c r="GA52" s="892"/>
      <c r="GB52" s="892"/>
      <c r="GC52" s="892"/>
      <c r="GD52" s="892"/>
      <c r="GE52" s="892"/>
      <c r="GF52" s="892"/>
      <c r="GG52" s="892"/>
      <c r="GH52" s="892"/>
      <c r="GI52" s="892"/>
      <c r="GJ52" s="892"/>
      <c r="GK52" s="892"/>
      <c r="GL52" s="892"/>
      <c r="GM52" s="892"/>
      <c r="GN52" s="892"/>
      <c r="GO52" s="892"/>
      <c r="GP52" s="892"/>
      <c r="GQ52" s="892"/>
      <c r="GR52" s="892"/>
      <c r="GS52" s="892"/>
      <c r="GT52" s="892"/>
      <c r="GU52" s="892"/>
      <c r="GV52" s="892"/>
      <c r="GW52" s="892"/>
      <c r="GX52" s="892"/>
      <c r="GY52" s="892"/>
      <c r="GZ52" s="892"/>
      <c r="HA52" s="892"/>
      <c r="HB52" s="892"/>
      <c r="HC52" s="892"/>
      <c r="HD52" s="892"/>
      <c r="HE52" s="892"/>
      <c r="HF52" s="892"/>
      <c r="HG52" s="892"/>
      <c r="HH52" s="892"/>
      <c r="HI52" s="892"/>
      <c r="HJ52" s="892"/>
      <c r="HK52" s="892"/>
      <c r="HL52" s="892"/>
      <c r="HM52" s="892"/>
      <c r="HN52" s="892"/>
      <c r="HO52" s="892"/>
      <c r="HP52" s="892"/>
      <c r="HQ52" s="892"/>
      <c r="HR52" s="892"/>
      <c r="HS52" s="892"/>
      <c r="HT52" s="892"/>
      <c r="HU52" s="892"/>
      <c r="HV52" s="892"/>
      <c r="HW52" s="892"/>
      <c r="HX52" s="892"/>
      <c r="HY52" s="892"/>
      <c r="HZ52" s="892"/>
      <c r="IA52" s="892"/>
      <c r="IB52" s="892"/>
      <c r="IC52" s="892"/>
      <c r="ID52" s="892"/>
      <c r="IE52" s="892"/>
      <c r="IF52" s="892"/>
      <c r="IG52" s="892"/>
      <c r="IH52" s="892"/>
      <c r="II52" s="892"/>
      <c r="IJ52" s="892"/>
      <c r="IK52" s="892"/>
      <c r="IL52" s="892"/>
      <c r="IM52" s="892"/>
      <c r="IN52" s="892"/>
      <c r="IO52" s="892"/>
      <c r="IP52" s="892"/>
      <c r="IQ52" s="892"/>
      <c r="IR52" s="892"/>
      <c r="IS52" s="892"/>
      <c r="IT52" s="892"/>
      <c r="IU52" s="892"/>
      <c r="IV52" s="892"/>
    </row>
  </sheetData>
  <mergeCells count="4">
    <mergeCell ref="A17:B17"/>
    <mergeCell ref="A18:B18"/>
    <mergeCell ref="A37:B37"/>
    <mergeCell ref="A42:B42"/>
  </mergeCells>
  <pageMargins left="0.7" right="0.7" top="0.75" bottom="0.75" header="0.3" footer="0.3"/>
  <pageSetup paperSize="9" scale="67" orientation="landscape" r:id="rId1"/>
  <colBreaks count="1" manualBreakCount="1">
    <brk id="16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20</vt:i4>
      </vt:variant>
      <vt:variant>
        <vt:lpstr>Plages nommées</vt:lpstr>
      </vt:variant>
      <vt:variant>
        <vt:i4>16</vt:i4>
      </vt:variant>
    </vt:vector>
  </HeadingPairs>
  <TitlesOfParts>
    <vt:vector size="36" baseType="lpstr">
      <vt:lpstr>2024 GAZ DE BORDEAUX H</vt:lpstr>
      <vt:lpstr>2024 GAZ DE BORDEAUX E1 </vt:lpstr>
      <vt:lpstr>2023 GAZ DE BORDEAUX H  </vt:lpstr>
      <vt:lpstr>2023 GAZ DE BORDEAUX E1   </vt:lpstr>
      <vt:lpstr>2022 SAVE H </vt:lpstr>
      <vt:lpstr>2022 SAVE E1  </vt:lpstr>
      <vt:lpstr>2021 SAVE H </vt:lpstr>
      <vt:lpstr>2021 SAVE E1 </vt:lpstr>
      <vt:lpstr>2020 SAVE H</vt:lpstr>
      <vt:lpstr>2020 SAVE E1 </vt:lpstr>
      <vt:lpstr>2019 H ENI</vt:lpstr>
      <vt:lpstr>2019 ENI E1</vt:lpstr>
      <vt:lpstr>2018 H ENI</vt:lpstr>
      <vt:lpstr>2018 ENI E1</vt:lpstr>
      <vt:lpstr>2017 H ENI</vt:lpstr>
      <vt:lpstr>2017 ENI E1</vt:lpstr>
      <vt:lpstr>2016 H ENGIE</vt:lpstr>
      <vt:lpstr>2016 ENGIE E1</vt:lpstr>
      <vt:lpstr>GAZ 2015 H</vt:lpstr>
      <vt:lpstr>GAZ 2015 E1</vt:lpstr>
      <vt:lpstr>'2016 ENGIE E1'!Zone_d_impression</vt:lpstr>
      <vt:lpstr>'2016 H ENGIE'!Zone_d_impression</vt:lpstr>
      <vt:lpstr>'2017 ENI E1'!Zone_d_impression</vt:lpstr>
      <vt:lpstr>'2017 H ENI'!Zone_d_impression</vt:lpstr>
      <vt:lpstr>'2018 ENI E1'!Zone_d_impression</vt:lpstr>
      <vt:lpstr>'2018 H ENI'!Zone_d_impression</vt:lpstr>
      <vt:lpstr>'2019 ENI E1'!Zone_d_impression</vt:lpstr>
      <vt:lpstr>'2019 H ENI'!Zone_d_impression</vt:lpstr>
      <vt:lpstr>'2020 SAVE E1 '!Zone_d_impression</vt:lpstr>
      <vt:lpstr>'2020 SAVE H'!Zone_d_impression</vt:lpstr>
      <vt:lpstr>'2021 SAVE E1 '!Zone_d_impression</vt:lpstr>
      <vt:lpstr>'2021 SAVE H '!Zone_d_impression</vt:lpstr>
      <vt:lpstr>'2022 SAVE E1  '!Zone_d_impression</vt:lpstr>
      <vt:lpstr>'2022 SAVE H '!Zone_d_impression</vt:lpstr>
      <vt:lpstr>'2023 GAZ DE BORDEAUX E1   '!Zone_d_impression</vt:lpstr>
      <vt:lpstr>'2023 GAZ DE BORDEAUX H  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70138057</dc:creator>
  <cp:lastModifiedBy>LE LAMER Sandrine</cp:lastModifiedBy>
  <cp:lastPrinted>2023-11-30T12:58:19Z</cp:lastPrinted>
  <dcterms:created xsi:type="dcterms:W3CDTF">2016-02-01T10:13:58Z</dcterms:created>
  <dcterms:modified xsi:type="dcterms:W3CDTF">2025-01-08T09:45:11Z</dcterms:modified>
</cp:coreProperties>
</file>