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adparis.sharepoint.com/sites/EQUIPE-Juridique-Contrats-btimentetscurit/Documents partages/Contrats - DBS/02-MARCHES/2025/Marché gardiennage/"/>
    </mc:Choice>
  </mc:AlternateContent>
  <xr:revisionPtr revIDLastSave="179" documentId="8_{0A7DEABC-6352-4F25-8C75-A80C8B54A0A7}" xr6:coauthVersionLast="47" xr6:coauthVersionMax="47" xr10:uidLastSave="{C0421E5E-E956-4872-9593-9578D1E426BE}"/>
  <bookViews>
    <workbookView xWindow="-28920" yWindow="-120" windowWidth="29040" windowHeight="15840" tabRatio="599" xr2:uid="{F67EE539-9CBF-4EF2-8FD4-B279DC9BB9E1}"/>
  </bookViews>
  <sheets>
    <sheet name="BPU" sheetId="4" r:id="rId1"/>
    <sheet name="DQE" sheetId="17" r:id="rId2"/>
    <sheet name="DPGF" sheetId="14" r:id="rId3"/>
  </sheets>
  <definedNames>
    <definedName name="_xlnm.Print_Titles" localSheetId="2">DPGF!$A:$C,DPGF!$2:$6</definedName>
    <definedName name="_xlnm.Print_Area" localSheetId="0">BPU!$B$1:$J$16</definedName>
    <definedName name="_xlnm.Print_Area" localSheetId="2">DPGF!$A$1:$AQ$46</definedName>
    <definedName name="_xlnm.Print_Area" localSheetId="1">DQE!$B$1:$R$41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7" l="1"/>
  <c r="Q15" i="17"/>
  <c r="AQ25" i="14"/>
  <c r="AQ26" i="14"/>
  <c r="S26" i="14"/>
  <c r="S25" i="14"/>
  <c r="AP23" i="14"/>
  <c r="N5" i="17"/>
  <c r="L6" i="17"/>
  <c r="K7" i="17"/>
  <c r="L7" i="17"/>
  <c r="J8" i="17"/>
  <c r="L5" i="17"/>
  <c r="M5" i="17"/>
  <c r="M8" i="17"/>
  <c r="N8" i="17"/>
  <c r="L4" i="17"/>
  <c r="H5" i="17"/>
  <c r="H6" i="17"/>
  <c r="H7" i="17"/>
  <c r="H8" i="17"/>
  <c r="H4" i="17"/>
  <c r="J6" i="17"/>
  <c r="I6" i="17"/>
  <c r="J4" i="17"/>
  <c r="G6" i="17"/>
  <c r="P15" i="17"/>
  <c r="P19" i="17"/>
  <c r="P18" i="17"/>
  <c r="P17" i="17"/>
  <c r="P16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15" i="17"/>
  <c r="I4" i="17"/>
  <c r="K4" i="17"/>
  <c r="I5" i="17"/>
  <c r="J5" i="17"/>
  <c r="K5" i="17"/>
  <c r="K6" i="17"/>
  <c r="I7" i="17"/>
  <c r="J7" i="17"/>
  <c r="I8" i="17"/>
  <c r="K8" i="17"/>
  <c r="L8" i="17"/>
  <c r="G8" i="17"/>
  <c r="G7" i="17"/>
  <c r="G5" i="17"/>
  <c r="G4" i="17"/>
  <c r="AM26" i="14"/>
  <c r="AI26" i="14"/>
  <c r="AE26" i="14"/>
  <c r="AA26" i="14"/>
  <c r="W26" i="14"/>
  <c r="K26" i="14"/>
  <c r="G26" i="14"/>
  <c r="AM25" i="14"/>
  <c r="AI25" i="14"/>
  <c r="AE25" i="14"/>
  <c r="O25" i="14"/>
  <c r="G25" i="14"/>
  <c r="K10" i="14"/>
  <c r="F10" i="14"/>
  <c r="G10" i="14"/>
  <c r="J10" i="14"/>
  <c r="J43" i="14"/>
  <c r="L41" i="14"/>
  <c r="P40" i="14"/>
  <c r="N40" i="14"/>
  <c r="L40" i="14"/>
  <c r="J40" i="14"/>
  <c r="P39" i="14"/>
  <c r="L39" i="14"/>
  <c r="J39" i="14"/>
  <c r="P38" i="14"/>
  <c r="N38" i="14"/>
  <c r="L38" i="14"/>
  <c r="J38" i="14"/>
  <c r="P37" i="14"/>
  <c r="N37" i="14"/>
  <c r="L37" i="14"/>
  <c r="J37" i="14"/>
  <c r="P36" i="14"/>
  <c r="N36" i="14"/>
  <c r="L36" i="14"/>
  <c r="J36" i="14"/>
  <c r="P35" i="14"/>
  <c r="N35" i="14"/>
  <c r="L35" i="14"/>
  <c r="J35" i="14"/>
  <c r="P34" i="14"/>
  <c r="N34" i="14"/>
  <c r="L34" i="14"/>
  <c r="J34" i="14"/>
  <c r="P33" i="14"/>
  <c r="N33" i="14"/>
  <c r="N43" i="14"/>
  <c r="L33" i="14"/>
  <c r="J33" i="14"/>
  <c r="C27" i="14"/>
  <c r="AP26" i="14"/>
  <c r="AL26" i="14"/>
  <c r="AH26" i="14"/>
  <c r="AD26" i="14"/>
  <c r="Z26" i="14"/>
  <c r="V26" i="14"/>
  <c r="R26" i="14"/>
  <c r="N26" i="14"/>
  <c r="O26" i="14"/>
  <c r="J26" i="14"/>
  <c r="F26" i="14"/>
  <c r="AP25" i="14"/>
  <c r="AL25" i="14"/>
  <c r="AH25" i="14"/>
  <c r="AD25" i="14"/>
  <c r="Z25" i="14"/>
  <c r="AA25" i="14"/>
  <c r="V25" i="14"/>
  <c r="W25" i="14"/>
  <c r="R25" i="14"/>
  <c r="N25" i="14"/>
  <c r="J25" i="14"/>
  <c r="K25" i="14"/>
  <c r="F25" i="14"/>
  <c r="AP24" i="14"/>
  <c r="AQ24" i="14"/>
  <c r="AL24" i="14"/>
  <c r="AM24" i="14"/>
  <c r="AH24" i="14"/>
  <c r="AI24" i="14"/>
  <c r="AD24" i="14"/>
  <c r="AE24" i="14"/>
  <c r="Z24" i="14"/>
  <c r="AA24" i="14"/>
  <c r="V24" i="14"/>
  <c r="W24" i="14"/>
  <c r="R24" i="14"/>
  <c r="S24" i="14"/>
  <c r="N24" i="14"/>
  <c r="O24" i="14"/>
  <c r="J24" i="14"/>
  <c r="K24" i="14"/>
  <c r="F24" i="14"/>
  <c r="G24" i="14"/>
  <c r="AQ23" i="14"/>
  <c r="AL23" i="14"/>
  <c r="AM23" i="14"/>
  <c r="AH23" i="14"/>
  <c r="AI23" i="14"/>
  <c r="AD23" i="14"/>
  <c r="AE23" i="14"/>
  <c r="Z23" i="14"/>
  <c r="AA23" i="14"/>
  <c r="V23" i="14"/>
  <c r="W23" i="14"/>
  <c r="R23" i="14"/>
  <c r="S23" i="14"/>
  <c r="N23" i="14"/>
  <c r="O23" i="14"/>
  <c r="J23" i="14"/>
  <c r="K23" i="14"/>
  <c r="F23" i="14"/>
  <c r="G23" i="14"/>
  <c r="AP22" i="14"/>
  <c r="AQ22" i="14"/>
  <c r="AL22" i="14"/>
  <c r="AM22" i="14"/>
  <c r="AH22" i="14"/>
  <c r="AI22" i="14"/>
  <c r="AD22" i="14"/>
  <c r="AE22" i="14"/>
  <c r="Z22" i="14"/>
  <c r="AA22" i="14"/>
  <c r="V22" i="14"/>
  <c r="W22" i="14"/>
  <c r="R22" i="14"/>
  <c r="S22" i="14"/>
  <c r="N22" i="14"/>
  <c r="O22" i="14"/>
  <c r="J22" i="14"/>
  <c r="K22" i="14"/>
  <c r="F22" i="14"/>
  <c r="G22" i="14"/>
  <c r="AP21" i="14"/>
  <c r="AQ21" i="14"/>
  <c r="AL21" i="14"/>
  <c r="AM21" i="14"/>
  <c r="AH21" i="14"/>
  <c r="AI21" i="14"/>
  <c r="AD21" i="14"/>
  <c r="AE21" i="14"/>
  <c r="Z21" i="14"/>
  <c r="AA21" i="14"/>
  <c r="V21" i="14"/>
  <c r="W21" i="14"/>
  <c r="R21" i="14"/>
  <c r="S21" i="14"/>
  <c r="N21" i="14"/>
  <c r="O21" i="14"/>
  <c r="J21" i="14"/>
  <c r="K21" i="14"/>
  <c r="F21" i="14"/>
  <c r="G21" i="14"/>
  <c r="AP20" i="14"/>
  <c r="AQ20" i="14"/>
  <c r="AL20" i="14"/>
  <c r="AM20" i="14"/>
  <c r="AH20" i="14"/>
  <c r="AI20" i="14"/>
  <c r="AD20" i="14"/>
  <c r="AE20" i="14"/>
  <c r="Z20" i="14"/>
  <c r="AA20" i="14"/>
  <c r="V20" i="14"/>
  <c r="W20" i="14"/>
  <c r="R20" i="14"/>
  <c r="S20" i="14"/>
  <c r="N20" i="14"/>
  <c r="O20" i="14"/>
  <c r="J20" i="14"/>
  <c r="K20" i="14"/>
  <c r="F20" i="14"/>
  <c r="G20" i="14"/>
  <c r="AP19" i="14"/>
  <c r="AQ19" i="14"/>
  <c r="AL19" i="14"/>
  <c r="AM19" i="14"/>
  <c r="AH19" i="14"/>
  <c r="AI19" i="14"/>
  <c r="AD19" i="14"/>
  <c r="AE19" i="14"/>
  <c r="Z19" i="14"/>
  <c r="AA19" i="14"/>
  <c r="V19" i="14"/>
  <c r="W19" i="14"/>
  <c r="R19" i="14"/>
  <c r="S19" i="14"/>
  <c r="N19" i="14"/>
  <c r="O19" i="14"/>
  <c r="J19" i="14"/>
  <c r="K19" i="14"/>
  <c r="F19" i="14"/>
  <c r="G19" i="14"/>
  <c r="AP18" i="14"/>
  <c r="AQ18" i="14"/>
  <c r="AL18" i="14"/>
  <c r="AM18" i="14"/>
  <c r="AH18" i="14"/>
  <c r="AI18" i="14"/>
  <c r="AD18" i="14"/>
  <c r="AE18" i="14"/>
  <c r="Z18" i="14"/>
  <c r="AA18" i="14"/>
  <c r="V18" i="14"/>
  <c r="W18" i="14"/>
  <c r="R18" i="14"/>
  <c r="S18" i="14"/>
  <c r="N18" i="14"/>
  <c r="O18" i="14"/>
  <c r="J18" i="14"/>
  <c r="K18" i="14"/>
  <c r="F18" i="14"/>
  <c r="G18" i="14"/>
  <c r="AP17" i="14"/>
  <c r="AQ17" i="14"/>
  <c r="AL17" i="14"/>
  <c r="AM17" i="14"/>
  <c r="AH17" i="14"/>
  <c r="AI17" i="14"/>
  <c r="AD17" i="14"/>
  <c r="AE17" i="14"/>
  <c r="Z17" i="14"/>
  <c r="AA17" i="14"/>
  <c r="V17" i="14"/>
  <c r="W17" i="14"/>
  <c r="R17" i="14"/>
  <c r="S17" i="14"/>
  <c r="N17" i="14"/>
  <c r="O17" i="14"/>
  <c r="J17" i="14"/>
  <c r="K17" i="14"/>
  <c r="F17" i="14"/>
  <c r="G17" i="14"/>
  <c r="AP16" i="14"/>
  <c r="AQ16" i="14"/>
  <c r="AL16" i="14"/>
  <c r="AM16" i="14"/>
  <c r="AH16" i="14"/>
  <c r="AI16" i="14"/>
  <c r="AD16" i="14"/>
  <c r="AE16" i="14"/>
  <c r="Z16" i="14"/>
  <c r="AA16" i="14"/>
  <c r="V16" i="14"/>
  <c r="W16" i="14"/>
  <c r="R16" i="14"/>
  <c r="S16" i="14"/>
  <c r="N16" i="14"/>
  <c r="O16" i="14"/>
  <c r="J16" i="14"/>
  <c r="K16" i="14"/>
  <c r="F16" i="14"/>
  <c r="G16" i="14"/>
  <c r="AP15" i="14"/>
  <c r="AQ15" i="14"/>
  <c r="AL15" i="14"/>
  <c r="AM15" i="14"/>
  <c r="AH15" i="14"/>
  <c r="AI15" i="14"/>
  <c r="AD15" i="14"/>
  <c r="AE15" i="14"/>
  <c r="Z15" i="14"/>
  <c r="AA15" i="14"/>
  <c r="V15" i="14"/>
  <c r="W15" i="14"/>
  <c r="R15" i="14"/>
  <c r="S15" i="14"/>
  <c r="N15" i="14"/>
  <c r="O15" i="14"/>
  <c r="J15" i="14"/>
  <c r="K15" i="14"/>
  <c r="F15" i="14"/>
  <c r="G15" i="14"/>
  <c r="AP14" i="14"/>
  <c r="AQ14" i="14"/>
  <c r="AL14" i="14"/>
  <c r="AM14" i="14"/>
  <c r="AH14" i="14"/>
  <c r="AI14" i="14"/>
  <c r="AD14" i="14"/>
  <c r="AE14" i="14"/>
  <c r="Z14" i="14"/>
  <c r="AA14" i="14"/>
  <c r="V14" i="14"/>
  <c r="W14" i="14"/>
  <c r="R14" i="14"/>
  <c r="S14" i="14"/>
  <c r="N14" i="14"/>
  <c r="O14" i="14"/>
  <c r="J14" i="14"/>
  <c r="K14" i="14"/>
  <c r="F14" i="14"/>
  <c r="G14" i="14"/>
  <c r="AP13" i="14"/>
  <c r="AQ13" i="14"/>
  <c r="AL13" i="14"/>
  <c r="AM13" i="14"/>
  <c r="AH13" i="14"/>
  <c r="AI13" i="14"/>
  <c r="AD13" i="14"/>
  <c r="AE13" i="14"/>
  <c r="Z13" i="14"/>
  <c r="AA13" i="14"/>
  <c r="V13" i="14"/>
  <c r="W13" i="14"/>
  <c r="R13" i="14"/>
  <c r="S13" i="14"/>
  <c r="N13" i="14"/>
  <c r="O13" i="14"/>
  <c r="J13" i="14"/>
  <c r="K13" i="14"/>
  <c r="F13" i="14"/>
  <c r="G13" i="14"/>
  <c r="AP12" i="14"/>
  <c r="AQ12" i="14"/>
  <c r="AL12" i="14"/>
  <c r="AM12" i="14"/>
  <c r="AH12" i="14"/>
  <c r="AI12" i="14"/>
  <c r="AD12" i="14"/>
  <c r="AE12" i="14"/>
  <c r="Z12" i="14"/>
  <c r="AA12" i="14"/>
  <c r="V12" i="14"/>
  <c r="W12" i="14"/>
  <c r="R12" i="14"/>
  <c r="S12" i="14"/>
  <c r="N12" i="14"/>
  <c r="O12" i="14"/>
  <c r="J12" i="14"/>
  <c r="K12" i="14"/>
  <c r="F12" i="14"/>
  <c r="G12" i="14"/>
  <c r="AP11" i="14"/>
  <c r="AQ11" i="14"/>
  <c r="AL11" i="14"/>
  <c r="AM11" i="14"/>
  <c r="AH11" i="14"/>
  <c r="AI11" i="14"/>
  <c r="AD11" i="14"/>
  <c r="AE11" i="14"/>
  <c r="Z11" i="14"/>
  <c r="AA11" i="14"/>
  <c r="V11" i="14"/>
  <c r="W11" i="14"/>
  <c r="R11" i="14"/>
  <c r="N11" i="14"/>
  <c r="O11" i="14"/>
  <c r="J11" i="14"/>
  <c r="K11" i="14"/>
  <c r="F11" i="14"/>
  <c r="G11" i="14"/>
  <c r="AP10" i="14"/>
  <c r="AL10" i="14"/>
  <c r="AM10" i="14"/>
  <c r="AH10" i="14"/>
  <c r="AI10" i="14"/>
  <c r="AD10" i="14"/>
  <c r="AE10" i="14"/>
  <c r="Z10" i="14"/>
  <c r="AA10" i="14"/>
  <c r="V10" i="14"/>
  <c r="W10" i="14"/>
  <c r="R10" i="14"/>
  <c r="S10" i="14"/>
  <c r="N10" i="14"/>
  <c r="O10" i="14"/>
  <c r="I40" i="17"/>
  <c r="I34" i="17"/>
  <c r="I28" i="17"/>
  <c r="I22" i="17"/>
  <c r="I16" i="17"/>
  <c r="I23" i="17"/>
  <c r="I15" i="17"/>
  <c r="Q18" i="17"/>
  <c r="Q17" i="17"/>
  <c r="M7" i="17"/>
  <c r="N7" i="17"/>
  <c r="I37" i="17"/>
  <c r="I30" i="17"/>
  <c r="I36" i="17"/>
  <c r="I29" i="17"/>
  <c r="H41" i="17"/>
  <c r="I20" i="17"/>
  <c r="I27" i="17"/>
  <c r="I19" i="17"/>
  <c r="I35" i="17"/>
  <c r="I21" i="17"/>
  <c r="I33" i="17"/>
  <c r="I26" i="17"/>
  <c r="I18" i="17"/>
  <c r="I39" i="17"/>
  <c r="I32" i="17"/>
  <c r="I25" i="17"/>
  <c r="I17" i="17"/>
  <c r="I38" i="17"/>
  <c r="I31" i="17"/>
  <c r="I24" i="17"/>
  <c r="G27" i="14"/>
  <c r="H33" i="14"/>
  <c r="J27" i="14"/>
  <c r="N27" i="14"/>
  <c r="AM27" i="14"/>
  <c r="H41" i="14"/>
  <c r="R41" i="14"/>
  <c r="V27" i="14"/>
  <c r="AD27" i="14"/>
  <c r="O27" i="14"/>
  <c r="H35" i="14"/>
  <c r="R35" i="14"/>
  <c r="AL27" i="14"/>
  <c r="AP27" i="14"/>
  <c r="L43" i="14"/>
  <c r="F27" i="14"/>
  <c r="P43" i="14"/>
  <c r="R27" i="14"/>
  <c r="W27" i="14"/>
  <c r="H37" i="14"/>
  <c r="R37" i="14"/>
  <c r="AE27" i="14"/>
  <c r="H39" i="14"/>
  <c r="R39" i="14"/>
  <c r="AA27" i="14"/>
  <c r="H38" i="14"/>
  <c r="R38" i="14"/>
  <c r="AI27" i="14"/>
  <c r="H40" i="14"/>
  <c r="R40" i="14"/>
  <c r="S11" i="14"/>
  <c r="S27" i="14"/>
  <c r="H36" i="14"/>
  <c r="AH27" i="14"/>
  <c r="K27" i="14"/>
  <c r="H34" i="14"/>
  <c r="R34" i="14"/>
  <c r="AQ10" i="14"/>
  <c r="AQ27" i="14"/>
  <c r="H42" i="14"/>
  <c r="R42" i="14"/>
  <c r="Z27" i="14"/>
  <c r="Q19" i="17"/>
  <c r="N6" i="17"/>
  <c r="M6" i="17"/>
  <c r="M4" i="17"/>
  <c r="N4" i="17"/>
  <c r="I41" i="17"/>
  <c r="R33" i="14"/>
  <c r="P44" i="14"/>
  <c r="P45" i="14"/>
  <c r="J44" i="14"/>
  <c r="J45" i="14"/>
  <c r="L44" i="14"/>
  <c r="L45" i="14"/>
  <c r="R36" i="14"/>
  <c r="N44" i="14"/>
  <c r="N45" i="14"/>
  <c r="R43" i="14"/>
</calcChain>
</file>

<file path=xl/sharedStrings.xml><?xml version="1.0" encoding="utf-8"?>
<sst xmlns="http://schemas.openxmlformats.org/spreadsheetml/2006/main" count="191" uniqueCount="115">
  <si>
    <t>CDS :</t>
  </si>
  <si>
    <t>Chef de Site - SSIAP2</t>
  </si>
  <si>
    <t>CDP :</t>
  </si>
  <si>
    <t>Chef de Poste - SSIAP 2</t>
  </si>
  <si>
    <t>APS :</t>
  </si>
  <si>
    <t>Agent de Prévention et de Sécurité</t>
  </si>
  <si>
    <t>APS + :</t>
  </si>
  <si>
    <t>APS profil evènementiel</t>
  </si>
  <si>
    <t>APR :</t>
  </si>
  <si>
    <t>Agent de protection rapprochée</t>
  </si>
  <si>
    <t>Heure de Jour</t>
  </si>
  <si>
    <t>Heure de Nuit</t>
  </si>
  <si>
    <t>Heure Dimanche Jour</t>
  </si>
  <si>
    <t>Heure Dimanche Nuit</t>
  </si>
  <si>
    <t>Heure Férié Jour</t>
  </si>
  <si>
    <t>Heure Férié Nuit</t>
  </si>
  <si>
    <t>Heure Dimanche Férié Jour</t>
  </si>
  <si>
    <t>Heure Dimanche Férié Nuit</t>
  </si>
  <si>
    <t>CDS</t>
  </si>
  <si>
    <t>CDP</t>
  </si>
  <si>
    <t>APS</t>
  </si>
  <si>
    <t>APS +</t>
  </si>
  <si>
    <t>APR</t>
  </si>
  <si>
    <r>
      <t xml:space="preserve">Détail Quantitatif Estimatif (DQE) </t>
    </r>
    <r>
      <rPr>
        <i/>
        <sz val="18"/>
        <color theme="1"/>
        <rFont val="Aptos Narrow"/>
        <family val="2"/>
        <scheme val="minor"/>
      </rPr>
      <t>sur la base du BPU</t>
    </r>
  </si>
  <si>
    <t>1er scénario</t>
  </si>
  <si>
    <t>2ème scénario</t>
  </si>
  <si>
    <r>
      <t>Prestation :</t>
    </r>
    <r>
      <rPr>
        <sz val="14"/>
        <color theme="1"/>
        <rFont val="Aptos Narrow"/>
        <family val="2"/>
        <scheme val="minor"/>
      </rPr>
      <t xml:space="preserve"> Gardiennage d'une exposition du 1er au 30 Novembre</t>
    </r>
  </si>
  <si>
    <r>
      <t>Prestation :</t>
    </r>
    <r>
      <rPr>
        <sz val="14"/>
        <color theme="1"/>
        <rFont val="Aptos Narrow"/>
        <family val="2"/>
        <scheme val="minor"/>
      </rPr>
      <t xml:space="preserve"> Soirée Privée le 02 décembre</t>
    </r>
  </si>
  <si>
    <r>
      <t>Besoin :</t>
    </r>
    <r>
      <rPr>
        <sz val="14"/>
        <color theme="1"/>
        <rFont val="Aptos Narrow"/>
        <family val="2"/>
        <scheme val="minor"/>
      </rPr>
      <t xml:space="preserve"> 6 APS du mardi au dimanche de 10h45 à 18h15</t>
    </r>
  </si>
  <si>
    <t>Date</t>
  </si>
  <si>
    <t>Nb d'agent</t>
  </si>
  <si>
    <t>Début</t>
  </si>
  <si>
    <t>Fin</t>
  </si>
  <si>
    <t>Nbre H</t>
  </si>
  <si>
    <t>Coût</t>
  </si>
  <si>
    <t>Coût de la prestation</t>
  </si>
  <si>
    <r>
      <t xml:space="preserve">Taux horaires appliqués dans le cadre des prestations forfaitaires
</t>
    </r>
    <r>
      <rPr>
        <i/>
        <sz val="14"/>
        <color theme="1"/>
        <rFont val="Arial Narrow"/>
        <family val="2"/>
      </rPr>
      <t>Les heures en journée s'entendent de 06h à 21h et les heures de nuit de 21h à 06h</t>
    </r>
  </si>
  <si>
    <t>Poste</t>
  </si>
  <si>
    <t>Heure semaine 
en journée</t>
  </si>
  <si>
    <t>Heure Dimanche 
en journée</t>
  </si>
  <si>
    <t>Heure férié 
en journée</t>
  </si>
  <si>
    <t>Heure Dimanche 
férié en journée</t>
  </si>
  <si>
    <t>Heure semaine 
de nuit</t>
  </si>
  <si>
    <t xml:space="preserve">Heure semaine 
férié de nuit </t>
  </si>
  <si>
    <t>CDS - Chef de site</t>
  </si>
  <si>
    <t>A renseigner par le candidat</t>
  </si>
  <si>
    <t>CDP - Chef de poste</t>
  </si>
  <si>
    <t>APS - Agent de Prévention et de Sécurité</t>
  </si>
  <si>
    <t>SITE</t>
  </si>
  <si>
    <t>Nbre
agent</t>
  </si>
  <si>
    <t>Lundi</t>
  </si>
  <si>
    <t>Mardi</t>
  </si>
  <si>
    <t>Mercredi</t>
  </si>
  <si>
    <t>Jeudi</t>
  </si>
  <si>
    <t>Vendredi</t>
  </si>
  <si>
    <t>Samedi</t>
  </si>
  <si>
    <t>Dimanche</t>
  </si>
  <si>
    <t>Jour Férié</t>
  </si>
  <si>
    <t>Dimanche Férié</t>
  </si>
  <si>
    <t>Jeudi Férié</t>
  </si>
  <si>
    <t>Rivoli</t>
  </si>
  <si>
    <t>CDS - CHEF DE SITE</t>
  </si>
  <si>
    <t>CDP - CHEF DE POSTE</t>
  </si>
  <si>
    <t>Camondo</t>
  </si>
  <si>
    <t>Total Lundi</t>
  </si>
  <si>
    <t>Total Mardi</t>
  </si>
  <si>
    <t>Total Mercredi</t>
  </si>
  <si>
    <t>Total Jeudi</t>
  </si>
  <si>
    <t>Total Vendredi</t>
  </si>
  <si>
    <t>Total Samedi</t>
  </si>
  <si>
    <t>Total Dimanche</t>
  </si>
  <si>
    <t>Total jour férié</t>
  </si>
  <si>
    <t>Total Dimanche férié</t>
  </si>
  <si>
    <t>Total Jeudi férié</t>
  </si>
  <si>
    <t>* Le Musée Camondo est décompté du forfait pour la 1ère année du marché</t>
  </si>
  <si>
    <t>Ventilation par année sur toute la durée du marché</t>
  </si>
  <si>
    <t>Jours</t>
  </si>
  <si>
    <t>Coût / jour</t>
  </si>
  <si>
    <t>Du 04 Sept-25  
au 03 Sept-26</t>
  </si>
  <si>
    <t>Du 04 Sept-26  
au 03 Sept-27</t>
  </si>
  <si>
    <t>Du 04 Sept-27  
au 03 Sept-28</t>
  </si>
  <si>
    <t>Du 04 Sept-28  
au 03 Sept-29</t>
  </si>
  <si>
    <t>Total sur 4 ans 
en Euros</t>
  </si>
  <si>
    <t>Lundis</t>
  </si>
  <si>
    <t>Mardis</t>
  </si>
  <si>
    <t>Mercredis</t>
  </si>
  <si>
    <t>Jeudis</t>
  </si>
  <si>
    <t>Vendredis</t>
  </si>
  <si>
    <t>Samedis</t>
  </si>
  <si>
    <t>Dimanches</t>
  </si>
  <si>
    <t>Fériés**</t>
  </si>
  <si>
    <t>Dimanches Fériés</t>
  </si>
  <si>
    <t>Jeudis Fériés</t>
  </si>
  <si>
    <t>Nombre de jours par période</t>
  </si>
  <si>
    <t>Montant forfaitaire annuel HT</t>
  </si>
  <si>
    <t>Montant forfaitaire mensuel à facturer HT</t>
  </si>
  <si>
    <t>** Les 3 jours fériés 1er janvier, 1er mai et  25 décembre sont décomptés du nombre total de jour car l'établissement est fermé.</t>
  </si>
  <si>
    <t>CDP - CHEF DE POSTE NOCTURNE jusqu'à 21h</t>
  </si>
  <si>
    <t>CDP - CHEF DE POSTE NOCTURNE de 21h à 21h15</t>
  </si>
  <si>
    <t>APS - 107 VIGIPIRATE RIVOLI</t>
  </si>
  <si>
    <t>APS - 107 VIGIPIRATE MILIEU</t>
  </si>
  <si>
    <t>APS - 107 VIGIPIRATE JARDIN</t>
  </si>
  <si>
    <t>APS - CONTRÔLE MARSAN</t>
  </si>
  <si>
    <t>APS - CONTRÔLE ROHAN</t>
  </si>
  <si>
    <t>APS - VESTIAIRES</t>
  </si>
  <si>
    <t>APS - BIJOUX</t>
  </si>
  <si>
    <t>APS - 111 VIGIPIRATE RIVOLI</t>
  </si>
  <si>
    <t>APS - 111 RIVOLI (COMPTOIR)</t>
  </si>
  <si>
    <t>APS - CAMONDO VIGIPIRATE*</t>
  </si>
  <si>
    <t>APS - 107 VIGIPIRATE ENTREE BOUTIQUE</t>
  </si>
  <si>
    <t>APS - NOCTURNES  jusqu’à 21h</t>
  </si>
  <si>
    <t>APS - NOCTURNES de 21h à 21h15</t>
  </si>
  <si>
    <r>
      <t>Besoin :</t>
    </r>
    <r>
      <rPr>
        <sz val="14"/>
        <color theme="1"/>
        <rFont val="Aptos Narrow"/>
        <family val="2"/>
        <scheme val="minor"/>
      </rPr>
      <t xml:space="preserve"> 1 chef de poste + 17 APS de 18h à 23h30</t>
    </r>
  </si>
  <si>
    <r>
      <t xml:space="preserve">Décomposition du prix global et forfaitaire 
</t>
    </r>
    <r>
      <rPr>
        <b/>
        <sz val="10"/>
        <color rgb="FFFF0000"/>
        <rFont val="Arial Narrow"/>
        <family val="2"/>
      </rPr>
      <t xml:space="preserve">( A ne pas remettre en phase candidature) </t>
    </r>
  </si>
  <si>
    <r>
      <t xml:space="preserve">BORDEREAU DES PRIX UNITAIRES
</t>
    </r>
    <r>
      <rPr>
        <b/>
        <sz val="22"/>
        <color rgb="FFFF0000"/>
        <rFont val="Aptos Narrow"/>
        <family val="2"/>
        <scheme val="minor"/>
      </rPr>
      <t xml:space="preserve"> ( A ne pas remettre en phase candidature)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</si>
</sst>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€&quot;"/>
    <numFmt numFmtId="165" formatCode="[h]:mm"/>
    <numFmt numFmtId="166" formatCode="0&quot; APS&quot;"/>
    <numFmt numFmtId="167" formatCode="d/m;@"/>
    <numFmt numFmtId="168" formatCode="[$-F800]dddd\,\ mmmm\ dd\,\ yyyy"/>
    <numFmt numFmtId="169" formatCode="0&quot; CDP&quot;"/>
  </numFmts>
  <fonts count="3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b/>
      <sz val="26"/>
      <color theme="1"/>
      <name val="Aptos Narrow"/>
      <family val="2"/>
      <scheme val="minor"/>
    </font>
    <font>
      <sz val="10"/>
      <color theme="1"/>
      <name val="Arial Narrow"/>
      <family val="2"/>
    </font>
    <font>
      <u/>
      <sz val="16"/>
      <color theme="1"/>
      <name val="Arial Narrow"/>
      <family val="2"/>
    </font>
    <font>
      <i/>
      <sz val="14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0000CC"/>
      <name val="Arial Narrow"/>
      <family val="2"/>
    </font>
    <font>
      <b/>
      <sz val="10"/>
      <color rgb="FFC00000"/>
      <name val="Arial Narrow"/>
      <family val="2"/>
    </font>
    <font>
      <sz val="10"/>
      <color rgb="FF0000CC"/>
      <name val="Arial Narrow"/>
      <family val="2"/>
    </font>
    <font>
      <sz val="10"/>
      <color rgb="FFC00000"/>
      <name val="Arial Narrow"/>
      <family val="2"/>
    </font>
    <font>
      <b/>
      <sz val="18"/>
      <color theme="1"/>
      <name val="Arial Narrow"/>
      <family val="2"/>
    </font>
    <font>
      <sz val="11.5"/>
      <color theme="1"/>
      <name val="Arial Narrow"/>
      <family val="2"/>
    </font>
    <font>
      <i/>
      <sz val="10"/>
      <color theme="1"/>
      <name val="Arial Narrow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i/>
      <sz val="11"/>
      <name val="Calibri"/>
      <family val="2"/>
    </font>
    <font>
      <i/>
      <sz val="11"/>
      <color theme="1"/>
      <name val="Calibri"/>
      <family val="2"/>
    </font>
    <font>
      <i/>
      <sz val="11"/>
      <name val="Calibri"/>
      <family val="2"/>
    </font>
    <font>
      <b/>
      <i/>
      <sz val="11"/>
      <color theme="1" tint="0.249977111117893"/>
      <name val="Calibri"/>
      <family val="2"/>
    </font>
    <font>
      <sz val="16"/>
      <color theme="1"/>
      <name val="Arial Narrow"/>
      <family val="2"/>
    </font>
    <font>
      <sz val="12"/>
      <color rgb="FFFF0000"/>
      <name val="Arial Narrow"/>
      <family val="2"/>
    </font>
    <font>
      <b/>
      <sz val="10"/>
      <color theme="4"/>
      <name val="Arial Narrow"/>
      <family val="2"/>
    </font>
    <font>
      <sz val="10"/>
      <color theme="4"/>
      <name val="Arial Narrow"/>
      <family val="2"/>
    </font>
    <font>
      <b/>
      <sz val="2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u/>
      <sz val="22"/>
      <color theme="1"/>
      <name val="Aptos Narrow"/>
      <family val="2"/>
      <scheme val="minor"/>
    </font>
    <font>
      <b/>
      <sz val="10"/>
      <color rgb="FFFF0000"/>
      <name val="Arial Narrow"/>
      <family val="2"/>
    </font>
    <font>
      <b/>
      <sz val="22"/>
      <color rgb="FFFF000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4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 indent="1"/>
    </xf>
    <xf numFmtId="0" fontId="8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8" fillId="5" borderId="22" xfId="0" applyFont="1" applyFill="1" applyBorder="1" applyAlignment="1">
      <alignment horizontal="center" vertical="center"/>
    </xf>
    <xf numFmtId="165" fontId="5" fillId="7" borderId="19" xfId="0" applyNumberFormat="1" applyFont="1" applyFill="1" applyBorder="1" applyAlignment="1">
      <alignment horizontal="center"/>
    </xf>
    <xf numFmtId="165" fontId="5" fillId="7" borderId="8" xfId="0" applyNumberFormat="1" applyFont="1" applyFill="1" applyBorder="1" applyAlignment="1">
      <alignment horizontal="center"/>
    </xf>
    <xf numFmtId="165" fontId="11" fillId="2" borderId="8" xfId="0" applyNumberFormat="1" applyFont="1" applyFill="1" applyBorder="1" applyAlignment="1">
      <alignment horizontal="center"/>
    </xf>
    <xf numFmtId="164" fontId="12" fillId="4" borderId="20" xfId="0" applyNumberFormat="1" applyFont="1" applyFill="1" applyBorder="1"/>
    <xf numFmtId="165" fontId="5" fillId="0" borderId="2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vertical="center"/>
    </xf>
    <xf numFmtId="165" fontId="5" fillId="7" borderId="21" xfId="0" applyNumberFormat="1" applyFont="1" applyFill="1" applyBorder="1" applyAlignment="1">
      <alignment horizontal="center"/>
    </xf>
    <xf numFmtId="165" fontId="5" fillId="7" borderId="0" xfId="0" applyNumberFormat="1" applyFont="1" applyFill="1" applyAlignment="1">
      <alignment horizontal="center"/>
    </xf>
    <xf numFmtId="165" fontId="11" fillId="2" borderId="0" xfId="0" applyNumberFormat="1" applyFont="1" applyFill="1" applyAlignment="1">
      <alignment horizontal="center"/>
    </xf>
    <xf numFmtId="164" fontId="12" fillId="4" borderId="22" xfId="0" applyNumberFormat="1" applyFont="1" applyFill="1" applyBorder="1"/>
    <xf numFmtId="0" fontId="5" fillId="0" borderId="30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165" fontId="5" fillId="7" borderId="17" xfId="0" applyNumberFormat="1" applyFont="1" applyFill="1" applyBorder="1" applyAlignment="1">
      <alignment horizontal="center"/>
    </xf>
    <xf numFmtId="165" fontId="5" fillId="7" borderId="9" xfId="0" applyNumberFormat="1" applyFont="1" applyFill="1" applyBorder="1" applyAlignment="1">
      <alignment horizontal="center"/>
    </xf>
    <xf numFmtId="165" fontId="11" fillId="2" borderId="9" xfId="0" applyNumberFormat="1" applyFont="1" applyFill="1" applyBorder="1" applyAlignment="1">
      <alignment horizontal="center"/>
    </xf>
    <xf numFmtId="164" fontId="12" fillId="4" borderId="18" xfId="0" applyNumberFormat="1" applyFont="1" applyFill="1" applyBorder="1"/>
    <xf numFmtId="165" fontId="5" fillId="0" borderId="17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8" fillId="5" borderId="25" xfId="0" applyFont="1" applyFill="1" applyBorder="1" applyAlignment="1">
      <alignment horizontal="center" vertical="center"/>
    </xf>
    <xf numFmtId="165" fontId="11" fillId="2" borderId="24" xfId="0" applyNumberFormat="1" applyFont="1" applyFill="1" applyBorder="1" applyAlignment="1">
      <alignment horizontal="center" vertical="center"/>
    </xf>
    <xf numFmtId="164" fontId="12" fillId="4" borderId="25" xfId="0" applyNumberFormat="1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 indent="1"/>
    </xf>
    <xf numFmtId="0" fontId="14" fillId="0" borderId="0" xfId="0" applyFont="1"/>
    <xf numFmtId="0" fontId="14" fillId="0" borderId="0" xfId="0" applyFont="1" applyAlignment="1">
      <alignment horizontal="right" indent="1"/>
    </xf>
    <xf numFmtId="0" fontId="14" fillId="0" borderId="0" xfId="0" applyFont="1" applyAlignment="1">
      <alignment horizontal="left" vertical="center" indent="2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vertical="center"/>
    </xf>
    <xf numFmtId="0" fontId="15" fillId="0" borderId="0" xfId="0" quotePrefix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0" xfId="0" applyFont="1"/>
    <xf numFmtId="0" fontId="15" fillId="0" borderId="28" xfId="0" quotePrefix="1" applyFont="1" applyBorder="1" applyAlignment="1">
      <alignment vertical="center"/>
    </xf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3" fillId="0" borderId="9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3" xfId="0" applyFont="1" applyBorder="1"/>
    <xf numFmtId="0" fontId="3" fillId="0" borderId="0" xfId="0" applyFont="1"/>
    <xf numFmtId="0" fontId="3" fillId="0" borderId="5" xfId="0" applyFont="1" applyBorder="1"/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28" fillId="0" borderId="42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25" fillId="9" borderId="45" xfId="0" applyFont="1" applyFill="1" applyBorder="1" applyAlignment="1">
      <alignment horizontal="center" vertical="center"/>
    </xf>
    <xf numFmtId="0" fontId="10" fillId="8" borderId="46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26" fillId="9" borderId="0" xfId="0" applyNumberFormat="1" applyFont="1" applyFill="1" applyAlignment="1">
      <alignment horizontal="center"/>
    </xf>
    <xf numFmtId="164" fontId="12" fillId="8" borderId="22" xfId="0" applyNumberFormat="1" applyFont="1" applyFill="1" applyBorder="1" applyAlignment="1">
      <alignment horizontal="right" indent="1"/>
    </xf>
    <xf numFmtId="165" fontId="26" fillId="9" borderId="8" xfId="0" applyNumberFormat="1" applyFont="1" applyFill="1" applyBorder="1" applyAlignment="1">
      <alignment horizontal="center"/>
    </xf>
    <xf numFmtId="164" fontId="12" fillId="8" borderId="20" xfId="0" applyNumberFormat="1" applyFont="1" applyFill="1" applyBorder="1" applyAlignment="1">
      <alignment horizontal="right" indent="1"/>
    </xf>
    <xf numFmtId="0" fontId="0" fillId="0" borderId="45" xfId="0" applyBorder="1"/>
    <xf numFmtId="165" fontId="1" fillId="0" borderId="45" xfId="0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right" indent="1"/>
    </xf>
    <xf numFmtId="164" fontId="0" fillId="0" borderId="0" xfId="0" applyNumberFormat="1"/>
    <xf numFmtId="0" fontId="1" fillId="0" borderId="45" xfId="0" applyFont="1" applyBorder="1" applyAlignment="1">
      <alignment vertical="center"/>
    </xf>
    <xf numFmtId="164" fontId="1" fillId="0" borderId="46" xfId="0" applyNumberFormat="1" applyFont="1" applyBorder="1" applyAlignment="1">
      <alignment horizontal="right" vertical="center" indent="1"/>
    </xf>
    <xf numFmtId="167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left" indent="3"/>
    </xf>
    <xf numFmtId="0" fontId="3" fillId="0" borderId="4" xfId="0" applyFont="1" applyBorder="1" applyAlignment="1">
      <alignment horizontal="left" indent="3"/>
    </xf>
    <xf numFmtId="0" fontId="3" fillId="0" borderId="6" xfId="0" applyFont="1" applyBorder="1" applyAlignment="1">
      <alignment horizontal="left" indent="3"/>
    </xf>
    <xf numFmtId="16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8" fontId="0" fillId="0" borderId="21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68" fontId="0" fillId="0" borderId="41" xfId="0" applyNumberFormat="1" applyBorder="1" applyAlignment="1">
      <alignment horizontal="center" vertical="center"/>
    </xf>
    <xf numFmtId="168" fontId="0" fillId="0" borderId="28" xfId="0" applyNumberForma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168" fontId="0" fillId="0" borderId="21" xfId="0" applyNumberFormat="1" applyBorder="1" applyAlignment="1">
      <alignment horizontal="left" vertical="center"/>
    </xf>
    <xf numFmtId="168" fontId="0" fillId="0" borderId="0" xfId="0" applyNumberFormat="1" applyAlignment="1">
      <alignment horizontal="left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164" fontId="8" fillId="3" borderId="13" xfId="0" applyNumberFormat="1" applyFont="1" applyFill="1" applyBorder="1" applyAlignment="1" applyProtection="1">
      <alignment horizontal="center" vertical="center"/>
      <protection locked="0"/>
    </xf>
    <xf numFmtId="164" fontId="8" fillId="3" borderId="37" xfId="0" applyNumberFormat="1" applyFont="1" applyFill="1" applyBorder="1" applyAlignment="1" applyProtection="1">
      <alignment horizontal="center" vertical="center"/>
      <protection locked="0"/>
    </xf>
    <xf numFmtId="164" fontId="8" fillId="0" borderId="31" xfId="0" applyNumberFormat="1" applyFont="1" applyBorder="1" applyAlignment="1" applyProtection="1">
      <alignment horizontal="center" vertical="center"/>
      <protection locked="0"/>
    </xf>
    <xf numFmtId="164" fontId="8" fillId="0" borderId="13" xfId="0" applyNumberFormat="1" applyFont="1" applyBorder="1" applyAlignment="1" applyProtection="1">
      <alignment horizontal="center" vertical="center"/>
      <protection locked="0"/>
    </xf>
    <xf numFmtId="164" fontId="8" fillId="0" borderId="37" xfId="0" applyNumberFormat="1" applyFont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64" fontId="8" fillId="3" borderId="31" xfId="0" applyNumberFormat="1" applyFont="1" applyFill="1" applyBorder="1" applyAlignment="1" applyProtection="1">
      <alignment horizontal="center" vertical="center"/>
      <protection locked="0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164" fontId="8" fillId="3" borderId="39" xfId="0" applyNumberFormat="1" applyFont="1" applyFill="1" applyBorder="1" applyAlignment="1" applyProtection="1">
      <alignment horizontal="center" vertical="center"/>
      <protection locked="0"/>
    </xf>
    <xf numFmtId="164" fontId="8" fillId="3" borderId="40" xfId="0" applyNumberFormat="1" applyFont="1" applyFill="1" applyBorder="1" applyAlignment="1" applyProtection="1">
      <alignment horizontal="center" vertical="center"/>
      <protection locked="0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164" fontId="8" fillId="3" borderId="38" xfId="0" applyNumberFormat="1" applyFont="1" applyFill="1" applyBorder="1" applyAlignment="1" applyProtection="1">
      <alignment horizontal="center" vertical="center"/>
      <protection locked="0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 indent="3"/>
    </xf>
    <xf numFmtId="0" fontId="24" fillId="0" borderId="0" xfId="0" applyFont="1" applyAlignment="1">
      <alignment horizontal="left" vertical="center" wrapText="1" indent="3"/>
    </xf>
    <xf numFmtId="0" fontId="15" fillId="0" borderId="8" xfId="0" quotePrefix="1" applyFont="1" applyBorder="1" applyAlignment="1">
      <alignment horizontal="left" vertical="center"/>
    </xf>
    <xf numFmtId="164" fontId="22" fillId="0" borderId="43" xfId="0" applyNumberFormat="1" applyFont="1" applyBorder="1" applyAlignment="1">
      <alignment vertical="center"/>
    </xf>
    <xf numFmtId="0" fontId="22" fillId="0" borderId="43" xfId="0" applyFont="1" applyBorder="1" applyAlignment="1">
      <alignment vertical="center"/>
    </xf>
    <xf numFmtId="164" fontId="22" fillId="0" borderId="6" xfId="0" applyNumberFormat="1" applyFont="1" applyBorder="1" applyAlignment="1">
      <alignment vertical="center"/>
    </xf>
    <xf numFmtId="164" fontId="22" fillId="0" borderId="7" xfId="0" applyNumberFormat="1" applyFont="1" applyBorder="1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22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164" fontId="22" fillId="0" borderId="10" xfId="0" applyNumberFormat="1" applyFont="1" applyBorder="1" applyAlignment="1">
      <alignment vertical="center"/>
    </xf>
    <xf numFmtId="164" fontId="22" fillId="0" borderId="12" xfId="0" applyNumberFormat="1" applyFont="1" applyBorder="1" applyAlignment="1">
      <alignment vertical="center"/>
    </xf>
    <xf numFmtId="0" fontId="22" fillId="6" borderId="10" xfId="0" applyFont="1" applyFill="1" applyBorder="1" applyAlignment="1">
      <alignment horizontal="center" vertical="center"/>
    </xf>
    <xf numFmtId="0" fontId="22" fillId="6" borderId="12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4" fontId="20" fillId="0" borderId="5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 indent="3"/>
    </xf>
    <xf numFmtId="0" fontId="20" fillId="0" borderId="0" xfId="0" applyFont="1" applyAlignment="1">
      <alignment horizontal="left" vertical="center" indent="3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indent="3"/>
    </xf>
    <xf numFmtId="0" fontId="20" fillId="0" borderId="8" xfId="0" applyFont="1" applyBorder="1" applyAlignment="1">
      <alignment horizontal="left" vertical="center" indent="3"/>
    </xf>
    <xf numFmtId="164" fontId="21" fillId="3" borderId="6" xfId="0" applyNumberFormat="1" applyFont="1" applyFill="1" applyBorder="1" applyAlignment="1">
      <alignment vertical="center"/>
    </xf>
    <xf numFmtId="164" fontId="21" fillId="3" borderId="7" xfId="0" applyNumberFormat="1" applyFont="1" applyFill="1" applyBorder="1" applyAlignment="1">
      <alignment vertical="center"/>
    </xf>
    <xf numFmtId="164" fontId="22" fillId="3" borderId="2" xfId="0" applyNumberFormat="1" applyFont="1" applyFill="1" applyBorder="1" applyAlignment="1">
      <alignment vertical="center"/>
    </xf>
    <xf numFmtId="164" fontId="22" fillId="3" borderId="3" xfId="0" applyNumberFormat="1" applyFont="1" applyFill="1" applyBorder="1" applyAlignment="1">
      <alignment vertical="center"/>
    </xf>
    <xf numFmtId="164" fontId="22" fillId="3" borderId="6" xfId="0" applyNumberFormat="1" applyFont="1" applyFill="1" applyBorder="1" applyAlignment="1">
      <alignment vertical="center"/>
    </xf>
    <xf numFmtId="164" fontId="22" fillId="3" borderId="7" xfId="0" applyNumberFormat="1" applyFont="1" applyFill="1" applyBorder="1" applyAlignment="1">
      <alignment vertical="center"/>
    </xf>
    <xf numFmtId="164" fontId="21" fillId="3" borderId="2" xfId="0" applyNumberFormat="1" applyFont="1" applyFill="1" applyBorder="1" applyAlignment="1">
      <alignment vertical="center"/>
    </xf>
    <xf numFmtId="164" fontId="21" fillId="3" borderId="3" xfId="0" applyNumberFormat="1" applyFont="1" applyFill="1" applyBorder="1" applyAlignment="1">
      <alignment vertical="center"/>
    </xf>
    <xf numFmtId="164" fontId="21" fillId="3" borderId="4" xfId="0" applyNumberFormat="1" applyFont="1" applyFill="1" applyBorder="1" applyAlignment="1">
      <alignment vertical="center"/>
    </xf>
    <xf numFmtId="164" fontId="21" fillId="3" borderId="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</xdr:colOff>
      <xdr:row>3</xdr:row>
      <xdr:rowOff>142875</xdr:rowOff>
    </xdr:from>
    <xdr:to>
      <xdr:col>19</xdr:col>
      <xdr:colOff>228601</xdr:colOff>
      <xdr:row>5</xdr:row>
      <xdr:rowOff>228600</xdr:rowOff>
    </xdr:to>
    <xdr:sp macro="" textlink="">
      <xdr:nvSpPr>
        <xdr:cNvPr id="4" name="Accolade fermante 3">
          <a:extLst>
            <a:ext uri="{FF2B5EF4-FFF2-40B4-BE49-F238E27FC236}">
              <a16:creationId xmlns:a16="http://schemas.microsoft.com/office/drawing/2014/main" id="{E15CFEA6-0A62-1296-F6C5-6B286267F1E1}"/>
            </a:ext>
          </a:extLst>
        </xdr:cNvPr>
        <xdr:cNvSpPr/>
      </xdr:nvSpPr>
      <xdr:spPr>
        <a:xfrm>
          <a:off x="11315701" y="1057275"/>
          <a:ext cx="228600" cy="733425"/>
        </a:xfrm>
        <a:prstGeom prst="rightBrace">
          <a:avLst>
            <a:gd name="adj1" fmla="val 8333"/>
            <a:gd name="adj2" fmla="val 52439"/>
          </a:avLst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97FD0-0846-45BE-A49B-E90DF2B33074}">
  <dimension ref="B1:J15"/>
  <sheetViews>
    <sheetView showGridLines="0" tabSelected="1" workbookViewId="0">
      <selection activeCell="N10" sqref="N10"/>
    </sheetView>
  </sheetViews>
  <sheetFormatPr baseColWidth="10" defaultColWidth="11.42578125" defaultRowHeight="15" x14ac:dyDescent="0.25"/>
  <cols>
    <col min="1" max="1" width="11.42578125" style="2"/>
    <col min="2" max="9" width="14.7109375" style="2" customWidth="1"/>
    <col min="10" max="10" width="17" style="2" customWidth="1"/>
    <col min="11" max="16384" width="11.42578125" style="2"/>
  </cols>
  <sheetData>
    <row r="1" spans="2:10" ht="55.5" customHeight="1" x14ac:dyDescent="0.25">
      <c r="B1" s="105" t="s">
        <v>114</v>
      </c>
      <c r="C1" s="106"/>
      <c r="D1" s="106"/>
      <c r="E1" s="106"/>
      <c r="F1" s="106"/>
      <c r="G1" s="106"/>
      <c r="H1" s="106"/>
      <c r="I1" s="106"/>
      <c r="J1" s="106"/>
    </row>
    <row r="2" spans="2:10" ht="40.5" customHeight="1" x14ac:dyDescent="0.25"/>
    <row r="3" spans="2:10" s="4" customFormat="1" ht="18.75" x14ac:dyDescent="0.3">
      <c r="D3" s="101" t="s">
        <v>0</v>
      </c>
      <c r="E3" s="72" t="s">
        <v>1</v>
      </c>
      <c r="F3" s="72"/>
      <c r="G3" s="72"/>
      <c r="H3" s="73"/>
    </row>
    <row r="4" spans="2:10" s="4" customFormat="1" ht="18.75" x14ac:dyDescent="0.3">
      <c r="D4" s="102" t="s">
        <v>2</v>
      </c>
      <c r="E4" s="74" t="s">
        <v>3</v>
      </c>
      <c r="F4" s="74"/>
      <c r="G4" s="74"/>
      <c r="H4" s="75"/>
    </row>
    <row r="5" spans="2:10" s="4" customFormat="1" ht="18.75" x14ac:dyDescent="0.3">
      <c r="D5" s="102" t="s">
        <v>4</v>
      </c>
      <c r="E5" s="74" t="s">
        <v>5</v>
      </c>
      <c r="F5" s="74"/>
      <c r="G5" s="74"/>
      <c r="H5" s="75"/>
    </row>
    <row r="6" spans="2:10" s="4" customFormat="1" ht="18.75" x14ac:dyDescent="0.3">
      <c r="D6" s="102" t="s">
        <v>6</v>
      </c>
      <c r="E6" s="74" t="s">
        <v>7</v>
      </c>
      <c r="F6" s="74"/>
      <c r="G6" s="74"/>
      <c r="H6" s="75"/>
    </row>
    <row r="7" spans="2:10" s="4" customFormat="1" ht="18.75" x14ac:dyDescent="0.3">
      <c r="D7" s="103" t="s">
        <v>8</v>
      </c>
      <c r="E7" s="6" t="s">
        <v>9</v>
      </c>
      <c r="F7" s="6"/>
      <c r="G7" s="6"/>
      <c r="H7" s="7"/>
    </row>
    <row r="8" spans="2:10" s="4" customFormat="1" ht="18.75" x14ac:dyDescent="0.3">
      <c r="B8" s="9"/>
      <c r="C8" s="5"/>
      <c r="D8" s="5"/>
      <c r="E8" s="5"/>
      <c r="F8" s="5"/>
    </row>
    <row r="9" spans="2:10" s="4" customFormat="1" ht="18.75" x14ac:dyDescent="0.25"/>
    <row r="10" spans="2:10" s="1" customFormat="1" ht="46.5" customHeight="1" x14ac:dyDescent="0.25"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  <c r="H10" s="8" t="s">
        <v>15</v>
      </c>
      <c r="I10" s="8" t="s">
        <v>16</v>
      </c>
      <c r="J10" s="8" t="s">
        <v>17</v>
      </c>
    </row>
    <row r="11" spans="2:10" s="3" customFormat="1" ht="36" customHeight="1" x14ac:dyDescent="0.25">
      <c r="B11" s="70" t="s">
        <v>18</v>
      </c>
      <c r="C11" s="71"/>
      <c r="D11" s="71"/>
      <c r="E11" s="71"/>
      <c r="F11" s="71"/>
      <c r="G11" s="71"/>
      <c r="H11" s="71"/>
      <c r="I11" s="71"/>
      <c r="J11" s="71"/>
    </row>
    <row r="12" spans="2:10" s="3" customFormat="1" ht="36" customHeight="1" x14ac:dyDescent="0.25">
      <c r="B12" s="8" t="s">
        <v>19</v>
      </c>
      <c r="C12" s="69"/>
      <c r="D12" s="69"/>
      <c r="E12" s="69"/>
      <c r="F12" s="69"/>
      <c r="G12" s="69"/>
      <c r="H12" s="69"/>
      <c r="I12" s="69"/>
      <c r="J12" s="69"/>
    </row>
    <row r="13" spans="2:10" s="3" customFormat="1" ht="36" customHeight="1" x14ac:dyDescent="0.25">
      <c r="B13" s="70" t="s">
        <v>20</v>
      </c>
      <c r="C13" s="71"/>
      <c r="D13" s="71"/>
      <c r="E13" s="71"/>
      <c r="F13" s="71"/>
      <c r="G13" s="71"/>
      <c r="H13" s="71"/>
      <c r="I13" s="71"/>
      <c r="J13" s="71"/>
    </row>
    <row r="14" spans="2:10" s="3" customFormat="1" ht="36" customHeight="1" x14ac:dyDescent="0.25">
      <c r="B14" s="8" t="s">
        <v>21</v>
      </c>
      <c r="C14" s="69"/>
      <c r="D14" s="69"/>
      <c r="E14" s="69"/>
      <c r="F14" s="69"/>
      <c r="G14" s="69"/>
      <c r="H14" s="69"/>
      <c r="I14" s="69"/>
      <c r="J14" s="69"/>
    </row>
    <row r="15" spans="2:10" s="3" customFormat="1" ht="36" customHeight="1" x14ac:dyDescent="0.25">
      <c r="B15" s="70" t="s">
        <v>22</v>
      </c>
      <c r="C15" s="71"/>
      <c r="D15" s="71"/>
      <c r="E15" s="71"/>
      <c r="F15" s="71"/>
      <c r="G15" s="71"/>
      <c r="H15" s="71"/>
      <c r="I15" s="71"/>
      <c r="J15" s="71"/>
    </row>
  </sheetData>
  <mergeCells count="1">
    <mergeCell ref="B1:J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35A8-E9D8-4CAF-A03D-EEED6EDB80C2}">
  <dimension ref="C1:Q58"/>
  <sheetViews>
    <sheetView showGridLines="0" topLeftCell="A8" zoomScale="80" zoomScaleNormal="80" workbookViewId="0">
      <selection activeCell="H7" sqref="H7"/>
    </sheetView>
  </sheetViews>
  <sheetFormatPr baseColWidth="10" defaultColWidth="11.42578125" defaultRowHeight="15" x14ac:dyDescent="0.25"/>
  <cols>
    <col min="1" max="1" width="11.42578125" style="2"/>
    <col min="2" max="2" width="2.7109375" style="2" customWidth="1"/>
    <col min="3" max="17" width="13.28515625" style="2" customWidth="1"/>
    <col min="18" max="18" width="2.7109375" style="2" customWidth="1"/>
    <col min="19" max="16384" width="11.42578125" style="2"/>
  </cols>
  <sheetData>
    <row r="1" spans="3:17" ht="33.75" customHeight="1" x14ac:dyDescent="0.25">
      <c r="C1" s="111" t="s">
        <v>23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3:17" s="4" customFormat="1" ht="23.25" customHeight="1" x14ac:dyDescent="0.25"/>
    <row r="3" spans="3:17" s="1" customFormat="1" ht="44.25" customHeight="1" x14ac:dyDescent="0.25">
      <c r="G3" s="76" t="s">
        <v>10</v>
      </c>
      <c r="H3" s="76" t="s">
        <v>11</v>
      </c>
      <c r="I3" s="76" t="s">
        <v>12</v>
      </c>
      <c r="J3" s="76" t="s">
        <v>13</v>
      </c>
      <c r="K3" s="76" t="s">
        <v>14</v>
      </c>
      <c r="L3" s="76" t="s">
        <v>15</v>
      </c>
      <c r="M3" s="76" t="s">
        <v>16</v>
      </c>
      <c r="N3" s="76" t="s">
        <v>17</v>
      </c>
    </row>
    <row r="4" spans="3:17" s="3" customFormat="1" ht="20.25" customHeight="1" x14ac:dyDescent="0.25">
      <c r="F4" s="77" t="s">
        <v>18</v>
      </c>
      <c r="G4" s="78">
        <f>BPU!C11</f>
        <v>0</v>
      </c>
      <c r="H4" s="78">
        <f>BPU!D11</f>
        <v>0</v>
      </c>
      <c r="I4" s="78">
        <f>BPU!E11</f>
        <v>0</v>
      </c>
      <c r="J4" s="78">
        <f>BPU!F11</f>
        <v>0</v>
      </c>
      <c r="K4" s="78">
        <f>BPU!G11</f>
        <v>0</v>
      </c>
      <c r="L4" s="78">
        <f>BPU!H11</f>
        <v>0</v>
      </c>
      <c r="M4" s="78">
        <f>BPU!I11</f>
        <v>0</v>
      </c>
      <c r="N4" s="78">
        <f>BPU!J11</f>
        <v>0</v>
      </c>
    </row>
    <row r="5" spans="3:17" s="3" customFormat="1" ht="20.25" customHeight="1" x14ac:dyDescent="0.25">
      <c r="F5" s="8" t="s">
        <v>19</v>
      </c>
      <c r="G5" s="69">
        <f>BPU!C12</f>
        <v>0</v>
      </c>
      <c r="H5" s="69">
        <f>BPU!D12</f>
        <v>0</v>
      </c>
      <c r="I5" s="69">
        <f>BPU!E12</f>
        <v>0</v>
      </c>
      <c r="J5" s="69">
        <f>BPU!F12</f>
        <v>0</v>
      </c>
      <c r="K5" s="69">
        <f>BPU!G12</f>
        <v>0</v>
      </c>
      <c r="L5" s="69">
        <f>BPU!H12</f>
        <v>0</v>
      </c>
      <c r="M5" s="69">
        <f>BPU!I12</f>
        <v>0</v>
      </c>
      <c r="N5" s="69">
        <f>BPU!J12</f>
        <v>0</v>
      </c>
    </row>
    <row r="6" spans="3:17" s="3" customFormat="1" ht="20.25" customHeight="1" x14ac:dyDescent="0.25">
      <c r="F6" s="77" t="s">
        <v>20</v>
      </c>
      <c r="G6" s="78">
        <f>BPU!C13</f>
        <v>0</v>
      </c>
      <c r="H6" s="78">
        <f>BPU!D13</f>
        <v>0</v>
      </c>
      <c r="I6" s="78">
        <f>BPU!E13</f>
        <v>0</v>
      </c>
      <c r="J6" s="78">
        <f>BPU!F13</f>
        <v>0</v>
      </c>
      <c r="K6" s="78">
        <f>BPU!G13</f>
        <v>0</v>
      </c>
      <c r="L6" s="78">
        <f>BPU!H13</f>
        <v>0</v>
      </c>
      <c r="M6" s="78">
        <f>BPU!I13</f>
        <v>0</v>
      </c>
      <c r="N6" s="78">
        <f>BPU!J13</f>
        <v>0</v>
      </c>
    </row>
    <row r="7" spans="3:17" s="3" customFormat="1" ht="20.25" customHeight="1" x14ac:dyDescent="0.25">
      <c r="F7" s="8" t="s">
        <v>21</v>
      </c>
      <c r="G7" s="69">
        <f>BPU!C14</f>
        <v>0</v>
      </c>
      <c r="H7" s="69">
        <f>BPU!D14</f>
        <v>0</v>
      </c>
      <c r="I7" s="69">
        <f>BPU!E14</f>
        <v>0</v>
      </c>
      <c r="J7" s="69">
        <f>BPU!F14</f>
        <v>0</v>
      </c>
      <c r="K7" s="69">
        <f>BPU!G14</f>
        <v>0</v>
      </c>
      <c r="L7" s="69">
        <f>BPU!H14</f>
        <v>0</v>
      </c>
      <c r="M7" s="69">
        <f>BPU!I14</f>
        <v>0</v>
      </c>
      <c r="N7" s="69">
        <f>BPU!J14</f>
        <v>0</v>
      </c>
    </row>
    <row r="8" spans="3:17" s="3" customFormat="1" ht="20.25" customHeight="1" x14ac:dyDescent="0.25">
      <c r="F8" s="77" t="s">
        <v>22</v>
      </c>
      <c r="G8" s="78">
        <f>BPU!C15</f>
        <v>0</v>
      </c>
      <c r="H8" s="78">
        <f>BPU!D15</f>
        <v>0</v>
      </c>
      <c r="I8" s="78">
        <f>BPU!E15</f>
        <v>0</v>
      </c>
      <c r="J8" s="78">
        <f>BPU!F15</f>
        <v>0</v>
      </c>
      <c r="K8" s="78">
        <f>BPU!G15</f>
        <v>0</v>
      </c>
      <c r="L8" s="78">
        <f>BPU!H15</f>
        <v>0</v>
      </c>
      <c r="M8" s="78">
        <f>BPU!I15</f>
        <v>0</v>
      </c>
      <c r="N8" s="78">
        <f>BPU!J15</f>
        <v>0</v>
      </c>
    </row>
    <row r="9" spans="3:17" s="3" customFormat="1" ht="44.25" customHeight="1" x14ac:dyDescent="0.25">
      <c r="D9" s="79"/>
      <c r="E9" s="80"/>
      <c r="F9" s="80"/>
      <c r="G9" s="80"/>
      <c r="H9" s="80"/>
      <c r="I9" s="80"/>
      <c r="J9" s="80"/>
      <c r="K9" s="80"/>
      <c r="L9" s="80"/>
    </row>
    <row r="10" spans="3:17" s="81" customFormat="1" ht="28.5" x14ac:dyDescent="0.25">
      <c r="C10" s="112" t="s">
        <v>24</v>
      </c>
      <c r="D10" s="112"/>
      <c r="E10" s="112"/>
      <c r="F10" s="112"/>
      <c r="G10" s="112"/>
      <c r="H10" s="112"/>
      <c r="I10" s="112"/>
      <c r="K10" s="112" t="s">
        <v>25</v>
      </c>
      <c r="L10" s="112"/>
      <c r="M10" s="112"/>
      <c r="N10" s="112"/>
      <c r="O10" s="112"/>
      <c r="P10" s="112"/>
      <c r="Q10" s="112"/>
    </row>
    <row r="11" spans="3:17" ht="18.75" customHeight="1" x14ac:dyDescent="0.25">
      <c r="C11" s="115" t="s">
        <v>26</v>
      </c>
      <c r="D11" s="115"/>
      <c r="E11" s="115"/>
      <c r="F11" s="115"/>
      <c r="G11" s="115"/>
      <c r="H11" s="115"/>
      <c r="I11" s="115"/>
      <c r="K11" s="115" t="s">
        <v>27</v>
      </c>
      <c r="L11" s="115"/>
      <c r="M11" s="115"/>
      <c r="N11" s="115"/>
      <c r="O11" s="115"/>
      <c r="P11" s="115"/>
      <c r="Q11" s="115"/>
    </row>
    <row r="12" spans="3:17" ht="18.75" customHeight="1" x14ac:dyDescent="0.25">
      <c r="C12" s="115" t="s">
        <v>28</v>
      </c>
      <c r="D12" s="115"/>
      <c r="E12" s="115"/>
      <c r="F12" s="115"/>
      <c r="G12" s="115"/>
      <c r="H12" s="115"/>
      <c r="I12" s="115"/>
      <c r="K12" s="115" t="s">
        <v>112</v>
      </c>
      <c r="L12" s="115"/>
      <c r="M12" s="115"/>
      <c r="N12" s="115"/>
      <c r="O12" s="115"/>
      <c r="P12" s="115"/>
      <c r="Q12" s="115"/>
    </row>
    <row r="13" spans="3:17" ht="9.75" customHeight="1" thickBot="1" x14ac:dyDescent="0.3">
      <c r="C13" s="82"/>
      <c r="D13" s="82"/>
      <c r="E13" s="82"/>
      <c r="F13" s="82"/>
      <c r="G13" s="82"/>
      <c r="H13" s="82"/>
      <c r="I13" s="82"/>
      <c r="K13" s="82"/>
      <c r="L13" s="82"/>
      <c r="M13" s="82"/>
      <c r="N13" s="82"/>
      <c r="O13" s="82"/>
      <c r="P13" s="82"/>
      <c r="Q13" s="82"/>
    </row>
    <row r="14" spans="3:17" ht="15.75" thickBot="1" x14ac:dyDescent="0.3">
      <c r="C14" s="109" t="s">
        <v>29</v>
      </c>
      <c r="D14" s="110"/>
      <c r="E14" s="83" t="s">
        <v>30</v>
      </c>
      <c r="F14" s="84" t="s">
        <v>31</v>
      </c>
      <c r="G14" s="85" t="s">
        <v>32</v>
      </c>
      <c r="H14" s="86" t="s">
        <v>33</v>
      </c>
      <c r="I14" s="87" t="s">
        <v>34</v>
      </c>
      <c r="K14" s="109" t="s">
        <v>29</v>
      </c>
      <c r="L14" s="110"/>
      <c r="M14" s="88" t="s">
        <v>30</v>
      </c>
      <c r="N14" s="84" t="s">
        <v>31</v>
      </c>
      <c r="O14" s="85" t="s">
        <v>32</v>
      </c>
      <c r="P14" s="86" t="s">
        <v>33</v>
      </c>
      <c r="Q14" s="87" t="s">
        <v>34</v>
      </c>
    </row>
    <row r="15" spans="3:17" x14ac:dyDescent="0.2">
      <c r="C15" s="116">
        <v>45962</v>
      </c>
      <c r="D15" s="117"/>
      <c r="E15" s="89">
        <v>6</v>
      </c>
      <c r="F15" s="36">
        <v>0.44791666666666669</v>
      </c>
      <c r="G15" s="37">
        <v>0.76041666666666663</v>
      </c>
      <c r="H15" s="90">
        <f>(G15-F15)*E15</f>
        <v>1.8749999999999996</v>
      </c>
      <c r="I15" s="91">
        <f>H15*K6*24</f>
        <v>0</v>
      </c>
      <c r="K15" s="113">
        <v>45993</v>
      </c>
      <c r="L15" s="114"/>
      <c r="M15" s="104">
        <v>1</v>
      </c>
      <c r="N15" s="36">
        <v>0.75</v>
      </c>
      <c r="O15" s="37">
        <v>0.875</v>
      </c>
      <c r="P15" s="90">
        <f>(O15-N15)*M15</f>
        <v>0.125</v>
      </c>
      <c r="Q15" s="91">
        <f>P15*$G$5*24</f>
        <v>0</v>
      </c>
    </row>
    <row r="16" spans="3:17" x14ac:dyDescent="0.2">
      <c r="C16" s="116">
        <v>45963</v>
      </c>
      <c r="D16" s="117"/>
      <c r="E16" s="89">
        <v>6</v>
      </c>
      <c r="F16" s="29">
        <v>0.44791666666666669</v>
      </c>
      <c r="G16" s="30">
        <v>0.76041666666666663</v>
      </c>
      <c r="H16" s="92">
        <f t="shared" ref="H16:H40" si="0">(G16-F16)*E16</f>
        <v>1.8749999999999996</v>
      </c>
      <c r="I16" s="93">
        <f>H16*I6*24</f>
        <v>0</v>
      </c>
      <c r="K16" s="107">
        <v>45993</v>
      </c>
      <c r="L16" s="108"/>
      <c r="M16" s="104">
        <v>1</v>
      </c>
      <c r="N16" s="29">
        <v>0.875</v>
      </c>
      <c r="O16" s="30">
        <v>0.97916666666666663</v>
      </c>
      <c r="P16" s="92">
        <f>(O16-N16)*M16</f>
        <v>0.10416666666666663</v>
      </c>
      <c r="Q16" s="93">
        <f>P16*H5*24</f>
        <v>0</v>
      </c>
    </row>
    <row r="17" spans="3:17" x14ac:dyDescent="0.2">
      <c r="C17" s="116">
        <v>45965</v>
      </c>
      <c r="D17" s="117"/>
      <c r="E17" s="89">
        <v>6</v>
      </c>
      <c r="F17" s="29">
        <v>0.44791666666666669</v>
      </c>
      <c r="G17" s="30">
        <v>0.76041666666666663</v>
      </c>
      <c r="H17" s="92">
        <f t="shared" si="0"/>
        <v>1.8749999999999996</v>
      </c>
      <c r="I17" s="93">
        <f>H17*$G$6*24</f>
        <v>0</v>
      </c>
      <c r="K17" s="107">
        <v>45993</v>
      </c>
      <c r="L17" s="108"/>
      <c r="M17" s="89">
        <v>17</v>
      </c>
      <c r="N17" s="29">
        <v>0.75</v>
      </c>
      <c r="O17" s="30">
        <v>0.875</v>
      </c>
      <c r="P17" s="92">
        <f>(O17-N17)*M17</f>
        <v>2.125</v>
      </c>
      <c r="Q17" s="93">
        <f>P17*$G$6*24</f>
        <v>0</v>
      </c>
    </row>
    <row r="18" spans="3:17" ht="15.75" thickBot="1" x14ac:dyDescent="0.25">
      <c r="C18" s="116">
        <v>45966</v>
      </c>
      <c r="D18" s="117"/>
      <c r="E18" s="89">
        <v>6</v>
      </c>
      <c r="F18" s="29">
        <v>0.44791666666666669</v>
      </c>
      <c r="G18" s="30">
        <v>0.76041666666666663</v>
      </c>
      <c r="H18" s="92">
        <f t="shared" si="0"/>
        <v>1.8749999999999996</v>
      </c>
      <c r="I18" s="93">
        <f>H18*$G$6*24</f>
        <v>0</v>
      </c>
      <c r="K18" s="107">
        <v>45993</v>
      </c>
      <c r="L18" s="108"/>
      <c r="M18" s="89">
        <v>17</v>
      </c>
      <c r="N18" s="29">
        <v>0.875</v>
      </c>
      <c r="O18" s="30">
        <v>0.97916666666666663</v>
      </c>
      <c r="P18" s="92">
        <f>(O18-N18)*M18</f>
        <v>1.7708333333333326</v>
      </c>
      <c r="Q18" s="93">
        <f>P18*H6*24</f>
        <v>0</v>
      </c>
    </row>
    <row r="19" spans="3:17" ht="15.75" thickBot="1" x14ac:dyDescent="0.3">
      <c r="C19" s="116">
        <v>45967</v>
      </c>
      <c r="D19" s="117"/>
      <c r="E19" s="89">
        <v>6</v>
      </c>
      <c r="F19" s="29">
        <v>0.44791666666666669</v>
      </c>
      <c r="G19" s="30">
        <v>0.76041666666666663</v>
      </c>
      <c r="H19" s="92">
        <f t="shared" si="0"/>
        <v>1.8749999999999996</v>
      </c>
      <c r="I19" s="93">
        <f>H19*$G$6*24</f>
        <v>0</v>
      </c>
      <c r="K19" s="109" t="s">
        <v>35</v>
      </c>
      <c r="L19" s="110"/>
      <c r="M19" s="110"/>
      <c r="N19" s="94"/>
      <c r="O19" s="94"/>
      <c r="P19" s="95">
        <f>SUM(P15:P18)</f>
        <v>4.1249999999999991</v>
      </c>
      <c r="Q19" s="96">
        <f>SUM(Q15:Q18)</f>
        <v>0</v>
      </c>
    </row>
    <row r="20" spans="3:17" x14ac:dyDescent="0.25">
      <c r="C20" s="116">
        <v>45968</v>
      </c>
      <c r="D20" s="117"/>
      <c r="E20" s="89">
        <v>6</v>
      </c>
      <c r="F20" s="29">
        <v>0.44791666666666669</v>
      </c>
      <c r="G20" s="30">
        <v>0.76041666666666663</v>
      </c>
      <c r="H20" s="92">
        <f t="shared" si="0"/>
        <v>1.8749999999999996</v>
      </c>
      <c r="I20" s="93">
        <f>H20*$G$6*24</f>
        <v>0</v>
      </c>
      <c r="M20" s="89"/>
      <c r="N20"/>
      <c r="O20"/>
      <c r="P20"/>
      <c r="Q20"/>
    </row>
    <row r="21" spans="3:17" x14ac:dyDescent="0.25">
      <c r="C21" s="116">
        <v>45969</v>
      </c>
      <c r="D21" s="117"/>
      <c r="E21" s="89">
        <v>6</v>
      </c>
      <c r="F21" s="29">
        <v>0.44791666666666669</v>
      </c>
      <c r="G21" s="30">
        <v>0.76041666666666663</v>
      </c>
      <c r="H21" s="92">
        <f t="shared" si="0"/>
        <v>1.8749999999999996</v>
      </c>
      <c r="I21" s="93">
        <f>H21*$G$6*24</f>
        <v>0</v>
      </c>
      <c r="M21" s="89"/>
      <c r="N21"/>
      <c r="O21"/>
      <c r="P21"/>
      <c r="Q21"/>
    </row>
    <row r="22" spans="3:17" x14ac:dyDescent="0.25">
      <c r="C22" s="116">
        <v>45970</v>
      </c>
      <c r="D22" s="117"/>
      <c r="E22" s="89">
        <v>6</v>
      </c>
      <c r="F22" s="29">
        <v>0.44791666666666669</v>
      </c>
      <c r="G22" s="30">
        <v>0.76041666666666663</v>
      </c>
      <c r="H22" s="92">
        <f t="shared" si="0"/>
        <v>1.8749999999999996</v>
      </c>
      <c r="I22" s="93">
        <f>H22*I6*24</f>
        <v>0</v>
      </c>
      <c r="M22" s="89"/>
      <c r="N22"/>
      <c r="O22"/>
      <c r="P22"/>
      <c r="Q22"/>
    </row>
    <row r="23" spans="3:17" x14ac:dyDescent="0.25">
      <c r="C23" s="116">
        <v>45972</v>
      </c>
      <c r="D23" s="117"/>
      <c r="E23" s="89">
        <v>6</v>
      </c>
      <c r="F23" s="29">
        <v>0.44791666666666669</v>
      </c>
      <c r="G23" s="30">
        <v>0.76041666666666663</v>
      </c>
      <c r="H23" s="92">
        <f t="shared" si="0"/>
        <v>1.8749999999999996</v>
      </c>
      <c r="I23" s="93">
        <f>H23*K6*24</f>
        <v>0</v>
      </c>
      <c r="M23" s="89"/>
      <c r="N23"/>
      <c r="O23"/>
      <c r="P23"/>
      <c r="Q23"/>
    </row>
    <row r="24" spans="3:17" x14ac:dyDescent="0.25">
      <c r="C24" s="116">
        <v>45973</v>
      </c>
      <c r="D24" s="117"/>
      <c r="E24" s="89">
        <v>6</v>
      </c>
      <c r="F24" s="29">
        <v>0.44791666666666669</v>
      </c>
      <c r="G24" s="30">
        <v>0.76041666666666663</v>
      </c>
      <c r="H24" s="92">
        <f t="shared" si="0"/>
        <v>1.8749999999999996</v>
      </c>
      <c r="I24" s="93">
        <f>H24*$G$6*24</f>
        <v>0</v>
      </c>
      <c r="M24" s="89"/>
      <c r="N24"/>
      <c r="O24"/>
      <c r="P24"/>
      <c r="Q24"/>
    </row>
    <row r="25" spans="3:17" x14ac:dyDescent="0.25">
      <c r="C25" s="116">
        <v>45974</v>
      </c>
      <c r="D25" s="117"/>
      <c r="E25" s="89">
        <v>6</v>
      </c>
      <c r="F25" s="29">
        <v>0.44791666666666669</v>
      </c>
      <c r="G25" s="30">
        <v>0.76041666666666663</v>
      </c>
      <c r="H25" s="92">
        <f t="shared" si="0"/>
        <v>1.8749999999999996</v>
      </c>
      <c r="I25" s="93">
        <f>H25*$G$6*24</f>
        <v>0</v>
      </c>
      <c r="M25" s="89"/>
      <c r="N25"/>
      <c r="O25"/>
      <c r="P25"/>
      <c r="Q25"/>
    </row>
    <row r="26" spans="3:17" x14ac:dyDescent="0.25">
      <c r="C26" s="116">
        <v>45975</v>
      </c>
      <c r="D26" s="117"/>
      <c r="E26" s="89">
        <v>6</v>
      </c>
      <c r="F26" s="29">
        <v>0.44791666666666669</v>
      </c>
      <c r="G26" s="30">
        <v>0.76041666666666663</v>
      </c>
      <c r="H26" s="92">
        <f t="shared" si="0"/>
        <v>1.8749999999999996</v>
      </c>
      <c r="I26" s="93">
        <f>H26*$G$6*24</f>
        <v>0</v>
      </c>
      <c r="M26" s="89"/>
      <c r="N26"/>
      <c r="O26"/>
      <c r="P26"/>
      <c r="Q26"/>
    </row>
    <row r="27" spans="3:17" x14ac:dyDescent="0.25">
      <c r="C27" s="116">
        <v>45976</v>
      </c>
      <c r="D27" s="117"/>
      <c r="E27" s="89">
        <v>6</v>
      </c>
      <c r="F27" s="29">
        <v>0.44791666666666669</v>
      </c>
      <c r="G27" s="30">
        <v>0.76041666666666663</v>
      </c>
      <c r="H27" s="92">
        <f t="shared" si="0"/>
        <v>1.8749999999999996</v>
      </c>
      <c r="I27" s="93">
        <f>H27*$G$6*24</f>
        <v>0</v>
      </c>
      <c r="M27"/>
      <c r="N27"/>
      <c r="O27"/>
      <c r="P27"/>
      <c r="Q27" s="97"/>
    </row>
    <row r="28" spans="3:17" x14ac:dyDescent="0.25">
      <c r="C28" s="116">
        <v>45977</v>
      </c>
      <c r="D28" s="117"/>
      <c r="E28" s="89">
        <v>6</v>
      </c>
      <c r="F28" s="29">
        <v>0.44791666666666669</v>
      </c>
      <c r="G28" s="30">
        <v>0.76041666666666663</v>
      </c>
      <c r="H28" s="92">
        <f t="shared" si="0"/>
        <v>1.8749999999999996</v>
      </c>
      <c r="I28" s="93">
        <f>H28*I6*24</f>
        <v>0</v>
      </c>
      <c r="M28"/>
      <c r="N28"/>
      <c r="O28"/>
      <c r="P28"/>
      <c r="Q28"/>
    </row>
    <row r="29" spans="3:17" x14ac:dyDescent="0.25">
      <c r="C29" s="116">
        <v>45979</v>
      </c>
      <c r="D29" s="117"/>
      <c r="E29" s="89">
        <v>6</v>
      </c>
      <c r="F29" s="29">
        <v>0.44791666666666669</v>
      </c>
      <c r="G29" s="30">
        <v>0.76041666666666663</v>
      </c>
      <c r="H29" s="92">
        <f t="shared" si="0"/>
        <v>1.8749999999999996</v>
      </c>
      <c r="I29" s="93">
        <f>H29*$G$6*24</f>
        <v>0</v>
      </c>
      <c r="M29"/>
      <c r="N29"/>
      <c r="O29"/>
      <c r="P29"/>
      <c r="Q29"/>
    </row>
    <row r="30" spans="3:17" x14ac:dyDescent="0.25">
      <c r="C30" s="116">
        <v>45980</v>
      </c>
      <c r="D30" s="117"/>
      <c r="E30" s="89">
        <v>6</v>
      </c>
      <c r="F30" s="29">
        <v>0.44791666666666669</v>
      </c>
      <c r="G30" s="30">
        <v>0.76041666666666663</v>
      </c>
      <c r="H30" s="92">
        <f t="shared" si="0"/>
        <v>1.8749999999999996</v>
      </c>
      <c r="I30" s="93">
        <f>H30*$G$6*24</f>
        <v>0</v>
      </c>
      <c r="M30"/>
      <c r="N30"/>
      <c r="O30"/>
      <c r="P30"/>
      <c r="Q30"/>
    </row>
    <row r="31" spans="3:17" x14ac:dyDescent="0.25">
      <c r="C31" s="116">
        <v>45981</v>
      </c>
      <c r="D31" s="117"/>
      <c r="E31" s="89">
        <v>6</v>
      </c>
      <c r="F31" s="29">
        <v>0.44791666666666669</v>
      </c>
      <c r="G31" s="30">
        <v>0.76041666666666663</v>
      </c>
      <c r="H31" s="92">
        <f t="shared" si="0"/>
        <v>1.8749999999999996</v>
      </c>
      <c r="I31" s="93">
        <f>H31*$G$6*24</f>
        <v>0</v>
      </c>
      <c r="M31"/>
      <c r="N31"/>
      <c r="O31"/>
      <c r="P31"/>
      <c r="Q31"/>
    </row>
    <row r="32" spans="3:17" x14ac:dyDescent="0.25">
      <c r="C32" s="116">
        <v>45982</v>
      </c>
      <c r="D32" s="117"/>
      <c r="E32" s="89">
        <v>6</v>
      </c>
      <c r="F32" s="29">
        <v>0.44791666666666669</v>
      </c>
      <c r="G32" s="30">
        <v>0.76041666666666663</v>
      </c>
      <c r="H32" s="92">
        <f t="shared" si="0"/>
        <v>1.8749999999999996</v>
      </c>
      <c r="I32" s="93">
        <f>H32*$G$6*24</f>
        <v>0</v>
      </c>
      <c r="M32"/>
      <c r="N32"/>
      <c r="O32"/>
      <c r="P32"/>
      <c r="Q32"/>
    </row>
    <row r="33" spans="3:17" x14ac:dyDescent="0.25">
      <c r="C33" s="116">
        <v>45983</v>
      </c>
      <c r="D33" s="117"/>
      <c r="E33" s="89">
        <v>6</v>
      </c>
      <c r="F33" s="29">
        <v>0.44791666666666669</v>
      </c>
      <c r="G33" s="30">
        <v>0.76041666666666663</v>
      </c>
      <c r="H33" s="92">
        <f t="shared" si="0"/>
        <v>1.8749999999999996</v>
      </c>
      <c r="I33" s="93">
        <f>H33*$G$6*24</f>
        <v>0</v>
      </c>
      <c r="M33"/>
      <c r="N33"/>
      <c r="O33"/>
      <c r="P33"/>
      <c r="Q33"/>
    </row>
    <row r="34" spans="3:17" x14ac:dyDescent="0.25">
      <c r="C34" s="116">
        <v>45984</v>
      </c>
      <c r="D34" s="117"/>
      <c r="E34" s="89">
        <v>6</v>
      </c>
      <c r="F34" s="29">
        <v>0.44791666666666669</v>
      </c>
      <c r="G34" s="30">
        <v>0.76041666666666663</v>
      </c>
      <c r="H34" s="92">
        <f t="shared" si="0"/>
        <v>1.8749999999999996</v>
      </c>
      <c r="I34" s="93">
        <f>H34*I6*24</f>
        <v>0</v>
      </c>
      <c r="M34"/>
      <c r="N34"/>
      <c r="O34"/>
      <c r="P34"/>
      <c r="Q34"/>
    </row>
    <row r="35" spans="3:17" x14ac:dyDescent="0.25">
      <c r="C35" s="116">
        <v>45986</v>
      </c>
      <c r="D35" s="117"/>
      <c r="E35" s="89">
        <v>6</v>
      </c>
      <c r="F35" s="29">
        <v>0.44791666666666669</v>
      </c>
      <c r="G35" s="30">
        <v>0.76041666666666663</v>
      </c>
      <c r="H35" s="92">
        <f t="shared" si="0"/>
        <v>1.8749999999999996</v>
      </c>
      <c r="I35" s="93">
        <f>H35*$G$6*24</f>
        <v>0</v>
      </c>
      <c r="M35"/>
      <c r="N35"/>
      <c r="O35"/>
      <c r="P35"/>
      <c r="Q35"/>
    </row>
    <row r="36" spans="3:17" x14ac:dyDescent="0.25">
      <c r="C36" s="116">
        <v>45987</v>
      </c>
      <c r="D36" s="117"/>
      <c r="E36" s="89">
        <v>6</v>
      </c>
      <c r="F36" s="29">
        <v>0.44791666666666669</v>
      </c>
      <c r="G36" s="30">
        <v>0.76041666666666663</v>
      </c>
      <c r="H36" s="92">
        <f t="shared" si="0"/>
        <v>1.8749999999999996</v>
      </c>
      <c r="I36" s="93">
        <f>H36*$G$6*24</f>
        <v>0</v>
      </c>
      <c r="M36"/>
      <c r="N36"/>
      <c r="O36"/>
      <c r="P36"/>
      <c r="Q36"/>
    </row>
    <row r="37" spans="3:17" x14ac:dyDescent="0.25">
      <c r="C37" s="116">
        <v>45988</v>
      </c>
      <c r="D37" s="117"/>
      <c r="E37" s="89">
        <v>6</v>
      </c>
      <c r="F37" s="29">
        <v>0.44791666666666669</v>
      </c>
      <c r="G37" s="30">
        <v>0.76041666666666663</v>
      </c>
      <c r="H37" s="92">
        <f t="shared" si="0"/>
        <v>1.8749999999999996</v>
      </c>
      <c r="I37" s="93">
        <f>H37*$G$6*24</f>
        <v>0</v>
      </c>
      <c r="M37"/>
      <c r="N37"/>
      <c r="O37"/>
      <c r="P37"/>
      <c r="Q37"/>
    </row>
    <row r="38" spans="3:17" x14ac:dyDescent="0.25">
      <c r="C38" s="116">
        <v>45989</v>
      </c>
      <c r="D38" s="117"/>
      <c r="E38" s="89">
        <v>6</v>
      </c>
      <c r="F38" s="29">
        <v>0.44791666666666669</v>
      </c>
      <c r="G38" s="30">
        <v>0.76041666666666663</v>
      </c>
      <c r="H38" s="92">
        <f t="shared" si="0"/>
        <v>1.8749999999999996</v>
      </c>
      <c r="I38" s="93">
        <f>H38*$G$6*24</f>
        <v>0</v>
      </c>
      <c r="M38"/>
      <c r="N38"/>
      <c r="O38"/>
      <c r="P38"/>
      <c r="Q38"/>
    </row>
    <row r="39" spans="3:17" x14ac:dyDescent="0.25">
      <c r="C39" s="116">
        <v>45990</v>
      </c>
      <c r="D39" s="117"/>
      <c r="E39" s="89">
        <v>6</v>
      </c>
      <c r="F39" s="29">
        <v>0.44791666666666669</v>
      </c>
      <c r="G39" s="30">
        <v>0.76041666666666663</v>
      </c>
      <c r="H39" s="92">
        <f t="shared" si="0"/>
        <v>1.8749999999999996</v>
      </c>
      <c r="I39" s="93">
        <f>H39*$G$6*24</f>
        <v>0</v>
      </c>
      <c r="M39"/>
      <c r="N39"/>
      <c r="O39"/>
      <c r="P39"/>
      <c r="Q39"/>
    </row>
    <row r="40" spans="3:17" ht="15.75" thickBot="1" x14ac:dyDescent="0.3">
      <c r="C40" s="116">
        <v>45991</v>
      </c>
      <c r="D40" s="117"/>
      <c r="E40" s="89">
        <v>6</v>
      </c>
      <c r="F40" s="29">
        <v>0.44791666666666669</v>
      </c>
      <c r="G40" s="30">
        <v>0.76041666666666663</v>
      </c>
      <c r="H40" s="92">
        <f t="shared" si="0"/>
        <v>1.8749999999999996</v>
      </c>
      <c r="I40" s="93">
        <f>H40*I6*24</f>
        <v>0</v>
      </c>
      <c r="M40"/>
      <c r="N40"/>
      <c r="O40"/>
      <c r="P40"/>
      <c r="Q40"/>
    </row>
    <row r="41" spans="3:17" ht="18.75" customHeight="1" thickBot="1" x14ac:dyDescent="0.3">
      <c r="C41" s="109" t="s">
        <v>35</v>
      </c>
      <c r="D41" s="110"/>
      <c r="E41" s="110"/>
      <c r="F41" s="98"/>
      <c r="G41" s="98"/>
      <c r="H41" s="95">
        <f>SUM(H15:H40)</f>
        <v>48.749999999999993</v>
      </c>
      <c r="I41" s="99">
        <f>SUM(I15:I40)</f>
        <v>0</v>
      </c>
      <c r="M41"/>
      <c r="N41"/>
      <c r="O41"/>
      <c r="P41"/>
      <c r="Q41"/>
    </row>
    <row r="42" spans="3:17" x14ac:dyDescent="0.25">
      <c r="D42" s="100"/>
      <c r="M42"/>
      <c r="N42"/>
      <c r="O42"/>
      <c r="P42"/>
      <c r="Q42"/>
    </row>
    <row r="43" spans="3:17" x14ac:dyDescent="0.25">
      <c r="D43" s="100"/>
      <c r="M43"/>
      <c r="N43"/>
      <c r="O43"/>
      <c r="P43"/>
      <c r="Q43"/>
    </row>
    <row r="44" spans="3:17" x14ac:dyDescent="0.25">
      <c r="D44" s="100"/>
      <c r="M44"/>
      <c r="N44"/>
      <c r="O44"/>
      <c r="P44"/>
      <c r="Q44"/>
    </row>
    <row r="45" spans="3:17" x14ac:dyDescent="0.25">
      <c r="D45" s="100"/>
    </row>
    <row r="46" spans="3:17" x14ac:dyDescent="0.25">
      <c r="D46" s="100"/>
    </row>
    <row r="47" spans="3:17" x14ac:dyDescent="0.25">
      <c r="D47" s="100"/>
    </row>
    <row r="48" spans="3:17" x14ac:dyDescent="0.25">
      <c r="D48" s="100"/>
    </row>
    <row r="49" spans="4:4" x14ac:dyDescent="0.25">
      <c r="D49" s="100"/>
    </row>
    <row r="50" spans="4:4" x14ac:dyDescent="0.25">
      <c r="D50" s="100"/>
    </row>
    <row r="51" spans="4:4" x14ac:dyDescent="0.25">
      <c r="D51" s="100"/>
    </row>
    <row r="52" spans="4:4" x14ac:dyDescent="0.25">
      <c r="D52" s="100"/>
    </row>
    <row r="53" spans="4:4" x14ac:dyDescent="0.25">
      <c r="D53" s="100"/>
    </row>
    <row r="54" spans="4:4" x14ac:dyDescent="0.25">
      <c r="D54" s="100"/>
    </row>
    <row r="55" spans="4:4" x14ac:dyDescent="0.25">
      <c r="D55" s="100"/>
    </row>
    <row r="56" spans="4:4" x14ac:dyDescent="0.25">
      <c r="D56" s="100"/>
    </row>
    <row r="57" spans="4:4" x14ac:dyDescent="0.25">
      <c r="D57" s="100"/>
    </row>
    <row r="58" spans="4:4" x14ac:dyDescent="0.25">
      <c r="D58" s="100"/>
    </row>
  </sheetData>
  <sheetProtection algorithmName="SHA-512" hashValue="ZSNHGquvzYpM7XRPOvIp1QpJ/rPx+eojy1zujEEe51MJbu9y+vOtp6ZixRxlRXCYPf9gah4QOaAEP/Vp2FlEwA==" saltValue="7lniI6TP6B1MJeFfwTNr3w==" spinCount="100000" sheet="1" objects="1" scenarios="1"/>
  <mergeCells count="41">
    <mergeCell ref="C28:D28"/>
    <mergeCell ref="C29:D29"/>
    <mergeCell ref="C30:D30"/>
    <mergeCell ref="C20:D20"/>
    <mergeCell ref="C21:D21"/>
    <mergeCell ref="C22:D22"/>
    <mergeCell ref="C23:D23"/>
    <mergeCell ref="C24:D24"/>
    <mergeCell ref="C25:D25"/>
    <mergeCell ref="C41:E41"/>
    <mergeCell ref="C11:I11"/>
    <mergeCell ref="C12:I12"/>
    <mergeCell ref="C14:D14"/>
    <mergeCell ref="C36:D36"/>
    <mergeCell ref="C37:D37"/>
    <mergeCell ref="C38:D38"/>
    <mergeCell ref="C39:D39"/>
    <mergeCell ref="C40:D40"/>
    <mergeCell ref="C31:D31"/>
    <mergeCell ref="C32:D32"/>
    <mergeCell ref="C33:D33"/>
    <mergeCell ref="C34:D34"/>
    <mergeCell ref="C35:D35"/>
    <mergeCell ref="C26:D26"/>
    <mergeCell ref="C27:D27"/>
    <mergeCell ref="K18:L18"/>
    <mergeCell ref="K19:M19"/>
    <mergeCell ref="C1:Q1"/>
    <mergeCell ref="K10:Q10"/>
    <mergeCell ref="C10:I10"/>
    <mergeCell ref="K15:L15"/>
    <mergeCell ref="K14:L14"/>
    <mergeCell ref="K11:Q11"/>
    <mergeCell ref="K12:Q12"/>
    <mergeCell ref="K16:L16"/>
    <mergeCell ref="K17:L17"/>
    <mergeCell ref="C15:D15"/>
    <mergeCell ref="C16:D16"/>
    <mergeCell ref="C17:D17"/>
    <mergeCell ref="C18:D18"/>
    <mergeCell ref="C19:D19"/>
  </mergeCells>
  <printOptions horizontalCentered="1" verticalCentered="1"/>
  <pageMargins left="0.19685039370078741" right="0.19685039370078741" top="0.55118110236220474" bottom="0.35433070866141736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11055-580C-4247-A9C2-F9FAA16FFB85}">
  <dimension ref="A1:AQ47"/>
  <sheetViews>
    <sheetView showGridLines="0" zoomScaleNormal="100" workbookViewId="0">
      <pane xSplit="3" ySplit="9" topLeftCell="D10" activePane="bottomRight" state="frozen"/>
      <selection pane="topRight"/>
      <selection pane="bottomLeft"/>
      <selection pane="bottomRight" activeCell="AA3" sqref="AA3"/>
    </sheetView>
  </sheetViews>
  <sheetFormatPr baseColWidth="10" defaultColWidth="11.42578125" defaultRowHeight="12.75" x14ac:dyDescent="0.25"/>
  <cols>
    <col min="1" max="1" width="7.42578125" style="10" customWidth="1"/>
    <col min="2" max="2" width="37.140625" style="10" customWidth="1"/>
    <col min="3" max="3" width="5.140625" style="10" customWidth="1"/>
    <col min="4" max="5" width="7.5703125" style="18" customWidth="1"/>
    <col min="6" max="6" width="6.140625" style="18" bestFit="1" customWidth="1"/>
    <col min="7" max="7" width="8.7109375" style="11" customWidth="1"/>
    <col min="8" max="9" width="7.5703125" style="18" customWidth="1"/>
    <col min="10" max="10" width="6.7109375" style="10" customWidth="1"/>
    <col min="11" max="11" width="8.7109375" style="11" customWidth="1"/>
    <col min="12" max="13" width="7.5703125" style="10" customWidth="1"/>
    <col min="14" max="14" width="6.140625" style="10" bestFit="1" customWidth="1"/>
    <col min="15" max="15" width="8.7109375" style="11" customWidth="1"/>
    <col min="16" max="17" width="7.28515625" style="10" customWidth="1"/>
    <col min="18" max="18" width="6.140625" style="10" bestFit="1" customWidth="1"/>
    <col min="19" max="19" width="8.7109375" style="11" customWidth="1"/>
    <col min="20" max="21" width="7.5703125" style="10" customWidth="1"/>
    <col min="22" max="22" width="6.140625" style="10" customWidth="1"/>
    <col min="23" max="23" width="9.5703125" style="11" customWidth="1"/>
    <col min="24" max="25" width="7.5703125" style="10" customWidth="1"/>
    <col min="26" max="26" width="6.140625" style="10" customWidth="1"/>
    <col min="27" max="27" width="9.5703125" style="11" customWidth="1"/>
    <col min="28" max="29" width="7.5703125" style="10" customWidth="1"/>
    <col min="30" max="30" width="6.140625" style="10" customWidth="1"/>
    <col min="31" max="31" width="9.5703125" style="11" customWidth="1"/>
    <col min="32" max="33" width="7.5703125" style="10" customWidth="1"/>
    <col min="34" max="34" width="6.140625" style="10" customWidth="1"/>
    <col min="35" max="35" width="9.5703125" style="11" customWidth="1"/>
    <col min="36" max="37" width="8" style="10" customWidth="1"/>
    <col min="38" max="38" width="6.140625" style="10" customWidth="1"/>
    <col min="39" max="39" width="9.5703125" style="11" customWidth="1"/>
    <col min="40" max="41" width="7.5703125" style="10" customWidth="1"/>
    <col min="42" max="42" width="6.140625" style="10" customWidth="1"/>
    <col min="43" max="43" width="9.5703125" style="11" customWidth="1"/>
    <col min="44" max="44" width="7.42578125" style="10" customWidth="1"/>
    <col min="45" max="16384" width="11.42578125" style="10"/>
  </cols>
  <sheetData>
    <row r="1" spans="1:43" ht="8.1" customHeight="1" thickBot="1" x14ac:dyDescent="0.3"/>
    <row r="2" spans="1:43" ht="38.1" customHeight="1" thickBot="1" x14ac:dyDescent="0.3">
      <c r="B2" s="15" t="s">
        <v>113</v>
      </c>
      <c r="D2" s="118" t="s">
        <v>36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20"/>
    </row>
    <row r="3" spans="1:43" s="15" customFormat="1" ht="27.6" customHeight="1" x14ac:dyDescent="0.25">
      <c r="A3" s="12"/>
      <c r="B3" s="12"/>
      <c r="D3" s="138" t="s">
        <v>37</v>
      </c>
      <c r="E3" s="139"/>
      <c r="F3" s="139"/>
      <c r="G3" s="140"/>
      <c r="H3" s="133" t="s">
        <v>38</v>
      </c>
      <c r="I3" s="134"/>
      <c r="J3" s="134" t="s">
        <v>39</v>
      </c>
      <c r="K3" s="134"/>
      <c r="L3" s="134" t="s">
        <v>40</v>
      </c>
      <c r="M3" s="134"/>
      <c r="N3" s="134" t="s">
        <v>41</v>
      </c>
      <c r="O3" s="134"/>
      <c r="P3" s="134" t="s">
        <v>42</v>
      </c>
      <c r="Q3" s="134"/>
      <c r="R3" s="134" t="s">
        <v>43</v>
      </c>
      <c r="S3" s="135"/>
      <c r="T3" s="13"/>
      <c r="U3" s="13"/>
      <c r="V3" s="13"/>
      <c r="W3" s="14"/>
      <c r="X3" s="13"/>
      <c r="Y3" s="13"/>
      <c r="Z3" s="13"/>
      <c r="AA3" s="14"/>
      <c r="AB3" s="13"/>
      <c r="AC3" s="13"/>
      <c r="AD3" s="13"/>
      <c r="AE3" s="14"/>
      <c r="AF3" s="13"/>
      <c r="AG3" s="13"/>
      <c r="AH3" s="13"/>
      <c r="AI3" s="14"/>
      <c r="AJ3" s="13"/>
      <c r="AK3" s="13"/>
      <c r="AL3" s="13"/>
      <c r="AM3" s="14"/>
      <c r="AN3" s="13"/>
      <c r="AO3" s="13"/>
      <c r="AP3" s="13"/>
      <c r="AQ3" s="14"/>
    </row>
    <row r="4" spans="1:43" ht="26.1" customHeight="1" x14ac:dyDescent="0.25">
      <c r="B4" s="68"/>
      <c r="D4" s="126" t="s">
        <v>44</v>
      </c>
      <c r="E4" s="127"/>
      <c r="F4" s="127"/>
      <c r="G4" s="128"/>
      <c r="H4" s="132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2"/>
      <c r="T4" s="165" t="s">
        <v>45</v>
      </c>
      <c r="U4" s="166"/>
      <c r="V4" s="166"/>
      <c r="W4" s="166"/>
    </row>
    <row r="5" spans="1:43" ht="26.1" customHeight="1" x14ac:dyDescent="0.25">
      <c r="A5" s="68"/>
      <c r="B5" s="68"/>
      <c r="D5" s="129" t="s">
        <v>46</v>
      </c>
      <c r="E5" s="130"/>
      <c r="F5" s="130"/>
      <c r="G5" s="131"/>
      <c r="H5" s="123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5"/>
      <c r="T5" s="165"/>
      <c r="U5" s="166"/>
      <c r="V5" s="166"/>
      <c r="W5" s="166"/>
    </row>
    <row r="6" spans="1:43" ht="26.1" customHeight="1" thickBot="1" x14ac:dyDescent="0.3">
      <c r="A6" s="68"/>
      <c r="B6" s="68"/>
      <c r="D6" s="152" t="s">
        <v>47</v>
      </c>
      <c r="E6" s="153"/>
      <c r="F6" s="153"/>
      <c r="G6" s="154"/>
      <c r="H6" s="155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/>
      <c r="T6" s="165"/>
      <c r="U6" s="166"/>
      <c r="V6" s="166"/>
      <c r="W6" s="166"/>
    </row>
    <row r="7" spans="1:43" ht="12.95" customHeight="1" thickBot="1" x14ac:dyDescent="0.3">
      <c r="D7" s="16"/>
      <c r="E7" s="16"/>
      <c r="F7" s="16"/>
      <c r="G7" s="17"/>
    </row>
    <row r="8" spans="1:43" s="19" customFormat="1" ht="18" customHeight="1" x14ac:dyDescent="0.25">
      <c r="A8" s="146" t="s">
        <v>48</v>
      </c>
      <c r="B8" s="148" t="s">
        <v>37</v>
      </c>
      <c r="C8" s="150" t="s">
        <v>49</v>
      </c>
      <c r="D8" s="143" t="s">
        <v>50</v>
      </c>
      <c r="E8" s="144"/>
      <c r="F8" s="144"/>
      <c r="G8" s="145"/>
      <c r="H8" s="143" t="s">
        <v>51</v>
      </c>
      <c r="I8" s="144"/>
      <c r="J8" s="144"/>
      <c r="K8" s="145"/>
      <c r="L8" s="143" t="s">
        <v>52</v>
      </c>
      <c r="M8" s="144"/>
      <c r="N8" s="144"/>
      <c r="O8" s="145"/>
      <c r="P8" s="143" t="s">
        <v>53</v>
      </c>
      <c r="Q8" s="144"/>
      <c r="R8" s="144"/>
      <c r="S8" s="145"/>
      <c r="T8" s="143" t="s">
        <v>54</v>
      </c>
      <c r="U8" s="144"/>
      <c r="V8" s="144"/>
      <c r="W8" s="145"/>
      <c r="X8" s="143" t="s">
        <v>55</v>
      </c>
      <c r="Y8" s="144"/>
      <c r="Z8" s="144"/>
      <c r="AA8" s="145"/>
      <c r="AB8" s="143" t="s">
        <v>56</v>
      </c>
      <c r="AC8" s="144"/>
      <c r="AD8" s="144"/>
      <c r="AE8" s="145"/>
      <c r="AF8" s="143" t="s">
        <v>57</v>
      </c>
      <c r="AG8" s="144"/>
      <c r="AH8" s="144"/>
      <c r="AI8" s="145"/>
      <c r="AJ8" s="143" t="s">
        <v>58</v>
      </c>
      <c r="AK8" s="144"/>
      <c r="AL8" s="144"/>
      <c r="AM8" s="145"/>
      <c r="AN8" s="143" t="s">
        <v>59</v>
      </c>
      <c r="AO8" s="144"/>
      <c r="AP8" s="144"/>
      <c r="AQ8" s="145"/>
    </row>
    <row r="9" spans="1:43" s="25" customFormat="1" x14ac:dyDescent="0.25">
      <c r="A9" s="147"/>
      <c r="B9" s="149"/>
      <c r="C9" s="151"/>
      <c r="D9" s="22" t="s">
        <v>31</v>
      </c>
      <c r="E9" s="20" t="s">
        <v>32</v>
      </c>
      <c r="F9" s="23" t="s">
        <v>33</v>
      </c>
      <c r="G9" s="24" t="s">
        <v>34</v>
      </c>
      <c r="H9" s="22" t="s">
        <v>31</v>
      </c>
      <c r="I9" s="20" t="s">
        <v>32</v>
      </c>
      <c r="J9" s="23" t="s">
        <v>33</v>
      </c>
      <c r="K9" s="24" t="s">
        <v>34</v>
      </c>
      <c r="L9" s="22" t="s">
        <v>31</v>
      </c>
      <c r="M9" s="20" t="s">
        <v>32</v>
      </c>
      <c r="N9" s="23" t="s">
        <v>33</v>
      </c>
      <c r="O9" s="24" t="s">
        <v>34</v>
      </c>
      <c r="P9" s="22" t="s">
        <v>31</v>
      </c>
      <c r="Q9" s="20" t="s">
        <v>32</v>
      </c>
      <c r="R9" s="23" t="s">
        <v>33</v>
      </c>
      <c r="S9" s="24" t="s">
        <v>34</v>
      </c>
      <c r="T9" s="22" t="s">
        <v>31</v>
      </c>
      <c r="U9" s="20" t="s">
        <v>32</v>
      </c>
      <c r="V9" s="23" t="s">
        <v>33</v>
      </c>
      <c r="W9" s="24" t="s">
        <v>34</v>
      </c>
      <c r="X9" s="22" t="s">
        <v>31</v>
      </c>
      <c r="Y9" s="20" t="s">
        <v>32</v>
      </c>
      <c r="Z9" s="23" t="s">
        <v>33</v>
      </c>
      <c r="AA9" s="24" t="s">
        <v>34</v>
      </c>
      <c r="AB9" s="22" t="s">
        <v>31</v>
      </c>
      <c r="AC9" s="20" t="s">
        <v>32</v>
      </c>
      <c r="AD9" s="23" t="s">
        <v>33</v>
      </c>
      <c r="AE9" s="24" t="s">
        <v>34</v>
      </c>
      <c r="AF9" s="22" t="s">
        <v>31</v>
      </c>
      <c r="AG9" s="20" t="s">
        <v>32</v>
      </c>
      <c r="AH9" s="23" t="s">
        <v>33</v>
      </c>
      <c r="AI9" s="24" t="s">
        <v>34</v>
      </c>
      <c r="AJ9" s="22" t="s">
        <v>31</v>
      </c>
      <c r="AK9" s="20" t="s">
        <v>32</v>
      </c>
      <c r="AL9" s="23" t="s">
        <v>33</v>
      </c>
      <c r="AM9" s="24" t="s">
        <v>34</v>
      </c>
      <c r="AN9" s="22" t="s">
        <v>31</v>
      </c>
      <c r="AO9" s="20" t="s">
        <v>32</v>
      </c>
      <c r="AP9" s="23" t="s">
        <v>33</v>
      </c>
      <c r="AQ9" s="24" t="s">
        <v>34</v>
      </c>
    </row>
    <row r="10" spans="1:43" x14ac:dyDescent="0.2">
      <c r="A10" s="26" t="s">
        <v>60</v>
      </c>
      <c r="B10" s="27" t="s">
        <v>61</v>
      </c>
      <c r="C10" s="28">
        <v>1</v>
      </c>
      <c r="D10" s="29"/>
      <c r="E10" s="30"/>
      <c r="F10" s="31">
        <f>(E10-D10)*C10</f>
        <v>0</v>
      </c>
      <c r="G10" s="32">
        <f>F10*$H$4*24</f>
        <v>0</v>
      </c>
      <c r="H10" s="33">
        <v>0.44791666666666669</v>
      </c>
      <c r="I10" s="34">
        <v>0.76041666666666663</v>
      </c>
      <c r="J10" s="31">
        <f>(I10-H10)*C10</f>
        <v>0.31249999999999994</v>
      </c>
      <c r="K10" s="32">
        <f>(J10*$H$4*24)</f>
        <v>0</v>
      </c>
      <c r="L10" s="33">
        <v>0.44791666666666669</v>
      </c>
      <c r="M10" s="34">
        <v>0.76041666666666663</v>
      </c>
      <c r="N10" s="31">
        <f>(M10-L10)*C10</f>
        <v>0.31249999999999994</v>
      </c>
      <c r="O10" s="32">
        <f>(N10*$H$4*24)</f>
        <v>0</v>
      </c>
      <c r="P10" s="33">
        <v>0.44791666666666669</v>
      </c>
      <c r="Q10" s="34">
        <v>0.76041666666666663</v>
      </c>
      <c r="R10" s="31">
        <f>(Q10-P10)*C10</f>
        <v>0.31249999999999994</v>
      </c>
      <c r="S10" s="32">
        <f>(R10*$H$4*24)</f>
        <v>0</v>
      </c>
      <c r="T10" s="33">
        <v>0.44791666666666669</v>
      </c>
      <c r="U10" s="34">
        <v>0.76041666666666663</v>
      </c>
      <c r="V10" s="31">
        <f>(U10-T10)*C10</f>
        <v>0.31249999999999994</v>
      </c>
      <c r="W10" s="32">
        <f>(V10*$H$4*24)</f>
        <v>0</v>
      </c>
      <c r="X10" s="33">
        <v>0.44791666666666669</v>
      </c>
      <c r="Y10" s="34">
        <v>0.76041666666666663</v>
      </c>
      <c r="Z10" s="31">
        <f>(Y10-X10)*C10</f>
        <v>0.31249999999999994</v>
      </c>
      <c r="AA10" s="32">
        <f>(Z10*$H$4*24)</f>
        <v>0</v>
      </c>
      <c r="AB10" s="33">
        <v>0.44791666666666669</v>
      </c>
      <c r="AC10" s="34">
        <v>0.76041666666666663</v>
      </c>
      <c r="AD10" s="31">
        <f>(AC10-AB10)*C10</f>
        <v>0.31249999999999994</v>
      </c>
      <c r="AE10" s="32">
        <f>(AD10*J4*24)</f>
        <v>0</v>
      </c>
      <c r="AF10" s="33">
        <v>0.44791666666666669</v>
      </c>
      <c r="AG10" s="34">
        <v>0.76041666666666663</v>
      </c>
      <c r="AH10" s="31">
        <f>(AG10-AF10)*C10</f>
        <v>0.31249999999999994</v>
      </c>
      <c r="AI10" s="32">
        <f>(AH10*$L$4*24)</f>
        <v>0</v>
      </c>
      <c r="AJ10" s="33">
        <v>0.44791666666666669</v>
      </c>
      <c r="AK10" s="34">
        <v>0.76041666666666663</v>
      </c>
      <c r="AL10" s="31">
        <f>(AK10-AJ10)*C10</f>
        <v>0.31249999999999994</v>
      </c>
      <c r="AM10" s="32">
        <f>(AL10*$N$4*24)</f>
        <v>0</v>
      </c>
      <c r="AN10" s="33">
        <v>0.44791666666666669</v>
      </c>
      <c r="AO10" s="34">
        <v>0.76041666666666663</v>
      </c>
      <c r="AP10" s="31">
        <f>(AO10-AN10)*C10</f>
        <v>0.31249999999999994</v>
      </c>
      <c r="AQ10" s="32">
        <f>(AP10*$L$4*24)</f>
        <v>0</v>
      </c>
    </row>
    <row r="11" spans="1:43" x14ac:dyDescent="0.2">
      <c r="A11" s="26" t="s">
        <v>60</v>
      </c>
      <c r="B11" s="35" t="s">
        <v>62</v>
      </c>
      <c r="C11" s="28">
        <v>1</v>
      </c>
      <c r="D11" s="36"/>
      <c r="E11" s="37"/>
      <c r="F11" s="38">
        <f t="shared" ref="F11:F26" si="0">(E11-D11)*C11</f>
        <v>0</v>
      </c>
      <c r="G11" s="39">
        <f>F11*$H$5*24</f>
        <v>0</v>
      </c>
      <c r="H11" s="33">
        <v>0.44791666666666669</v>
      </c>
      <c r="I11" s="34">
        <v>0.76041666666666663</v>
      </c>
      <c r="J11" s="38">
        <f t="shared" ref="J11:J25" si="1">(I11-H11)*C11</f>
        <v>0.31249999999999994</v>
      </c>
      <c r="K11" s="39">
        <f>(J11*$H$5*24)</f>
        <v>0</v>
      </c>
      <c r="L11" s="33">
        <v>0.44791666666666669</v>
      </c>
      <c r="M11" s="34">
        <v>0.76041666666666663</v>
      </c>
      <c r="N11" s="38">
        <f t="shared" ref="N11:N26" si="2">(M11-L11)*C11</f>
        <v>0.31249999999999994</v>
      </c>
      <c r="O11" s="39">
        <f>(N11*$H$5*24)</f>
        <v>0</v>
      </c>
      <c r="P11" s="33">
        <v>0.44791666666666669</v>
      </c>
      <c r="Q11" s="34">
        <v>0.76041666666666663</v>
      </c>
      <c r="R11" s="38">
        <f t="shared" ref="R11:R21" si="3">(Q11-P11)*C11</f>
        <v>0.31249999999999994</v>
      </c>
      <c r="S11" s="39">
        <f>(R11*$H$5*24)</f>
        <v>0</v>
      </c>
      <c r="T11" s="33">
        <v>0.44791666666666669</v>
      </c>
      <c r="U11" s="34">
        <v>0.76041666666666663</v>
      </c>
      <c r="V11" s="38">
        <f t="shared" ref="V11:V26" si="4">(U11-T11)*C11</f>
        <v>0.31249999999999994</v>
      </c>
      <c r="W11" s="39">
        <f>(V11*$H$5*24)</f>
        <v>0</v>
      </c>
      <c r="X11" s="33">
        <v>0.44791666666666669</v>
      </c>
      <c r="Y11" s="34">
        <v>0.76041666666666663</v>
      </c>
      <c r="Z11" s="38">
        <f t="shared" ref="Z11:Z26" si="5">(Y11-X11)*C11</f>
        <v>0.31249999999999994</v>
      </c>
      <c r="AA11" s="39">
        <f>(Z11*$H$5*24)</f>
        <v>0</v>
      </c>
      <c r="AB11" s="33">
        <v>0.44791666666666669</v>
      </c>
      <c r="AC11" s="34">
        <v>0.76041666666666663</v>
      </c>
      <c r="AD11" s="38">
        <f t="shared" ref="AD11:AD26" si="6">(AC11-AB11)*C11</f>
        <v>0.31249999999999994</v>
      </c>
      <c r="AE11" s="39">
        <f>(AD11*J5*24)</f>
        <v>0</v>
      </c>
      <c r="AF11" s="33">
        <v>0.44791666666666669</v>
      </c>
      <c r="AG11" s="34">
        <v>0.76041666666666663</v>
      </c>
      <c r="AH11" s="38">
        <f t="shared" ref="AH11:AH26" si="7">(AG11-AF11)*C11</f>
        <v>0.31249999999999994</v>
      </c>
      <c r="AI11" s="39">
        <f>(AH11*$L$5*24)</f>
        <v>0</v>
      </c>
      <c r="AJ11" s="33">
        <v>0.44791666666666669</v>
      </c>
      <c r="AK11" s="34">
        <v>0.76041666666666663</v>
      </c>
      <c r="AL11" s="38">
        <f t="shared" ref="AL11:AL26" si="8">(AK11-AJ11)*C11</f>
        <v>0.31249999999999994</v>
      </c>
      <c r="AM11" s="39">
        <f>(AL11*$N$5*24)</f>
        <v>0</v>
      </c>
      <c r="AN11" s="33">
        <v>0.44791666666666669</v>
      </c>
      <c r="AO11" s="34">
        <v>0.76041666666666663</v>
      </c>
      <c r="AP11" s="38">
        <f t="shared" ref="AP11:AP26" si="9">(AO11-AN11)*C11</f>
        <v>0.31249999999999994</v>
      </c>
      <c r="AQ11" s="39">
        <f>(AP11*$L$5*24)</f>
        <v>0</v>
      </c>
    </row>
    <row r="12" spans="1:43" x14ac:dyDescent="0.2">
      <c r="A12" s="26" t="s">
        <v>60</v>
      </c>
      <c r="B12" s="35" t="s">
        <v>99</v>
      </c>
      <c r="C12" s="28">
        <v>2</v>
      </c>
      <c r="D12" s="36"/>
      <c r="E12" s="37"/>
      <c r="F12" s="38">
        <f t="shared" si="0"/>
        <v>0</v>
      </c>
      <c r="G12" s="39">
        <f t="shared" ref="G12:G24" si="10">F12*$H$6*24</f>
        <v>0</v>
      </c>
      <c r="H12" s="33">
        <v>0.44791666666666669</v>
      </c>
      <c r="I12" s="34">
        <v>0.76041666666666663</v>
      </c>
      <c r="J12" s="38">
        <f t="shared" si="1"/>
        <v>0.62499999999999989</v>
      </c>
      <c r="K12" s="39">
        <f t="shared" ref="K12:K24" si="11">(J12*$H$6*24)</f>
        <v>0</v>
      </c>
      <c r="L12" s="33">
        <v>0.44791666666666669</v>
      </c>
      <c r="M12" s="34">
        <v>0.76041666666666663</v>
      </c>
      <c r="N12" s="38">
        <f t="shared" si="2"/>
        <v>0.62499999999999989</v>
      </c>
      <c r="O12" s="39">
        <f t="shared" ref="O12:O24" si="12">(N12*$H$6*24)</f>
        <v>0</v>
      </c>
      <c r="P12" s="33">
        <v>0.44791666666666669</v>
      </c>
      <c r="Q12" s="34">
        <v>0.76041666666666663</v>
      </c>
      <c r="R12" s="38">
        <f t="shared" si="3"/>
        <v>0.62499999999999989</v>
      </c>
      <c r="S12" s="39">
        <f t="shared" ref="S12:S23" si="13">(R12*$H$6*24)</f>
        <v>0</v>
      </c>
      <c r="T12" s="33">
        <v>0.44791666666666669</v>
      </c>
      <c r="U12" s="34">
        <v>0.76041666666666663</v>
      </c>
      <c r="V12" s="38">
        <f t="shared" si="4"/>
        <v>0.62499999999999989</v>
      </c>
      <c r="W12" s="39">
        <f t="shared" ref="W12:W24" si="14">(V12*$H$6*24)</f>
        <v>0</v>
      </c>
      <c r="X12" s="33">
        <v>0.44791666666666669</v>
      </c>
      <c r="Y12" s="34">
        <v>0.76041666666666663</v>
      </c>
      <c r="Z12" s="38">
        <f t="shared" si="5"/>
        <v>0.62499999999999989</v>
      </c>
      <c r="AA12" s="39">
        <f t="shared" ref="AA12:AA24" si="15">(Z12*$H$6*24)</f>
        <v>0</v>
      </c>
      <c r="AB12" s="33">
        <v>0.44791666666666669</v>
      </c>
      <c r="AC12" s="34">
        <v>0.76041666666666663</v>
      </c>
      <c r="AD12" s="38">
        <f t="shared" si="6"/>
        <v>0.62499999999999989</v>
      </c>
      <c r="AE12" s="39">
        <f t="shared" ref="AE12:AE24" si="16">(AD12*$J$6*24)</f>
        <v>0</v>
      </c>
      <c r="AF12" s="33">
        <v>0.44791666666666669</v>
      </c>
      <c r="AG12" s="34">
        <v>0.76041666666666663</v>
      </c>
      <c r="AH12" s="38">
        <f t="shared" si="7"/>
        <v>0.62499999999999989</v>
      </c>
      <c r="AI12" s="39">
        <f t="shared" ref="AI12:AI24" si="17">(AH12*$L$6*24)</f>
        <v>0</v>
      </c>
      <c r="AJ12" s="33">
        <v>0.44791666666666669</v>
      </c>
      <c r="AK12" s="34">
        <v>0.76041666666666663</v>
      </c>
      <c r="AL12" s="38">
        <f t="shared" si="8"/>
        <v>0.62499999999999989</v>
      </c>
      <c r="AM12" s="39">
        <f t="shared" ref="AM12:AM24" si="18">(AL12*$N$6*24)</f>
        <v>0</v>
      </c>
      <c r="AN12" s="33">
        <v>0.44791666666666669</v>
      </c>
      <c r="AO12" s="34">
        <v>0.76041666666666663</v>
      </c>
      <c r="AP12" s="38">
        <f t="shared" si="9"/>
        <v>0.62499999999999989</v>
      </c>
      <c r="AQ12" s="39">
        <f t="shared" ref="AQ12:AQ23" si="19">(AP12*$L$6*24)</f>
        <v>0</v>
      </c>
    </row>
    <row r="13" spans="1:43" x14ac:dyDescent="0.2">
      <c r="A13" s="26" t="s">
        <v>60</v>
      </c>
      <c r="B13" s="35" t="s">
        <v>100</v>
      </c>
      <c r="C13" s="28">
        <v>1</v>
      </c>
      <c r="D13" s="36"/>
      <c r="E13" s="37"/>
      <c r="F13" s="38">
        <f t="shared" si="0"/>
        <v>0</v>
      </c>
      <c r="G13" s="39">
        <f t="shared" si="10"/>
        <v>0</v>
      </c>
      <c r="H13" s="33">
        <v>0.44791666666666669</v>
      </c>
      <c r="I13" s="34">
        <v>0.76041666666666663</v>
      </c>
      <c r="J13" s="38">
        <f t="shared" si="1"/>
        <v>0.31249999999999994</v>
      </c>
      <c r="K13" s="39">
        <f t="shared" si="11"/>
        <v>0</v>
      </c>
      <c r="L13" s="33">
        <v>0.44791666666666669</v>
      </c>
      <c r="M13" s="34">
        <v>0.76041666666666663</v>
      </c>
      <c r="N13" s="38">
        <f t="shared" si="2"/>
        <v>0.31249999999999994</v>
      </c>
      <c r="O13" s="39">
        <f t="shared" si="12"/>
        <v>0</v>
      </c>
      <c r="P13" s="33">
        <v>0.44791666666666669</v>
      </c>
      <c r="Q13" s="34">
        <v>0.76041666666666663</v>
      </c>
      <c r="R13" s="38">
        <f t="shared" si="3"/>
        <v>0.31249999999999994</v>
      </c>
      <c r="S13" s="39">
        <f t="shared" si="13"/>
        <v>0</v>
      </c>
      <c r="T13" s="33">
        <v>0.44791666666666669</v>
      </c>
      <c r="U13" s="34">
        <v>0.76041666666666663</v>
      </c>
      <c r="V13" s="38">
        <f t="shared" si="4"/>
        <v>0.31249999999999994</v>
      </c>
      <c r="W13" s="39">
        <f t="shared" si="14"/>
        <v>0</v>
      </c>
      <c r="X13" s="33">
        <v>0.44791666666666669</v>
      </c>
      <c r="Y13" s="34">
        <v>0.76041666666666663</v>
      </c>
      <c r="Z13" s="38">
        <f t="shared" si="5"/>
        <v>0.31249999999999994</v>
      </c>
      <c r="AA13" s="39">
        <f t="shared" si="15"/>
        <v>0</v>
      </c>
      <c r="AB13" s="33">
        <v>0.44791666666666669</v>
      </c>
      <c r="AC13" s="34">
        <v>0.76041666666666663</v>
      </c>
      <c r="AD13" s="38">
        <f t="shared" si="6"/>
        <v>0.31249999999999994</v>
      </c>
      <c r="AE13" s="39">
        <f t="shared" si="16"/>
        <v>0</v>
      </c>
      <c r="AF13" s="33">
        <v>0.44791666666666669</v>
      </c>
      <c r="AG13" s="34">
        <v>0.76041666666666663</v>
      </c>
      <c r="AH13" s="38">
        <f t="shared" si="7"/>
        <v>0.31249999999999994</v>
      </c>
      <c r="AI13" s="39">
        <f t="shared" si="17"/>
        <v>0</v>
      </c>
      <c r="AJ13" s="33">
        <v>0.44791666666666669</v>
      </c>
      <c r="AK13" s="34">
        <v>0.76041666666666663</v>
      </c>
      <c r="AL13" s="38">
        <f t="shared" si="8"/>
        <v>0.31249999999999994</v>
      </c>
      <c r="AM13" s="39">
        <f t="shared" si="18"/>
        <v>0</v>
      </c>
      <c r="AN13" s="33">
        <v>0.44791666666666669</v>
      </c>
      <c r="AO13" s="34">
        <v>0.76041666666666663</v>
      </c>
      <c r="AP13" s="38">
        <f t="shared" si="9"/>
        <v>0.31249999999999994</v>
      </c>
      <c r="AQ13" s="39">
        <f t="shared" si="19"/>
        <v>0</v>
      </c>
    </row>
    <row r="14" spans="1:43" x14ac:dyDescent="0.2">
      <c r="A14" s="26" t="s">
        <v>60</v>
      </c>
      <c r="B14" s="35" t="s">
        <v>101</v>
      </c>
      <c r="C14" s="28">
        <v>2</v>
      </c>
      <c r="D14" s="36"/>
      <c r="E14" s="37"/>
      <c r="F14" s="38">
        <f t="shared" si="0"/>
        <v>0</v>
      </c>
      <c r="G14" s="39">
        <f t="shared" si="10"/>
        <v>0</v>
      </c>
      <c r="H14" s="33">
        <v>0.40625</v>
      </c>
      <c r="I14" s="34">
        <v>0.76041666666666663</v>
      </c>
      <c r="J14" s="38">
        <f t="shared" si="1"/>
        <v>0.70833333333333326</v>
      </c>
      <c r="K14" s="39">
        <f t="shared" si="11"/>
        <v>0</v>
      </c>
      <c r="L14" s="33">
        <v>0.40625</v>
      </c>
      <c r="M14" s="34">
        <v>0.76041666666666663</v>
      </c>
      <c r="N14" s="38">
        <f t="shared" si="2"/>
        <v>0.70833333333333326</v>
      </c>
      <c r="O14" s="39">
        <f t="shared" si="12"/>
        <v>0</v>
      </c>
      <c r="P14" s="33">
        <v>0.40625</v>
      </c>
      <c r="Q14" s="34">
        <v>0.76041666666666663</v>
      </c>
      <c r="R14" s="38">
        <f t="shared" si="3"/>
        <v>0.70833333333333326</v>
      </c>
      <c r="S14" s="39">
        <f t="shared" si="13"/>
        <v>0</v>
      </c>
      <c r="T14" s="33">
        <v>0.40625</v>
      </c>
      <c r="U14" s="34">
        <v>0.76041666666666663</v>
      </c>
      <c r="V14" s="38">
        <f t="shared" si="4"/>
        <v>0.70833333333333326</v>
      </c>
      <c r="W14" s="39">
        <f t="shared" si="14"/>
        <v>0</v>
      </c>
      <c r="X14" s="33">
        <v>0.40625</v>
      </c>
      <c r="Y14" s="34">
        <v>0.76041666666666663</v>
      </c>
      <c r="Z14" s="38">
        <f t="shared" si="5"/>
        <v>0.70833333333333326</v>
      </c>
      <c r="AA14" s="39">
        <f t="shared" si="15"/>
        <v>0</v>
      </c>
      <c r="AB14" s="33">
        <v>0.40625</v>
      </c>
      <c r="AC14" s="34">
        <v>0.76041666666666663</v>
      </c>
      <c r="AD14" s="38">
        <f t="shared" si="6"/>
        <v>0.70833333333333326</v>
      </c>
      <c r="AE14" s="39">
        <f t="shared" si="16"/>
        <v>0</v>
      </c>
      <c r="AF14" s="33">
        <v>0.40625</v>
      </c>
      <c r="AG14" s="34">
        <v>0.76041666666666663</v>
      </c>
      <c r="AH14" s="38">
        <f t="shared" si="7"/>
        <v>0.70833333333333326</v>
      </c>
      <c r="AI14" s="39">
        <f t="shared" si="17"/>
        <v>0</v>
      </c>
      <c r="AJ14" s="33">
        <v>0.40625</v>
      </c>
      <c r="AK14" s="34">
        <v>0.76041666666666663</v>
      </c>
      <c r="AL14" s="38">
        <f t="shared" si="8"/>
        <v>0.70833333333333326</v>
      </c>
      <c r="AM14" s="39">
        <f t="shared" si="18"/>
        <v>0</v>
      </c>
      <c r="AN14" s="33">
        <v>0.40625</v>
      </c>
      <c r="AO14" s="34">
        <v>0.76041666666666663</v>
      </c>
      <c r="AP14" s="38">
        <f t="shared" si="9"/>
        <v>0.70833333333333326</v>
      </c>
      <c r="AQ14" s="39">
        <f t="shared" si="19"/>
        <v>0</v>
      </c>
    </row>
    <row r="15" spans="1:43" x14ac:dyDescent="0.2">
      <c r="A15" s="26" t="s">
        <v>60</v>
      </c>
      <c r="B15" s="35" t="s">
        <v>102</v>
      </c>
      <c r="C15" s="28">
        <v>1</v>
      </c>
      <c r="D15" s="36"/>
      <c r="E15" s="37"/>
      <c r="F15" s="38">
        <f t="shared" si="0"/>
        <v>0</v>
      </c>
      <c r="G15" s="39">
        <f t="shared" si="10"/>
        <v>0</v>
      </c>
      <c r="H15" s="33">
        <v>0.44791666666666669</v>
      </c>
      <c r="I15" s="34">
        <v>0.76041666666666663</v>
      </c>
      <c r="J15" s="38">
        <f t="shared" si="1"/>
        <v>0.31249999999999994</v>
      </c>
      <c r="K15" s="39">
        <f t="shared" si="11"/>
        <v>0</v>
      </c>
      <c r="L15" s="33">
        <v>0.44791666666666669</v>
      </c>
      <c r="M15" s="34">
        <v>0.76041666666666663</v>
      </c>
      <c r="N15" s="38">
        <f t="shared" si="2"/>
        <v>0.31249999999999994</v>
      </c>
      <c r="O15" s="39">
        <f t="shared" si="12"/>
        <v>0</v>
      </c>
      <c r="P15" s="33">
        <v>0.44791666666666669</v>
      </c>
      <c r="Q15" s="34">
        <v>0.76041666666666663</v>
      </c>
      <c r="R15" s="38">
        <f t="shared" si="3"/>
        <v>0.31249999999999994</v>
      </c>
      <c r="S15" s="39">
        <f t="shared" si="13"/>
        <v>0</v>
      </c>
      <c r="T15" s="33">
        <v>0.44791666666666669</v>
      </c>
      <c r="U15" s="34">
        <v>0.76041666666666663</v>
      </c>
      <c r="V15" s="38">
        <f t="shared" si="4"/>
        <v>0.31249999999999994</v>
      </c>
      <c r="W15" s="39">
        <f t="shared" si="14"/>
        <v>0</v>
      </c>
      <c r="X15" s="33">
        <v>0.44791666666666669</v>
      </c>
      <c r="Y15" s="34">
        <v>0.76041666666666663</v>
      </c>
      <c r="Z15" s="38">
        <f t="shared" si="5"/>
        <v>0.31249999999999994</v>
      </c>
      <c r="AA15" s="39">
        <f t="shared" si="15"/>
        <v>0</v>
      </c>
      <c r="AB15" s="33">
        <v>0.44791666666666669</v>
      </c>
      <c r="AC15" s="34">
        <v>0.76041666666666663</v>
      </c>
      <c r="AD15" s="38">
        <f t="shared" si="6"/>
        <v>0.31249999999999994</v>
      </c>
      <c r="AE15" s="39">
        <f t="shared" si="16"/>
        <v>0</v>
      </c>
      <c r="AF15" s="33">
        <v>0.44791666666666669</v>
      </c>
      <c r="AG15" s="34">
        <v>0.76041666666666663</v>
      </c>
      <c r="AH15" s="38">
        <f t="shared" si="7"/>
        <v>0.31249999999999994</v>
      </c>
      <c r="AI15" s="39">
        <f t="shared" si="17"/>
        <v>0</v>
      </c>
      <c r="AJ15" s="33">
        <v>0.44791666666666669</v>
      </c>
      <c r="AK15" s="34">
        <v>0.76041666666666663</v>
      </c>
      <c r="AL15" s="38">
        <f t="shared" si="8"/>
        <v>0.31249999999999994</v>
      </c>
      <c r="AM15" s="39">
        <f t="shared" si="18"/>
        <v>0</v>
      </c>
      <c r="AN15" s="33">
        <v>0.44791666666666669</v>
      </c>
      <c r="AO15" s="34">
        <v>0.76041666666666663</v>
      </c>
      <c r="AP15" s="38">
        <f t="shared" si="9"/>
        <v>0.31249999999999994</v>
      </c>
      <c r="AQ15" s="39">
        <f t="shared" si="19"/>
        <v>0</v>
      </c>
    </row>
    <row r="16" spans="1:43" x14ac:dyDescent="0.2">
      <c r="A16" s="26" t="s">
        <v>60</v>
      </c>
      <c r="B16" s="35" t="s">
        <v>103</v>
      </c>
      <c r="C16" s="28">
        <v>1</v>
      </c>
      <c r="D16" s="36"/>
      <c r="E16" s="37"/>
      <c r="F16" s="38">
        <f t="shared" si="0"/>
        <v>0</v>
      </c>
      <c r="G16" s="39">
        <f t="shared" si="10"/>
        <v>0</v>
      </c>
      <c r="H16" s="33">
        <v>0.44791666666666669</v>
      </c>
      <c r="I16" s="34">
        <v>0.76041666666666663</v>
      </c>
      <c r="J16" s="38">
        <f t="shared" si="1"/>
        <v>0.31249999999999994</v>
      </c>
      <c r="K16" s="39">
        <f t="shared" si="11"/>
        <v>0</v>
      </c>
      <c r="L16" s="33">
        <v>0.44791666666666669</v>
      </c>
      <c r="M16" s="34">
        <v>0.76041666666666663</v>
      </c>
      <c r="N16" s="38">
        <f t="shared" si="2"/>
        <v>0.31249999999999994</v>
      </c>
      <c r="O16" s="39">
        <f t="shared" si="12"/>
        <v>0</v>
      </c>
      <c r="P16" s="33">
        <v>0.44791666666666669</v>
      </c>
      <c r="Q16" s="34">
        <v>0.76041666666666663</v>
      </c>
      <c r="R16" s="38">
        <f t="shared" si="3"/>
        <v>0.31249999999999994</v>
      </c>
      <c r="S16" s="39">
        <f t="shared" si="13"/>
        <v>0</v>
      </c>
      <c r="T16" s="33">
        <v>0.44791666666666669</v>
      </c>
      <c r="U16" s="34">
        <v>0.76041666666666663</v>
      </c>
      <c r="V16" s="38">
        <f t="shared" si="4"/>
        <v>0.31249999999999994</v>
      </c>
      <c r="W16" s="39">
        <f t="shared" si="14"/>
        <v>0</v>
      </c>
      <c r="X16" s="33">
        <v>0.44791666666666669</v>
      </c>
      <c r="Y16" s="34">
        <v>0.76041666666666663</v>
      </c>
      <c r="Z16" s="38">
        <f t="shared" si="5"/>
        <v>0.31249999999999994</v>
      </c>
      <c r="AA16" s="39">
        <f t="shared" si="15"/>
        <v>0</v>
      </c>
      <c r="AB16" s="33">
        <v>0.44791666666666669</v>
      </c>
      <c r="AC16" s="34">
        <v>0.76041666666666663</v>
      </c>
      <c r="AD16" s="38">
        <f t="shared" si="6"/>
        <v>0.31249999999999994</v>
      </c>
      <c r="AE16" s="39">
        <f t="shared" si="16"/>
        <v>0</v>
      </c>
      <c r="AF16" s="33">
        <v>0.44791666666666669</v>
      </c>
      <c r="AG16" s="34">
        <v>0.76041666666666663</v>
      </c>
      <c r="AH16" s="38">
        <f t="shared" si="7"/>
        <v>0.31249999999999994</v>
      </c>
      <c r="AI16" s="39">
        <f t="shared" si="17"/>
        <v>0</v>
      </c>
      <c r="AJ16" s="33">
        <v>0.44791666666666669</v>
      </c>
      <c r="AK16" s="34">
        <v>0.76041666666666663</v>
      </c>
      <c r="AL16" s="38">
        <f t="shared" si="8"/>
        <v>0.31249999999999994</v>
      </c>
      <c r="AM16" s="39">
        <f t="shared" si="18"/>
        <v>0</v>
      </c>
      <c r="AN16" s="33">
        <v>0.44791666666666669</v>
      </c>
      <c r="AO16" s="34">
        <v>0.76041666666666663</v>
      </c>
      <c r="AP16" s="38">
        <f t="shared" si="9"/>
        <v>0.31249999999999994</v>
      </c>
      <c r="AQ16" s="39">
        <f t="shared" si="19"/>
        <v>0</v>
      </c>
    </row>
    <row r="17" spans="1:43" x14ac:dyDescent="0.2">
      <c r="A17" s="26" t="s">
        <v>60</v>
      </c>
      <c r="B17" s="35" t="s">
        <v>104</v>
      </c>
      <c r="C17" s="28">
        <v>2</v>
      </c>
      <c r="D17" s="36"/>
      <c r="E17" s="37"/>
      <c r="F17" s="38">
        <f t="shared" si="0"/>
        <v>0</v>
      </c>
      <c r="G17" s="39">
        <f t="shared" si="10"/>
        <v>0</v>
      </c>
      <c r="H17" s="33">
        <v>0.44791666666666669</v>
      </c>
      <c r="I17" s="34">
        <v>0.76041666666666663</v>
      </c>
      <c r="J17" s="38">
        <f t="shared" si="1"/>
        <v>0.62499999999999989</v>
      </c>
      <c r="K17" s="39">
        <f t="shared" si="11"/>
        <v>0</v>
      </c>
      <c r="L17" s="33">
        <v>0.44791666666666669</v>
      </c>
      <c r="M17" s="34">
        <v>0.76041666666666663</v>
      </c>
      <c r="N17" s="38">
        <f t="shared" si="2"/>
        <v>0.62499999999999989</v>
      </c>
      <c r="O17" s="39">
        <f t="shared" si="12"/>
        <v>0</v>
      </c>
      <c r="P17" s="33">
        <v>0.44791666666666669</v>
      </c>
      <c r="Q17" s="34">
        <v>0.76041666666666663</v>
      </c>
      <c r="R17" s="38">
        <f t="shared" si="3"/>
        <v>0.62499999999999989</v>
      </c>
      <c r="S17" s="39">
        <f t="shared" si="13"/>
        <v>0</v>
      </c>
      <c r="T17" s="33">
        <v>0.44791666666666669</v>
      </c>
      <c r="U17" s="34">
        <v>0.76041666666666663</v>
      </c>
      <c r="V17" s="38">
        <f t="shared" si="4"/>
        <v>0.62499999999999989</v>
      </c>
      <c r="W17" s="39">
        <f t="shared" si="14"/>
        <v>0</v>
      </c>
      <c r="X17" s="33">
        <v>0.44791666666666669</v>
      </c>
      <c r="Y17" s="34">
        <v>0.76041666666666663</v>
      </c>
      <c r="Z17" s="38">
        <f t="shared" si="5"/>
        <v>0.62499999999999989</v>
      </c>
      <c r="AA17" s="39">
        <f t="shared" si="15"/>
        <v>0</v>
      </c>
      <c r="AB17" s="33">
        <v>0.44791666666666669</v>
      </c>
      <c r="AC17" s="34">
        <v>0.76041666666666663</v>
      </c>
      <c r="AD17" s="38">
        <f t="shared" si="6"/>
        <v>0.62499999999999989</v>
      </c>
      <c r="AE17" s="39">
        <f t="shared" si="16"/>
        <v>0</v>
      </c>
      <c r="AF17" s="33">
        <v>0.44791666666666669</v>
      </c>
      <c r="AG17" s="34">
        <v>0.76041666666666663</v>
      </c>
      <c r="AH17" s="38">
        <f t="shared" si="7"/>
        <v>0.62499999999999989</v>
      </c>
      <c r="AI17" s="39">
        <f t="shared" si="17"/>
        <v>0</v>
      </c>
      <c r="AJ17" s="33">
        <v>0.44791666666666669</v>
      </c>
      <c r="AK17" s="34">
        <v>0.76041666666666663</v>
      </c>
      <c r="AL17" s="38">
        <f t="shared" si="8"/>
        <v>0.62499999999999989</v>
      </c>
      <c r="AM17" s="39">
        <f t="shared" si="18"/>
        <v>0</v>
      </c>
      <c r="AN17" s="33">
        <v>0.44791666666666669</v>
      </c>
      <c r="AO17" s="34">
        <v>0.76041666666666663</v>
      </c>
      <c r="AP17" s="38">
        <f t="shared" si="9"/>
        <v>0.62499999999999989</v>
      </c>
      <c r="AQ17" s="39">
        <f t="shared" si="19"/>
        <v>0</v>
      </c>
    </row>
    <row r="18" spans="1:43" x14ac:dyDescent="0.2">
      <c r="A18" s="26" t="s">
        <v>60</v>
      </c>
      <c r="B18" s="35" t="s">
        <v>105</v>
      </c>
      <c r="C18" s="28">
        <v>1</v>
      </c>
      <c r="D18" s="36"/>
      <c r="E18" s="37"/>
      <c r="F18" s="38">
        <f t="shared" si="0"/>
        <v>0</v>
      </c>
      <c r="G18" s="39">
        <f t="shared" si="10"/>
        <v>0</v>
      </c>
      <c r="H18" s="33">
        <v>0.44791666666666669</v>
      </c>
      <c r="I18" s="34">
        <v>0.76041666666666663</v>
      </c>
      <c r="J18" s="38">
        <f t="shared" si="1"/>
        <v>0.31249999999999994</v>
      </c>
      <c r="K18" s="39">
        <f t="shared" si="11"/>
        <v>0</v>
      </c>
      <c r="L18" s="33">
        <v>0.44791666666666669</v>
      </c>
      <c r="M18" s="34">
        <v>0.76041666666666663</v>
      </c>
      <c r="N18" s="38">
        <f t="shared" si="2"/>
        <v>0.31249999999999994</v>
      </c>
      <c r="O18" s="39">
        <f t="shared" si="12"/>
        <v>0</v>
      </c>
      <c r="P18" s="33">
        <v>0.44791666666666669</v>
      </c>
      <c r="Q18" s="34">
        <v>0.76041666666666663</v>
      </c>
      <c r="R18" s="38">
        <f t="shared" si="3"/>
        <v>0.31249999999999994</v>
      </c>
      <c r="S18" s="39">
        <f t="shared" si="13"/>
        <v>0</v>
      </c>
      <c r="T18" s="33">
        <v>0.44791666666666669</v>
      </c>
      <c r="U18" s="34">
        <v>0.76041666666666663</v>
      </c>
      <c r="V18" s="38">
        <f t="shared" si="4"/>
        <v>0.31249999999999994</v>
      </c>
      <c r="W18" s="39">
        <f t="shared" si="14"/>
        <v>0</v>
      </c>
      <c r="X18" s="33">
        <v>0.44791666666666669</v>
      </c>
      <c r="Y18" s="34">
        <v>0.76041666666666663</v>
      </c>
      <c r="Z18" s="38">
        <f t="shared" si="5"/>
        <v>0.31249999999999994</v>
      </c>
      <c r="AA18" s="39">
        <f t="shared" si="15"/>
        <v>0</v>
      </c>
      <c r="AB18" s="33">
        <v>0.44791666666666669</v>
      </c>
      <c r="AC18" s="34">
        <v>0.76041666666666663</v>
      </c>
      <c r="AD18" s="38">
        <f t="shared" si="6"/>
        <v>0.31249999999999994</v>
      </c>
      <c r="AE18" s="39">
        <f t="shared" si="16"/>
        <v>0</v>
      </c>
      <c r="AF18" s="33">
        <v>0.44791666666666669</v>
      </c>
      <c r="AG18" s="34">
        <v>0.76041666666666663</v>
      </c>
      <c r="AH18" s="38">
        <f t="shared" si="7"/>
        <v>0.31249999999999994</v>
      </c>
      <c r="AI18" s="39">
        <f t="shared" si="17"/>
        <v>0</v>
      </c>
      <c r="AJ18" s="33">
        <v>0.44791666666666669</v>
      </c>
      <c r="AK18" s="34">
        <v>0.76041666666666663</v>
      </c>
      <c r="AL18" s="38">
        <f t="shared" si="8"/>
        <v>0.31249999999999994</v>
      </c>
      <c r="AM18" s="39">
        <f t="shared" si="18"/>
        <v>0</v>
      </c>
      <c r="AN18" s="33">
        <v>0.44791666666666669</v>
      </c>
      <c r="AO18" s="34">
        <v>0.76041666666666663</v>
      </c>
      <c r="AP18" s="38">
        <f t="shared" si="9"/>
        <v>0.31249999999999994</v>
      </c>
      <c r="AQ18" s="39">
        <f t="shared" si="19"/>
        <v>0</v>
      </c>
    </row>
    <row r="19" spans="1:43" x14ac:dyDescent="0.2">
      <c r="A19" s="26" t="s">
        <v>60</v>
      </c>
      <c r="B19" s="35" t="s">
        <v>106</v>
      </c>
      <c r="C19" s="28">
        <v>1</v>
      </c>
      <c r="D19" s="33">
        <v>0.3125</v>
      </c>
      <c r="E19" s="34">
        <v>0.8125</v>
      </c>
      <c r="F19" s="38">
        <f t="shared" si="0"/>
        <v>0.5</v>
      </c>
      <c r="G19" s="39">
        <f t="shared" si="10"/>
        <v>0</v>
      </c>
      <c r="H19" s="33">
        <v>0.3125</v>
      </c>
      <c r="I19" s="34">
        <v>0.8125</v>
      </c>
      <c r="J19" s="38">
        <f t="shared" si="1"/>
        <v>0.5</v>
      </c>
      <c r="K19" s="39">
        <f t="shared" si="11"/>
        <v>0</v>
      </c>
      <c r="L19" s="33">
        <v>0.3125</v>
      </c>
      <c r="M19" s="34">
        <v>0.8125</v>
      </c>
      <c r="N19" s="38">
        <f t="shared" si="2"/>
        <v>0.5</v>
      </c>
      <c r="O19" s="39">
        <f t="shared" si="12"/>
        <v>0</v>
      </c>
      <c r="P19" s="33">
        <v>0.3125</v>
      </c>
      <c r="Q19" s="34">
        <v>0.8125</v>
      </c>
      <c r="R19" s="38">
        <f t="shared" si="3"/>
        <v>0.5</v>
      </c>
      <c r="S19" s="39">
        <f t="shared" si="13"/>
        <v>0</v>
      </c>
      <c r="T19" s="33">
        <v>0.3125</v>
      </c>
      <c r="U19" s="34">
        <v>0.8125</v>
      </c>
      <c r="V19" s="38">
        <f t="shared" si="4"/>
        <v>0.5</v>
      </c>
      <c r="W19" s="39">
        <f t="shared" si="14"/>
        <v>0</v>
      </c>
      <c r="X19" s="33">
        <v>0.3125</v>
      </c>
      <c r="Y19" s="34">
        <v>0.8125</v>
      </c>
      <c r="Z19" s="38">
        <f t="shared" si="5"/>
        <v>0.5</v>
      </c>
      <c r="AA19" s="39">
        <f t="shared" si="15"/>
        <v>0</v>
      </c>
      <c r="AB19" s="36"/>
      <c r="AC19" s="37"/>
      <c r="AD19" s="38">
        <f t="shared" si="6"/>
        <v>0</v>
      </c>
      <c r="AE19" s="39">
        <f t="shared" si="16"/>
        <v>0</v>
      </c>
      <c r="AF19" s="33">
        <v>0.3125</v>
      </c>
      <c r="AG19" s="34">
        <v>0.8125</v>
      </c>
      <c r="AH19" s="38">
        <f t="shared" si="7"/>
        <v>0.5</v>
      </c>
      <c r="AI19" s="39">
        <f t="shared" si="17"/>
        <v>0</v>
      </c>
      <c r="AJ19" s="36"/>
      <c r="AK19" s="37"/>
      <c r="AL19" s="38">
        <f t="shared" si="8"/>
        <v>0</v>
      </c>
      <c r="AM19" s="39">
        <f t="shared" si="18"/>
        <v>0</v>
      </c>
      <c r="AN19" s="33">
        <v>0.3125</v>
      </c>
      <c r="AO19" s="34">
        <v>0.8125</v>
      </c>
      <c r="AP19" s="38">
        <f t="shared" si="9"/>
        <v>0.5</v>
      </c>
      <c r="AQ19" s="39">
        <f t="shared" si="19"/>
        <v>0</v>
      </c>
    </row>
    <row r="20" spans="1:43" x14ac:dyDescent="0.2">
      <c r="A20" s="26" t="s">
        <v>60</v>
      </c>
      <c r="B20" s="35" t="s">
        <v>107</v>
      </c>
      <c r="C20" s="28">
        <v>1</v>
      </c>
      <c r="D20" s="36"/>
      <c r="E20" s="37"/>
      <c r="F20" s="38">
        <f t="shared" si="0"/>
        <v>0</v>
      </c>
      <c r="G20" s="39">
        <f t="shared" si="10"/>
        <v>0</v>
      </c>
      <c r="H20" s="33">
        <v>0.375</v>
      </c>
      <c r="I20" s="34">
        <v>0.75</v>
      </c>
      <c r="J20" s="38">
        <f t="shared" si="1"/>
        <v>0.375</v>
      </c>
      <c r="K20" s="39">
        <f t="shared" si="11"/>
        <v>0</v>
      </c>
      <c r="L20" s="33">
        <v>0.375</v>
      </c>
      <c r="M20" s="34">
        <v>0.75</v>
      </c>
      <c r="N20" s="38">
        <f t="shared" si="2"/>
        <v>0.375</v>
      </c>
      <c r="O20" s="39">
        <f t="shared" si="12"/>
        <v>0</v>
      </c>
      <c r="P20" s="33">
        <v>0.375</v>
      </c>
      <c r="Q20" s="34">
        <v>0.75</v>
      </c>
      <c r="R20" s="38">
        <f t="shared" si="3"/>
        <v>0.375</v>
      </c>
      <c r="S20" s="39">
        <f t="shared" si="13"/>
        <v>0</v>
      </c>
      <c r="T20" s="33">
        <v>0.375</v>
      </c>
      <c r="U20" s="34">
        <v>0.75</v>
      </c>
      <c r="V20" s="38">
        <f t="shared" si="4"/>
        <v>0.375</v>
      </c>
      <c r="W20" s="39">
        <f t="shared" si="14"/>
        <v>0</v>
      </c>
      <c r="X20" s="33">
        <v>0.375</v>
      </c>
      <c r="Y20" s="34">
        <v>0.75</v>
      </c>
      <c r="Z20" s="38">
        <f t="shared" si="5"/>
        <v>0.375</v>
      </c>
      <c r="AA20" s="39">
        <f t="shared" si="15"/>
        <v>0</v>
      </c>
      <c r="AB20" s="33">
        <v>0.375</v>
      </c>
      <c r="AC20" s="34">
        <v>0.75</v>
      </c>
      <c r="AD20" s="38">
        <f t="shared" si="6"/>
        <v>0.375</v>
      </c>
      <c r="AE20" s="39">
        <f t="shared" si="16"/>
        <v>0</v>
      </c>
      <c r="AF20" s="33">
        <v>0.375</v>
      </c>
      <c r="AG20" s="34">
        <v>0.75</v>
      </c>
      <c r="AH20" s="38">
        <f t="shared" si="7"/>
        <v>0.375</v>
      </c>
      <c r="AI20" s="39">
        <f t="shared" si="17"/>
        <v>0</v>
      </c>
      <c r="AJ20" s="33">
        <v>0.375</v>
      </c>
      <c r="AK20" s="34">
        <v>0.75</v>
      </c>
      <c r="AL20" s="38">
        <f t="shared" si="8"/>
        <v>0.375</v>
      </c>
      <c r="AM20" s="39">
        <f t="shared" si="18"/>
        <v>0</v>
      </c>
      <c r="AN20" s="33">
        <v>0.375</v>
      </c>
      <c r="AO20" s="34">
        <v>0.75</v>
      </c>
      <c r="AP20" s="38">
        <f t="shared" si="9"/>
        <v>0.375</v>
      </c>
      <c r="AQ20" s="39">
        <f t="shared" si="19"/>
        <v>0</v>
      </c>
    </row>
    <row r="21" spans="1:43" x14ac:dyDescent="0.2">
      <c r="A21" s="26" t="s">
        <v>63</v>
      </c>
      <c r="B21" s="35" t="s">
        <v>108</v>
      </c>
      <c r="C21" s="28">
        <v>1</v>
      </c>
      <c r="D21" s="36"/>
      <c r="E21" s="37"/>
      <c r="F21" s="38">
        <f t="shared" si="0"/>
        <v>0</v>
      </c>
      <c r="G21" s="39">
        <f t="shared" si="10"/>
        <v>0</v>
      </c>
      <c r="H21" s="36"/>
      <c r="I21" s="37"/>
      <c r="J21" s="38">
        <f t="shared" si="1"/>
        <v>0</v>
      </c>
      <c r="K21" s="39">
        <f t="shared" si="11"/>
        <v>0</v>
      </c>
      <c r="L21" s="33">
        <v>0.41666666666666669</v>
      </c>
      <c r="M21" s="34">
        <v>0.75</v>
      </c>
      <c r="N21" s="38">
        <f t="shared" si="2"/>
        <v>0.33333333333333331</v>
      </c>
      <c r="O21" s="39">
        <f t="shared" si="12"/>
        <v>0</v>
      </c>
      <c r="P21" s="33">
        <v>0.41666666666666669</v>
      </c>
      <c r="Q21" s="34">
        <v>0.75</v>
      </c>
      <c r="R21" s="38">
        <f t="shared" si="3"/>
        <v>0.33333333333333331</v>
      </c>
      <c r="S21" s="39">
        <f t="shared" si="13"/>
        <v>0</v>
      </c>
      <c r="T21" s="33">
        <v>0.41666666666666669</v>
      </c>
      <c r="U21" s="34">
        <v>0.75</v>
      </c>
      <c r="V21" s="38">
        <f t="shared" si="4"/>
        <v>0.33333333333333331</v>
      </c>
      <c r="W21" s="39">
        <f t="shared" si="14"/>
        <v>0</v>
      </c>
      <c r="X21" s="33">
        <v>0.41666666666666669</v>
      </c>
      <c r="Y21" s="34">
        <v>0.75</v>
      </c>
      <c r="Z21" s="38">
        <f t="shared" si="5"/>
        <v>0.33333333333333331</v>
      </c>
      <c r="AA21" s="39">
        <f t="shared" si="15"/>
        <v>0</v>
      </c>
      <c r="AB21" s="33">
        <v>0.41666666666666669</v>
      </c>
      <c r="AC21" s="34">
        <v>0.75</v>
      </c>
      <c r="AD21" s="38">
        <f t="shared" si="6"/>
        <v>0.33333333333333331</v>
      </c>
      <c r="AE21" s="39">
        <f t="shared" si="16"/>
        <v>0</v>
      </c>
      <c r="AF21" s="33">
        <v>0.41666666666666669</v>
      </c>
      <c r="AG21" s="34">
        <v>0.75</v>
      </c>
      <c r="AH21" s="38">
        <f t="shared" si="7"/>
        <v>0.33333333333333331</v>
      </c>
      <c r="AI21" s="39">
        <f t="shared" si="17"/>
        <v>0</v>
      </c>
      <c r="AJ21" s="33">
        <v>0.41666666666666669</v>
      </c>
      <c r="AK21" s="34">
        <v>0.72916666666666663</v>
      </c>
      <c r="AL21" s="38">
        <f t="shared" si="8"/>
        <v>0.31249999999999994</v>
      </c>
      <c r="AM21" s="39">
        <f t="shared" si="18"/>
        <v>0</v>
      </c>
      <c r="AN21" s="33">
        <v>0.41666666666666669</v>
      </c>
      <c r="AO21" s="34">
        <v>0.75</v>
      </c>
      <c r="AP21" s="38">
        <f t="shared" si="9"/>
        <v>0.33333333333333331</v>
      </c>
      <c r="AQ21" s="39">
        <f t="shared" si="19"/>
        <v>0</v>
      </c>
    </row>
    <row r="22" spans="1:43" x14ac:dyDescent="0.2">
      <c r="A22" s="26" t="s">
        <v>60</v>
      </c>
      <c r="B22" s="35" t="s">
        <v>109</v>
      </c>
      <c r="C22" s="28">
        <v>1</v>
      </c>
      <c r="D22" s="36"/>
      <c r="E22" s="37"/>
      <c r="F22" s="38">
        <f t="shared" si="0"/>
        <v>0</v>
      </c>
      <c r="G22" s="39">
        <f t="shared" si="10"/>
        <v>0</v>
      </c>
      <c r="H22" s="33">
        <v>0.44791666666666669</v>
      </c>
      <c r="I22" s="34">
        <v>0.76041666666666663</v>
      </c>
      <c r="J22" s="38">
        <f t="shared" si="1"/>
        <v>0.31249999999999994</v>
      </c>
      <c r="K22" s="39">
        <f t="shared" si="11"/>
        <v>0</v>
      </c>
      <c r="L22" s="33">
        <v>0.44791666666666669</v>
      </c>
      <c r="M22" s="34">
        <v>0.76041666666666663</v>
      </c>
      <c r="N22" s="38">
        <f t="shared" si="2"/>
        <v>0.31249999999999994</v>
      </c>
      <c r="O22" s="39">
        <f t="shared" si="12"/>
        <v>0</v>
      </c>
      <c r="P22" s="33">
        <v>0.44791666666666669</v>
      </c>
      <c r="Q22" s="34">
        <v>0.76041666666666663</v>
      </c>
      <c r="R22" s="38">
        <f>(Q22-P22)*C22</f>
        <v>0.31249999999999994</v>
      </c>
      <c r="S22" s="39">
        <f t="shared" si="13"/>
        <v>0</v>
      </c>
      <c r="T22" s="33">
        <v>0.44791666666666669</v>
      </c>
      <c r="U22" s="34">
        <v>0.76041666666666663</v>
      </c>
      <c r="V22" s="38">
        <f t="shared" si="4"/>
        <v>0.31249999999999994</v>
      </c>
      <c r="W22" s="39">
        <f t="shared" si="14"/>
        <v>0</v>
      </c>
      <c r="X22" s="33">
        <v>0.44791666666666669</v>
      </c>
      <c r="Y22" s="34">
        <v>0.76041666666666663</v>
      </c>
      <c r="Z22" s="38">
        <f t="shared" si="5"/>
        <v>0.31249999999999994</v>
      </c>
      <c r="AA22" s="39">
        <f t="shared" si="15"/>
        <v>0</v>
      </c>
      <c r="AB22" s="33">
        <v>0.44791666666666669</v>
      </c>
      <c r="AC22" s="34">
        <v>0.76041666666666663</v>
      </c>
      <c r="AD22" s="38">
        <f t="shared" si="6"/>
        <v>0.31249999999999994</v>
      </c>
      <c r="AE22" s="39">
        <f t="shared" si="16"/>
        <v>0</v>
      </c>
      <c r="AF22" s="33">
        <v>0.44791666666666669</v>
      </c>
      <c r="AG22" s="34">
        <v>0.76041666666666663</v>
      </c>
      <c r="AH22" s="38">
        <f t="shared" si="7"/>
        <v>0.31249999999999994</v>
      </c>
      <c r="AI22" s="39">
        <f t="shared" si="17"/>
        <v>0</v>
      </c>
      <c r="AJ22" s="33">
        <v>0.44791666666666669</v>
      </c>
      <c r="AK22" s="34">
        <v>0.76041666666666663</v>
      </c>
      <c r="AL22" s="38">
        <f t="shared" si="8"/>
        <v>0.31249999999999994</v>
      </c>
      <c r="AM22" s="39">
        <f t="shared" si="18"/>
        <v>0</v>
      </c>
      <c r="AN22" s="33">
        <v>0.44791666666666669</v>
      </c>
      <c r="AO22" s="34">
        <v>0.76041666666666663</v>
      </c>
      <c r="AP22" s="38">
        <f t="shared" si="9"/>
        <v>0.31249999999999994</v>
      </c>
      <c r="AQ22" s="39">
        <f t="shared" si="19"/>
        <v>0</v>
      </c>
    </row>
    <row r="23" spans="1:43" x14ac:dyDescent="0.2">
      <c r="A23" s="26" t="s">
        <v>60</v>
      </c>
      <c r="B23" s="35" t="s">
        <v>110</v>
      </c>
      <c r="C23" s="28">
        <v>9</v>
      </c>
      <c r="D23" s="36"/>
      <c r="E23" s="37"/>
      <c r="F23" s="38">
        <f t="shared" si="0"/>
        <v>0</v>
      </c>
      <c r="G23" s="39">
        <f t="shared" si="10"/>
        <v>0</v>
      </c>
      <c r="H23" s="36"/>
      <c r="I23" s="37"/>
      <c r="J23" s="38">
        <f t="shared" si="1"/>
        <v>0</v>
      </c>
      <c r="K23" s="39">
        <f t="shared" si="11"/>
        <v>0</v>
      </c>
      <c r="L23" s="36"/>
      <c r="M23" s="37"/>
      <c r="N23" s="38">
        <f t="shared" si="2"/>
        <v>0</v>
      </c>
      <c r="O23" s="39">
        <f t="shared" si="12"/>
        <v>0</v>
      </c>
      <c r="P23" s="33">
        <v>0.76041666666666663</v>
      </c>
      <c r="Q23" s="34">
        <v>0.875</v>
      </c>
      <c r="R23" s="38">
        <f t="shared" ref="R23:R25" si="20">(Q23-P23)*C23</f>
        <v>1.0312500000000004</v>
      </c>
      <c r="S23" s="39">
        <f t="shared" si="13"/>
        <v>0</v>
      </c>
      <c r="T23" s="36"/>
      <c r="U23" s="37"/>
      <c r="V23" s="38">
        <f t="shared" si="4"/>
        <v>0</v>
      </c>
      <c r="W23" s="39">
        <f t="shared" si="14"/>
        <v>0</v>
      </c>
      <c r="X23" s="36"/>
      <c r="Y23" s="37"/>
      <c r="Z23" s="38">
        <f t="shared" si="5"/>
        <v>0</v>
      </c>
      <c r="AA23" s="39">
        <f t="shared" si="15"/>
        <v>0</v>
      </c>
      <c r="AB23" s="36"/>
      <c r="AC23" s="37"/>
      <c r="AD23" s="38">
        <f t="shared" si="6"/>
        <v>0</v>
      </c>
      <c r="AE23" s="39">
        <f t="shared" si="16"/>
        <v>0</v>
      </c>
      <c r="AF23" s="36"/>
      <c r="AG23" s="37"/>
      <c r="AH23" s="38">
        <f t="shared" si="7"/>
        <v>0</v>
      </c>
      <c r="AI23" s="39">
        <f t="shared" si="17"/>
        <v>0</v>
      </c>
      <c r="AJ23" s="36"/>
      <c r="AK23" s="37"/>
      <c r="AL23" s="38">
        <f t="shared" si="8"/>
        <v>0</v>
      </c>
      <c r="AM23" s="39">
        <f t="shared" si="18"/>
        <v>0</v>
      </c>
      <c r="AN23" s="33">
        <v>0.76041666666666663</v>
      </c>
      <c r="AO23" s="34">
        <v>0.875</v>
      </c>
      <c r="AP23" s="38">
        <f>(AO23-AN23)*C23</f>
        <v>1.0312500000000004</v>
      </c>
      <c r="AQ23" s="39">
        <f t="shared" si="19"/>
        <v>0</v>
      </c>
    </row>
    <row r="24" spans="1:43" x14ac:dyDescent="0.2">
      <c r="A24" s="26" t="s">
        <v>60</v>
      </c>
      <c r="B24" s="35" t="s">
        <v>111</v>
      </c>
      <c r="C24" s="28">
        <v>9</v>
      </c>
      <c r="D24" s="36"/>
      <c r="E24" s="37"/>
      <c r="F24" s="38">
        <f t="shared" si="0"/>
        <v>0</v>
      </c>
      <c r="G24" s="39">
        <f t="shared" si="10"/>
        <v>0</v>
      </c>
      <c r="H24" s="36"/>
      <c r="I24" s="37"/>
      <c r="J24" s="38">
        <f t="shared" si="1"/>
        <v>0</v>
      </c>
      <c r="K24" s="39">
        <f t="shared" si="11"/>
        <v>0</v>
      </c>
      <c r="L24" s="36"/>
      <c r="M24" s="37"/>
      <c r="N24" s="38">
        <f t="shared" si="2"/>
        <v>0</v>
      </c>
      <c r="O24" s="39">
        <f t="shared" si="12"/>
        <v>0</v>
      </c>
      <c r="P24" s="33">
        <v>0.875</v>
      </c>
      <c r="Q24" s="34">
        <v>0.88541666666666663</v>
      </c>
      <c r="R24" s="38">
        <f t="shared" si="20"/>
        <v>9.3749999999999667E-2</v>
      </c>
      <c r="S24" s="39">
        <f>(R24*$P$6*24)</f>
        <v>0</v>
      </c>
      <c r="T24" s="36"/>
      <c r="U24" s="37"/>
      <c r="V24" s="38">
        <f t="shared" si="4"/>
        <v>0</v>
      </c>
      <c r="W24" s="39">
        <f t="shared" si="14"/>
        <v>0</v>
      </c>
      <c r="X24" s="36"/>
      <c r="Y24" s="37"/>
      <c r="Z24" s="38">
        <f t="shared" si="5"/>
        <v>0</v>
      </c>
      <c r="AA24" s="39">
        <f t="shared" si="15"/>
        <v>0</v>
      </c>
      <c r="AB24" s="36"/>
      <c r="AC24" s="37"/>
      <c r="AD24" s="38">
        <f t="shared" si="6"/>
        <v>0</v>
      </c>
      <c r="AE24" s="39">
        <f t="shared" si="16"/>
        <v>0</v>
      </c>
      <c r="AF24" s="36"/>
      <c r="AG24" s="37"/>
      <c r="AH24" s="38">
        <f t="shared" si="7"/>
        <v>0</v>
      </c>
      <c r="AI24" s="39">
        <f t="shared" si="17"/>
        <v>0</v>
      </c>
      <c r="AJ24" s="36"/>
      <c r="AK24" s="37"/>
      <c r="AL24" s="38">
        <f t="shared" si="8"/>
        <v>0</v>
      </c>
      <c r="AM24" s="39">
        <f t="shared" si="18"/>
        <v>0</v>
      </c>
      <c r="AN24" s="33">
        <v>0.875</v>
      </c>
      <c r="AO24" s="34">
        <v>0.88541666666666663</v>
      </c>
      <c r="AP24" s="38">
        <f t="shared" si="9"/>
        <v>9.3749999999999667E-2</v>
      </c>
      <c r="AQ24" s="39">
        <f>(AP24*$R$6*24)</f>
        <v>0</v>
      </c>
    </row>
    <row r="25" spans="1:43" x14ac:dyDescent="0.2">
      <c r="A25" s="26" t="s">
        <v>60</v>
      </c>
      <c r="B25" s="35" t="s">
        <v>97</v>
      </c>
      <c r="C25" s="28">
        <v>1</v>
      </c>
      <c r="D25" s="36"/>
      <c r="E25" s="37"/>
      <c r="F25" s="38">
        <f t="shared" si="0"/>
        <v>0</v>
      </c>
      <c r="G25" s="39">
        <f>F25*$H$4*24</f>
        <v>0</v>
      </c>
      <c r="H25" s="36"/>
      <c r="I25" s="37"/>
      <c r="J25" s="38">
        <f t="shared" si="1"/>
        <v>0</v>
      </c>
      <c r="K25" s="39">
        <f>(J25*$H$4*24)</f>
        <v>0</v>
      </c>
      <c r="L25" s="36"/>
      <c r="M25" s="37"/>
      <c r="N25" s="38">
        <f t="shared" si="2"/>
        <v>0</v>
      </c>
      <c r="O25" s="39">
        <f>(N25*$H$4*24)</f>
        <v>0</v>
      </c>
      <c r="P25" s="33">
        <v>0.76041666666666663</v>
      </c>
      <c r="Q25" s="34">
        <v>0.875</v>
      </c>
      <c r="R25" s="38">
        <f t="shared" si="20"/>
        <v>0.11458333333333337</v>
      </c>
      <c r="S25" s="39">
        <f>(R25*$H$5*24)</f>
        <v>0</v>
      </c>
      <c r="T25" s="36"/>
      <c r="U25" s="37"/>
      <c r="V25" s="38">
        <f t="shared" si="4"/>
        <v>0</v>
      </c>
      <c r="W25" s="39">
        <f>(V25*$H$4*24)</f>
        <v>0</v>
      </c>
      <c r="X25" s="36"/>
      <c r="Y25" s="37"/>
      <c r="Z25" s="38">
        <f t="shared" si="5"/>
        <v>0</v>
      </c>
      <c r="AA25" s="39">
        <f>(Z25*$H$4*24)</f>
        <v>0</v>
      </c>
      <c r="AB25" s="36"/>
      <c r="AC25" s="37"/>
      <c r="AD25" s="38">
        <f t="shared" si="6"/>
        <v>0</v>
      </c>
      <c r="AE25" s="39">
        <f>(AD25*$J$4*24)</f>
        <v>0</v>
      </c>
      <c r="AF25" s="36"/>
      <c r="AG25" s="37"/>
      <c r="AH25" s="38">
        <f t="shared" si="7"/>
        <v>0</v>
      </c>
      <c r="AI25" s="39">
        <f>(AH25*$L$4*24)</f>
        <v>0</v>
      </c>
      <c r="AJ25" s="36"/>
      <c r="AK25" s="37"/>
      <c r="AL25" s="38">
        <f t="shared" si="8"/>
        <v>0</v>
      </c>
      <c r="AM25" s="39">
        <f>(AL25*$N$4*24)</f>
        <v>0</v>
      </c>
      <c r="AN25" s="33">
        <v>0.76041666666666663</v>
      </c>
      <c r="AO25" s="34">
        <v>0.875</v>
      </c>
      <c r="AP25" s="38">
        <f t="shared" si="9"/>
        <v>0.11458333333333337</v>
      </c>
      <c r="AQ25" s="39">
        <f>(AP25*$L$5*24)</f>
        <v>0</v>
      </c>
    </row>
    <row r="26" spans="1:43" x14ac:dyDescent="0.2">
      <c r="A26" s="40" t="s">
        <v>60</v>
      </c>
      <c r="B26" s="41" t="s">
        <v>98</v>
      </c>
      <c r="C26" s="21">
        <v>1</v>
      </c>
      <c r="D26" s="42"/>
      <c r="E26" s="43"/>
      <c r="F26" s="44">
        <f t="shared" si="0"/>
        <v>0</v>
      </c>
      <c r="G26" s="45">
        <f>F26*$P$4*24</f>
        <v>0</v>
      </c>
      <c r="H26" s="42"/>
      <c r="I26" s="43"/>
      <c r="J26" s="44">
        <f>(I26-H26)*C26</f>
        <v>0</v>
      </c>
      <c r="K26" s="45">
        <f>(J26*$P$4*24)</f>
        <v>0</v>
      </c>
      <c r="L26" s="42"/>
      <c r="M26" s="43"/>
      <c r="N26" s="44">
        <f t="shared" si="2"/>
        <v>0</v>
      </c>
      <c r="O26" s="45">
        <f>(N26*$P$4*24)</f>
        <v>0</v>
      </c>
      <c r="P26" s="46">
        <v>0.875</v>
      </c>
      <c r="Q26" s="47">
        <v>0.88541666666666663</v>
      </c>
      <c r="R26" s="44">
        <f>(Q26-P26)*C26</f>
        <v>1.041666666666663E-2</v>
      </c>
      <c r="S26" s="45">
        <f>(R26*$P$5*24)</f>
        <v>0</v>
      </c>
      <c r="T26" s="42"/>
      <c r="U26" s="43"/>
      <c r="V26" s="44">
        <f t="shared" si="4"/>
        <v>0</v>
      </c>
      <c r="W26" s="45">
        <f>(V26*$P$4*24)</f>
        <v>0</v>
      </c>
      <c r="X26" s="42"/>
      <c r="Y26" s="43"/>
      <c r="Z26" s="44">
        <f t="shared" si="5"/>
        <v>0</v>
      </c>
      <c r="AA26" s="45">
        <f>(Z26*$P$4*24)</f>
        <v>0</v>
      </c>
      <c r="AB26" s="42"/>
      <c r="AC26" s="43"/>
      <c r="AD26" s="44">
        <f t="shared" si="6"/>
        <v>0</v>
      </c>
      <c r="AE26" s="45">
        <f>(AD26*P4*24)</f>
        <v>0</v>
      </c>
      <c r="AF26" s="42"/>
      <c r="AG26" s="43"/>
      <c r="AH26" s="44">
        <f t="shared" si="7"/>
        <v>0</v>
      </c>
      <c r="AI26" s="45">
        <f>(AH26*$R$4*24)</f>
        <v>0</v>
      </c>
      <c r="AJ26" s="42"/>
      <c r="AK26" s="43"/>
      <c r="AL26" s="44">
        <f t="shared" si="8"/>
        <v>0</v>
      </c>
      <c r="AM26" s="45">
        <f>(AL26*$R$4*24)</f>
        <v>0</v>
      </c>
      <c r="AN26" s="46">
        <v>0.875</v>
      </c>
      <c r="AO26" s="47">
        <v>0.88541666666666663</v>
      </c>
      <c r="AP26" s="44">
        <f t="shared" si="9"/>
        <v>1.041666666666663E-2</v>
      </c>
      <c r="AQ26" s="45">
        <f>(AP26*$R$5*24)</f>
        <v>0</v>
      </c>
    </row>
    <row r="27" spans="1:43" s="25" customFormat="1" ht="22.5" customHeight="1" thickBot="1" x14ac:dyDescent="0.3">
      <c r="A27" s="141"/>
      <c r="B27" s="142"/>
      <c r="C27" s="48">
        <f>SUM(C10:C26)</f>
        <v>36</v>
      </c>
      <c r="D27" s="141" t="s">
        <v>64</v>
      </c>
      <c r="E27" s="142"/>
      <c r="F27" s="49">
        <f>SUM(F10:F26)</f>
        <v>0.5</v>
      </c>
      <c r="G27" s="50">
        <f>SUM(G10:G26)</f>
        <v>0</v>
      </c>
      <c r="H27" s="141" t="s">
        <v>65</v>
      </c>
      <c r="I27" s="142"/>
      <c r="J27" s="49">
        <f>SUM(J10:J26)</f>
        <v>5.020833333333333</v>
      </c>
      <c r="K27" s="50">
        <f>SUM(K10:K26)</f>
        <v>0</v>
      </c>
      <c r="L27" s="141" t="s">
        <v>66</v>
      </c>
      <c r="M27" s="142"/>
      <c r="N27" s="49">
        <f>SUM(N10:N26)</f>
        <v>5.3541666666666661</v>
      </c>
      <c r="O27" s="50">
        <f>SUM(O10:O26)</f>
        <v>0</v>
      </c>
      <c r="P27" s="141" t="s">
        <v>67</v>
      </c>
      <c r="Q27" s="142"/>
      <c r="R27" s="49">
        <f>SUM(R10:R26)</f>
        <v>6.6041666666666661</v>
      </c>
      <c r="S27" s="50">
        <f>SUM(S10:S26)</f>
        <v>0</v>
      </c>
      <c r="T27" s="141" t="s">
        <v>68</v>
      </c>
      <c r="U27" s="142"/>
      <c r="V27" s="49">
        <f>SUM(V10:V26)</f>
        <v>5.3541666666666661</v>
      </c>
      <c r="W27" s="50">
        <f>SUM(W10:W26)</f>
        <v>0</v>
      </c>
      <c r="X27" s="141" t="s">
        <v>69</v>
      </c>
      <c r="Y27" s="142"/>
      <c r="Z27" s="49">
        <f>SUM(Z10:Z26)</f>
        <v>5.3541666666666661</v>
      </c>
      <c r="AA27" s="50">
        <f>SUM(AA10:AA26)</f>
        <v>0</v>
      </c>
      <c r="AB27" s="141" t="s">
        <v>70</v>
      </c>
      <c r="AC27" s="142"/>
      <c r="AD27" s="49">
        <f>SUM(AD10:AD26)</f>
        <v>4.8541666666666661</v>
      </c>
      <c r="AE27" s="50">
        <f>SUM(AE10:AE26)</f>
        <v>0</v>
      </c>
      <c r="AF27" s="141" t="s">
        <v>71</v>
      </c>
      <c r="AG27" s="142"/>
      <c r="AH27" s="49">
        <f>SUM(AH10:AH26)</f>
        <v>5.3541666666666661</v>
      </c>
      <c r="AI27" s="50">
        <f>SUM(AI10:AI26)</f>
        <v>0</v>
      </c>
      <c r="AJ27" s="141" t="s">
        <v>72</v>
      </c>
      <c r="AK27" s="142"/>
      <c r="AL27" s="49">
        <f>SUM(AL10:AL26)</f>
        <v>4.833333333333333</v>
      </c>
      <c r="AM27" s="50">
        <f>SUM(AM10:AM26)</f>
        <v>0</v>
      </c>
      <c r="AN27" s="141" t="s">
        <v>73</v>
      </c>
      <c r="AO27" s="142"/>
      <c r="AP27" s="49">
        <f>SUM(AP10:AP26)</f>
        <v>6.6041666666666661</v>
      </c>
      <c r="AQ27" s="50">
        <f>SUM(AQ10:AQ26)</f>
        <v>0</v>
      </c>
    </row>
    <row r="28" spans="1:43" x14ac:dyDescent="0.25">
      <c r="A28" s="64" t="s">
        <v>74</v>
      </c>
      <c r="B28" s="64"/>
      <c r="C28" s="64"/>
      <c r="D28" s="64"/>
      <c r="E28" s="64"/>
      <c r="F28" s="64"/>
      <c r="G28" s="64"/>
    </row>
    <row r="29" spans="1:43" ht="12" customHeight="1" x14ac:dyDescent="0.25">
      <c r="A29" s="61"/>
      <c r="B29" s="61"/>
      <c r="C29" s="61"/>
      <c r="D29" s="61"/>
      <c r="E29" s="61"/>
      <c r="F29" s="61"/>
      <c r="G29" s="61"/>
    </row>
    <row r="30" spans="1:43" s="51" customFormat="1" ht="27.6" customHeight="1" x14ac:dyDescent="0.35">
      <c r="C30" s="63"/>
      <c r="E30" s="161" t="s">
        <v>75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W30" s="52"/>
      <c r="AA30" s="52"/>
      <c r="AE30" s="52"/>
      <c r="AI30" s="52"/>
      <c r="AM30" s="52"/>
      <c r="AQ30" s="53"/>
    </row>
    <row r="31" spans="1:43" s="51" customFormat="1" ht="2.25" customHeight="1" x14ac:dyDescent="0.35">
      <c r="C31" s="63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W31" s="52"/>
      <c r="AA31" s="52"/>
      <c r="AE31" s="52"/>
      <c r="AI31" s="52"/>
      <c r="AM31" s="52"/>
      <c r="AQ31" s="53"/>
    </row>
    <row r="32" spans="1:43" s="54" customFormat="1" ht="33.75" customHeight="1" x14ac:dyDescent="0.3">
      <c r="E32" s="162" t="s">
        <v>76</v>
      </c>
      <c r="F32" s="156"/>
      <c r="G32" s="65"/>
      <c r="H32" s="156" t="s">
        <v>77</v>
      </c>
      <c r="I32" s="157"/>
      <c r="J32" s="158" t="s">
        <v>78</v>
      </c>
      <c r="K32" s="158"/>
      <c r="L32" s="159" t="s">
        <v>79</v>
      </c>
      <c r="M32" s="160"/>
      <c r="N32" s="159" t="s">
        <v>80</v>
      </c>
      <c r="O32" s="160"/>
      <c r="P32" s="159" t="s">
        <v>81</v>
      </c>
      <c r="Q32" s="160"/>
      <c r="R32" s="163" t="s">
        <v>82</v>
      </c>
      <c r="S32" s="164"/>
      <c r="T32" s="56"/>
      <c r="U32" s="56"/>
      <c r="V32" s="56"/>
      <c r="W32" s="57"/>
      <c r="AA32" s="55"/>
      <c r="AE32" s="55"/>
      <c r="AI32" s="55"/>
      <c r="AM32" s="55"/>
      <c r="AQ32" s="55"/>
    </row>
    <row r="33" spans="1:43" s="60" customFormat="1" ht="18" customHeight="1" x14ac:dyDescent="0.3">
      <c r="A33" s="58"/>
      <c r="B33" s="58"/>
      <c r="E33" s="195" t="s">
        <v>83</v>
      </c>
      <c r="F33" s="196"/>
      <c r="G33" s="196"/>
      <c r="H33" s="185">
        <f>$G$27</f>
        <v>0</v>
      </c>
      <c r="I33" s="186"/>
      <c r="J33" s="193">
        <f>17+33</f>
        <v>50</v>
      </c>
      <c r="K33" s="194"/>
      <c r="L33" s="193">
        <f>17+33</f>
        <v>50</v>
      </c>
      <c r="M33" s="194"/>
      <c r="N33" s="193">
        <f>16+31</f>
        <v>47</v>
      </c>
      <c r="O33" s="194"/>
      <c r="P33" s="193">
        <f>16+33</f>
        <v>49</v>
      </c>
      <c r="Q33" s="194"/>
      <c r="R33" s="203">
        <f>SUM(L33:Q33)*H33+(H33-G21)*J33</f>
        <v>0</v>
      </c>
      <c r="S33" s="204"/>
      <c r="T33" s="56"/>
      <c r="U33" s="56"/>
      <c r="V33" s="56"/>
      <c r="W33" s="57"/>
      <c r="AA33" s="59"/>
      <c r="AE33" s="59"/>
      <c r="AI33" s="59"/>
      <c r="AM33" s="59"/>
      <c r="AQ33" s="59"/>
    </row>
    <row r="34" spans="1:43" s="60" customFormat="1" ht="18" customHeight="1" x14ac:dyDescent="0.3">
      <c r="A34" s="58"/>
      <c r="B34" s="58"/>
      <c r="E34" s="191" t="s">
        <v>84</v>
      </c>
      <c r="F34" s="192"/>
      <c r="G34" s="192"/>
      <c r="H34" s="185">
        <f>$K$27</f>
        <v>0</v>
      </c>
      <c r="I34" s="186"/>
      <c r="J34" s="189">
        <f>16+34</f>
        <v>50</v>
      </c>
      <c r="K34" s="190"/>
      <c r="L34" s="189">
        <f>17+35</f>
        <v>52</v>
      </c>
      <c r="M34" s="190"/>
      <c r="N34" s="189">
        <f>17+34</f>
        <v>51</v>
      </c>
      <c r="O34" s="190"/>
      <c r="P34" s="189">
        <f>17+33</f>
        <v>50</v>
      </c>
      <c r="Q34" s="190"/>
      <c r="R34" s="205">
        <f>SUM(L34:Q34)*H34+(H34-K21)*J34</f>
        <v>0</v>
      </c>
      <c r="S34" s="206"/>
      <c r="T34" s="56"/>
      <c r="U34" s="56"/>
      <c r="V34" s="56"/>
      <c r="W34" s="57"/>
      <c r="AA34" s="59"/>
      <c r="AE34" s="59"/>
      <c r="AI34" s="59"/>
      <c r="AM34" s="59"/>
      <c r="AQ34" s="59"/>
    </row>
    <row r="35" spans="1:43" s="60" customFormat="1" ht="18" customHeight="1" x14ac:dyDescent="0.3">
      <c r="A35" s="58"/>
      <c r="B35" s="58"/>
      <c r="E35" s="191" t="s">
        <v>85</v>
      </c>
      <c r="F35" s="192"/>
      <c r="G35" s="192"/>
      <c r="H35" s="185">
        <f>$O$27</f>
        <v>0</v>
      </c>
      <c r="I35" s="186"/>
      <c r="J35" s="189">
        <f>17+35</f>
        <v>52</v>
      </c>
      <c r="K35" s="190"/>
      <c r="L35" s="189">
        <f>16+34</f>
        <v>50</v>
      </c>
      <c r="M35" s="190"/>
      <c r="N35" s="189">
        <f>17+35</f>
        <v>52</v>
      </c>
      <c r="O35" s="190"/>
      <c r="P35" s="189">
        <f>16+34</f>
        <v>50</v>
      </c>
      <c r="Q35" s="190"/>
      <c r="R35" s="205">
        <f>SUM(L35:Q35)*H35+(H35-O21)*J35</f>
        <v>0</v>
      </c>
      <c r="S35" s="206"/>
      <c r="T35" s="56"/>
      <c r="U35" s="56"/>
      <c r="V35" s="56"/>
      <c r="W35" s="57"/>
      <c r="AA35" s="59"/>
      <c r="AE35" s="59"/>
      <c r="AI35" s="59"/>
      <c r="AM35" s="59"/>
      <c r="AQ35" s="59"/>
    </row>
    <row r="36" spans="1:43" s="60" customFormat="1" ht="18" customHeight="1" x14ac:dyDescent="0.3">
      <c r="A36" s="58"/>
      <c r="B36" s="58"/>
      <c r="E36" s="191" t="s">
        <v>86</v>
      </c>
      <c r="F36" s="192"/>
      <c r="G36" s="192"/>
      <c r="H36" s="185">
        <f>$S$27</f>
        <v>0</v>
      </c>
      <c r="I36" s="186"/>
      <c r="J36" s="189">
        <f>16+34</f>
        <v>50</v>
      </c>
      <c r="K36" s="190"/>
      <c r="L36" s="189">
        <f>17+34</f>
        <v>51</v>
      </c>
      <c r="M36" s="190"/>
      <c r="N36" s="189">
        <f>16+34</f>
        <v>50</v>
      </c>
      <c r="O36" s="190"/>
      <c r="P36" s="189">
        <f>17+34</f>
        <v>51</v>
      </c>
      <c r="Q36" s="190"/>
      <c r="R36" s="205">
        <f>SUM(L36:Q36)*H36+(H36-S21)*J36</f>
        <v>0</v>
      </c>
      <c r="S36" s="206"/>
      <c r="T36" s="56"/>
      <c r="U36" s="56"/>
      <c r="V36" s="56"/>
      <c r="W36" s="57"/>
      <c r="AA36" s="59"/>
      <c r="AE36" s="59"/>
      <c r="AI36" s="59"/>
      <c r="AM36" s="59"/>
      <c r="AQ36" s="59"/>
    </row>
    <row r="37" spans="1:43" s="60" customFormat="1" ht="18" customHeight="1" x14ac:dyDescent="0.3">
      <c r="A37" s="58"/>
      <c r="B37" s="58"/>
      <c r="E37" s="191" t="s">
        <v>87</v>
      </c>
      <c r="F37" s="192"/>
      <c r="G37" s="192"/>
      <c r="H37" s="185">
        <f>$W$27</f>
        <v>0</v>
      </c>
      <c r="I37" s="186"/>
      <c r="J37" s="189">
        <f>17+33</f>
        <v>50</v>
      </c>
      <c r="K37" s="190"/>
      <c r="L37" s="189">
        <f>16+35</f>
        <v>51</v>
      </c>
      <c r="M37" s="190"/>
      <c r="N37" s="189">
        <f>17+34</f>
        <v>51</v>
      </c>
      <c r="O37" s="190"/>
      <c r="P37" s="189">
        <f>17+35</f>
        <v>52</v>
      </c>
      <c r="Q37" s="190"/>
      <c r="R37" s="205">
        <f>SUM(L37:Q37)*H37+(H37-W21)*J37</f>
        <v>0</v>
      </c>
      <c r="S37" s="206"/>
      <c r="T37" s="56"/>
      <c r="U37" s="56"/>
      <c r="V37" s="56"/>
      <c r="W37" s="57"/>
      <c r="AA37" s="59"/>
      <c r="AE37" s="59"/>
      <c r="AI37" s="59"/>
      <c r="AM37" s="59"/>
      <c r="AQ37" s="59"/>
    </row>
    <row r="38" spans="1:43" s="60" customFormat="1" ht="18" customHeight="1" x14ac:dyDescent="0.3">
      <c r="A38" s="58"/>
      <c r="B38" s="58"/>
      <c r="E38" s="191" t="s">
        <v>88</v>
      </c>
      <c r="F38" s="192"/>
      <c r="G38" s="192"/>
      <c r="H38" s="185">
        <f>$AA$27</f>
        <v>0</v>
      </c>
      <c r="I38" s="186"/>
      <c r="J38" s="189">
        <f>16+34</f>
        <v>50</v>
      </c>
      <c r="K38" s="190"/>
      <c r="L38" s="189">
        <f>17+33</f>
        <v>50</v>
      </c>
      <c r="M38" s="190"/>
      <c r="N38" s="189">
        <f>16+35</f>
        <v>51</v>
      </c>
      <c r="O38" s="190"/>
      <c r="P38" s="189">
        <f>16+34</f>
        <v>50</v>
      </c>
      <c r="Q38" s="190"/>
      <c r="R38" s="205">
        <f>SUM(L38:Q38)*H38+(H38-AA21)*J38</f>
        <v>0</v>
      </c>
      <c r="S38" s="206"/>
      <c r="T38" s="56"/>
      <c r="U38" s="56"/>
      <c r="V38" s="56"/>
      <c r="W38" s="57"/>
      <c r="AA38" s="59"/>
      <c r="AE38" s="59"/>
      <c r="AI38" s="59"/>
      <c r="AM38" s="59"/>
      <c r="AQ38" s="59"/>
    </row>
    <row r="39" spans="1:43" s="60" customFormat="1" ht="18" customHeight="1" x14ac:dyDescent="0.3">
      <c r="A39" s="58"/>
      <c r="B39" s="58"/>
      <c r="E39" s="191" t="s">
        <v>89</v>
      </c>
      <c r="F39" s="192"/>
      <c r="G39" s="192"/>
      <c r="H39" s="185">
        <f>$AE$27</f>
        <v>0</v>
      </c>
      <c r="I39" s="186"/>
      <c r="J39" s="189">
        <f>17+35</f>
        <v>52</v>
      </c>
      <c r="K39" s="190"/>
      <c r="L39" s="189">
        <f>16+34</f>
        <v>50</v>
      </c>
      <c r="M39" s="190"/>
      <c r="N39" s="189">
        <v>53</v>
      </c>
      <c r="O39" s="190"/>
      <c r="P39" s="189">
        <f>17+35</f>
        <v>52</v>
      </c>
      <c r="Q39" s="190"/>
      <c r="R39" s="205">
        <f>SUM(L39:Q39)*H39+(H39-AE21)*J39</f>
        <v>0</v>
      </c>
      <c r="S39" s="206"/>
      <c r="T39" s="56"/>
      <c r="U39" s="56"/>
      <c r="V39" s="56"/>
      <c r="W39" s="57"/>
      <c r="AA39" s="59"/>
      <c r="AE39" s="59"/>
      <c r="AI39" s="59"/>
      <c r="AM39" s="59"/>
      <c r="AQ39" s="59"/>
    </row>
    <row r="40" spans="1:43" s="60" customFormat="1" ht="18" customHeight="1" x14ac:dyDescent="0.3">
      <c r="A40" s="58"/>
      <c r="B40" s="58"/>
      <c r="E40" s="191" t="s">
        <v>90</v>
      </c>
      <c r="F40" s="192"/>
      <c r="G40" s="192"/>
      <c r="H40" s="185">
        <f>$AI$27</f>
        <v>0</v>
      </c>
      <c r="I40" s="186"/>
      <c r="J40" s="189">
        <f>10-3</f>
        <v>7</v>
      </c>
      <c r="K40" s="190"/>
      <c r="L40" s="189">
        <f>8-3</f>
        <v>5</v>
      </c>
      <c r="M40" s="190"/>
      <c r="N40" s="189">
        <f>9-3</f>
        <v>6</v>
      </c>
      <c r="O40" s="190"/>
      <c r="P40" s="189">
        <f>10-3</f>
        <v>7</v>
      </c>
      <c r="Q40" s="190"/>
      <c r="R40" s="205">
        <f>SUM(L40:Q40)*H40+(H40-AI21)*J40</f>
        <v>0</v>
      </c>
      <c r="S40" s="206"/>
      <c r="T40" s="56"/>
      <c r="U40" s="56"/>
      <c r="V40" s="56"/>
      <c r="W40" s="57"/>
      <c r="AA40" s="59"/>
      <c r="AE40" s="59"/>
      <c r="AI40" s="59"/>
      <c r="AM40" s="59"/>
      <c r="AQ40" s="59"/>
    </row>
    <row r="41" spans="1:43" s="60" customFormat="1" ht="18" customHeight="1" x14ac:dyDescent="0.3">
      <c r="A41" s="58"/>
      <c r="B41" s="58"/>
      <c r="E41" s="191" t="s">
        <v>91</v>
      </c>
      <c r="F41" s="192"/>
      <c r="G41" s="192"/>
      <c r="H41" s="185">
        <f>$AM$27</f>
        <v>0</v>
      </c>
      <c r="I41" s="186"/>
      <c r="J41" s="189">
        <v>0</v>
      </c>
      <c r="K41" s="190"/>
      <c r="L41" s="189">
        <f>1+1</f>
        <v>2</v>
      </c>
      <c r="M41" s="190"/>
      <c r="N41" s="189">
        <v>0</v>
      </c>
      <c r="O41" s="190"/>
      <c r="P41" s="189">
        <v>0</v>
      </c>
      <c r="Q41" s="190"/>
      <c r="R41" s="205">
        <f>SUM(L41:Q41)*H41+(H41-AM21)*J41</f>
        <v>0</v>
      </c>
      <c r="S41" s="206"/>
      <c r="T41" s="56"/>
      <c r="U41" s="56"/>
      <c r="V41" s="56"/>
      <c r="W41" s="57"/>
      <c r="AA41" s="59"/>
      <c r="AE41" s="59"/>
      <c r="AI41" s="59"/>
      <c r="AM41" s="59"/>
      <c r="AQ41" s="59"/>
    </row>
    <row r="42" spans="1:43" s="60" customFormat="1" ht="18" customHeight="1" x14ac:dyDescent="0.3">
      <c r="A42" s="58"/>
      <c r="B42" s="58"/>
      <c r="E42" s="191" t="s">
        <v>92</v>
      </c>
      <c r="F42" s="192"/>
      <c r="G42" s="192"/>
      <c r="H42" s="185">
        <f>AQ27</f>
        <v>0</v>
      </c>
      <c r="I42" s="186"/>
      <c r="J42" s="187">
        <v>1</v>
      </c>
      <c r="K42" s="188"/>
      <c r="L42" s="187">
        <v>1</v>
      </c>
      <c r="M42" s="188"/>
      <c r="N42" s="187">
        <v>2</v>
      </c>
      <c r="O42" s="188"/>
      <c r="P42" s="187">
        <v>1</v>
      </c>
      <c r="Q42" s="188"/>
      <c r="R42" s="197">
        <f>SUM(L42:Q42)*H42+(H42-AQ21)*J42</f>
        <v>0</v>
      </c>
      <c r="S42" s="198"/>
      <c r="T42" s="56"/>
      <c r="U42" s="56"/>
      <c r="V42" s="56"/>
      <c r="W42" s="57"/>
      <c r="AA42" s="59"/>
      <c r="AE42" s="59"/>
      <c r="AI42" s="59"/>
      <c r="AM42" s="59"/>
      <c r="AQ42" s="59"/>
    </row>
    <row r="43" spans="1:43" s="60" customFormat="1" ht="13.5" customHeight="1" x14ac:dyDescent="0.3">
      <c r="E43" s="182" t="s">
        <v>93</v>
      </c>
      <c r="F43" s="183"/>
      <c r="G43" s="183"/>
      <c r="H43" s="183"/>
      <c r="I43" s="184"/>
      <c r="J43" s="180">
        <f>SUM(J33:K42)</f>
        <v>362</v>
      </c>
      <c r="K43" s="181"/>
      <c r="L43" s="180">
        <f t="shared" ref="L43" si="21">SUM(L33:M42)</f>
        <v>362</v>
      </c>
      <c r="M43" s="181"/>
      <c r="N43" s="180">
        <f>SUM(N33:O42)</f>
        <v>363</v>
      </c>
      <c r="O43" s="181"/>
      <c r="P43" s="180">
        <f t="shared" ref="P43" si="22">SUM(P33:Q42)</f>
        <v>362</v>
      </c>
      <c r="Q43" s="181"/>
      <c r="R43" s="199">
        <f>SUM(G44:Q44)</f>
        <v>0</v>
      </c>
      <c r="S43" s="200"/>
      <c r="T43" s="56"/>
      <c r="U43" s="56"/>
      <c r="V43" s="56"/>
      <c r="W43" s="57"/>
      <c r="AA43" s="59"/>
      <c r="AE43" s="59"/>
      <c r="AI43" s="59"/>
      <c r="AM43" s="59"/>
      <c r="AO43" s="175"/>
      <c r="AP43" s="175"/>
      <c r="AQ43" s="59"/>
    </row>
    <row r="44" spans="1:43" s="60" customFormat="1" ht="20.100000000000001" customHeight="1" x14ac:dyDescent="0.3">
      <c r="C44"/>
      <c r="D44"/>
      <c r="E44" s="172" t="s">
        <v>94</v>
      </c>
      <c r="F44" s="173"/>
      <c r="G44" s="173"/>
      <c r="H44" s="173"/>
      <c r="I44" s="174"/>
      <c r="J44" s="176">
        <f>(($H$33-G21)*J33)+(($H$34-K21)*J34)+(($H$35-O21)*J35)+(($H$36-S21)*J36)+(($H$37-W21)*J37)+(($H$38-AA21)*J38)+(($H$39-AE21)*J39)+(($H$40-AI21)*J40)+(($H$41-AM21)*J41)+(($H$42-AQ21)*J42)</f>
        <v>0</v>
      </c>
      <c r="K44" s="177"/>
      <c r="L44" s="178">
        <f>($H$33*L33)+($H$34*L34)+($H$35*L35)+($H$36*L36)+($H$37*L37)+($H$38*L38)+($H$39*L39)+($H$40*L40)+($H$41*L41)+($H$42*L42)</f>
        <v>0</v>
      </c>
      <c r="M44" s="179"/>
      <c r="N44" s="178">
        <f>($H$33*N33)+($H$34*N34)+($H$35*N35)+($H$36*N36)+($H$37*N37)+($H$38*N38)+($H$39*N39)+($H$40*N40)+($H$41*N41)+($H$42*N42)</f>
        <v>0</v>
      </c>
      <c r="O44" s="179"/>
      <c r="P44" s="178">
        <f>($H$33*P33)+($H$34*P34)+($H$35*P35)+($H$36*P36)+($H$37*P37)+($H$38*P38)+($H$39*P39)+($H$40*P40)+($H$41*P41)+($H$42*P42)</f>
        <v>0</v>
      </c>
      <c r="Q44" s="179"/>
      <c r="R44" s="201"/>
      <c r="S44" s="202"/>
      <c r="T44" s="56"/>
      <c r="U44" s="56"/>
      <c r="W44" s="59"/>
      <c r="AA44" s="59"/>
      <c r="AE44" s="59"/>
      <c r="AI44" s="59"/>
      <c r="AM44" s="59"/>
      <c r="AQ44" s="59"/>
    </row>
    <row r="45" spans="1:43" s="60" customFormat="1" ht="20.100000000000001" customHeight="1" x14ac:dyDescent="0.3">
      <c r="C45"/>
      <c r="D45"/>
      <c r="E45" s="172" t="s">
        <v>95</v>
      </c>
      <c r="F45" s="173"/>
      <c r="G45" s="173"/>
      <c r="H45" s="173"/>
      <c r="I45" s="174"/>
      <c r="J45" s="168">
        <f>J44/12</f>
        <v>0</v>
      </c>
      <c r="K45" s="169"/>
      <c r="L45" s="170">
        <f>L44/12</f>
        <v>0</v>
      </c>
      <c r="M45" s="171"/>
      <c r="N45" s="170">
        <f>N44/12</f>
        <v>0</v>
      </c>
      <c r="O45" s="171"/>
      <c r="P45" s="178">
        <f>P44/12</f>
        <v>0</v>
      </c>
      <c r="Q45" s="179"/>
      <c r="R45" s="66"/>
      <c r="S45" s="66"/>
      <c r="T45" s="56"/>
      <c r="U45" s="56"/>
      <c r="W45" s="59"/>
      <c r="AA45" s="59"/>
      <c r="AE45" s="59"/>
      <c r="AI45" s="59"/>
      <c r="AM45" s="59"/>
      <c r="AQ45" s="59"/>
    </row>
    <row r="46" spans="1:43" s="60" customFormat="1" ht="16.5" x14ac:dyDescent="0.25">
      <c r="E46" s="167" t="s">
        <v>96</v>
      </c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S46" s="59"/>
      <c r="W46" s="59"/>
      <c r="AA46" s="59"/>
      <c r="AE46" s="59"/>
      <c r="AI46" s="59"/>
      <c r="AM46" s="59"/>
      <c r="AQ46" s="59"/>
    </row>
    <row r="47" spans="1:43" s="60" customFormat="1" ht="16.5" x14ac:dyDescent="0.25">
      <c r="D47" s="62"/>
      <c r="E47" s="62"/>
      <c r="F47" s="62"/>
      <c r="G47" s="59"/>
      <c r="H47" s="62"/>
      <c r="I47" s="62"/>
      <c r="K47" s="59"/>
      <c r="O47" s="59"/>
      <c r="S47" s="59"/>
      <c r="W47" s="59"/>
      <c r="AA47" s="59"/>
      <c r="AE47" s="59"/>
      <c r="AI47" s="59"/>
      <c r="AM47" s="59"/>
      <c r="AQ47" s="59"/>
    </row>
  </sheetData>
  <sheetProtection algorithmName="SHA-512" hashValue="jVyJFo/rjMWRVveRPjKvILXVi3DM0HMpSidM4zjkKlr8aqci81trZiPymKjzayddbSnwvt0di0P9fJdveUh6tg==" saltValue="+Ww8HoKOzm/t8IBke28n0g==" spinCount="100000" sheet="1" objects="1" scenarios="1" formatCells="0" formatColumns="0" formatRows="0"/>
  <mergeCells count="150">
    <mergeCell ref="R42:S42"/>
    <mergeCell ref="R43:S44"/>
    <mergeCell ref="P43:Q43"/>
    <mergeCell ref="P42:Q42"/>
    <mergeCell ref="R33:S33"/>
    <mergeCell ref="R34:S34"/>
    <mergeCell ref="R35:S35"/>
    <mergeCell ref="R36:S36"/>
    <mergeCell ref="R37:S37"/>
    <mergeCell ref="R38:S38"/>
    <mergeCell ref="R39:S39"/>
    <mergeCell ref="R40:S40"/>
    <mergeCell ref="R41:S41"/>
    <mergeCell ref="N33:O33"/>
    <mergeCell ref="N34:O34"/>
    <mergeCell ref="N35:O35"/>
    <mergeCell ref="N36:O36"/>
    <mergeCell ref="N37:O37"/>
    <mergeCell ref="N42:O4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E42:G42"/>
    <mergeCell ref="L33:M33"/>
    <mergeCell ref="L34:M34"/>
    <mergeCell ref="L35:M35"/>
    <mergeCell ref="L36:M36"/>
    <mergeCell ref="L37:M37"/>
    <mergeCell ref="E33:G33"/>
    <mergeCell ref="E34:G34"/>
    <mergeCell ref="E35:G35"/>
    <mergeCell ref="E36:G36"/>
    <mergeCell ref="E37:G37"/>
    <mergeCell ref="J35:K35"/>
    <mergeCell ref="H34:I34"/>
    <mergeCell ref="J34:K34"/>
    <mergeCell ref="H33:I33"/>
    <mergeCell ref="J33:K33"/>
    <mergeCell ref="L38:M38"/>
    <mergeCell ref="L39:M39"/>
    <mergeCell ref="L40:M40"/>
    <mergeCell ref="L41:M41"/>
    <mergeCell ref="L42:M42"/>
    <mergeCell ref="H37:I37"/>
    <mergeCell ref="J37:K37"/>
    <mergeCell ref="H36:I36"/>
    <mergeCell ref="J36:K36"/>
    <mergeCell ref="H35:I35"/>
    <mergeCell ref="E38:G38"/>
    <mergeCell ref="E39:G39"/>
    <mergeCell ref="E40:G40"/>
    <mergeCell ref="E41:G41"/>
    <mergeCell ref="N38:O38"/>
    <mergeCell ref="N39:O39"/>
    <mergeCell ref="N40:O40"/>
    <mergeCell ref="N41:O41"/>
    <mergeCell ref="H42:I42"/>
    <mergeCell ref="J42:K42"/>
    <mergeCell ref="H41:I41"/>
    <mergeCell ref="J41:K41"/>
    <mergeCell ref="H40:I40"/>
    <mergeCell ref="J40:K40"/>
    <mergeCell ref="H39:I39"/>
    <mergeCell ref="J39:K39"/>
    <mergeCell ref="H38:I38"/>
    <mergeCell ref="J38:K38"/>
    <mergeCell ref="E46:Q46"/>
    <mergeCell ref="J45:K45"/>
    <mergeCell ref="L45:M45"/>
    <mergeCell ref="E45:I45"/>
    <mergeCell ref="AO43:AP43"/>
    <mergeCell ref="J44:K44"/>
    <mergeCell ref="L44:M44"/>
    <mergeCell ref="N44:O44"/>
    <mergeCell ref="J43:K43"/>
    <mergeCell ref="L43:M43"/>
    <mergeCell ref="N43:O43"/>
    <mergeCell ref="E43:I43"/>
    <mergeCell ref="E44:I44"/>
    <mergeCell ref="N45:O45"/>
    <mergeCell ref="P44:Q44"/>
    <mergeCell ref="P45:Q45"/>
    <mergeCell ref="AB27:AC27"/>
    <mergeCell ref="AF27:AG27"/>
    <mergeCell ref="D6:G6"/>
    <mergeCell ref="H6:I6"/>
    <mergeCell ref="H32:I32"/>
    <mergeCell ref="J32:K32"/>
    <mergeCell ref="L32:M32"/>
    <mergeCell ref="N32:O32"/>
    <mergeCell ref="P32:Q32"/>
    <mergeCell ref="E30:S30"/>
    <mergeCell ref="X27:Y27"/>
    <mergeCell ref="E32:F32"/>
    <mergeCell ref="R32:S32"/>
    <mergeCell ref="J6:K6"/>
    <mergeCell ref="L6:M6"/>
    <mergeCell ref="N6:O6"/>
    <mergeCell ref="T4:W6"/>
    <mergeCell ref="R6:S6"/>
    <mergeCell ref="P6:Q6"/>
    <mergeCell ref="D3:G3"/>
    <mergeCell ref="AJ27:AK27"/>
    <mergeCell ref="AN27:AO27"/>
    <mergeCell ref="A27:B27"/>
    <mergeCell ref="D27:E27"/>
    <mergeCell ref="H27:I27"/>
    <mergeCell ref="L27:M27"/>
    <mergeCell ref="P27:Q27"/>
    <mergeCell ref="T27:U27"/>
    <mergeCell ref="AN8:AQ8"/>
    <mergeCell ref="P8:S8"/>
    <mergeCell ref="T8:W8"/>
    <mergeCell ref="X8:AA8"/>
    <mergeCell ref="AB8:AE8"/>
    <mergeCell ref="AF8:AI8"/>
    <mergeCell ref="AJ8:AM8"/>
    <mergeCell ref="A8:A9"/>
    <mergeCell ref="B8:B9"/>
    <mergeCell ref="C8:C9"/>
    <mergeCell ref="D8:G8"/>
    <mergeCell ref="H8:K8"/>
    <mergeCell ref="L8:O8"/>
    <mergeCell ref="D2:S2"/>
    <mergeCell ref="R4:S4"/>
    <mergeCell ref="H5:I5"/>
    <mergeCell ref="J5:K5"/>
    <mergeCell ref="L5:M5"/>
    <mergeCell ref="N5:O5"/>
    <mergeCell ref="P5:Q5"/>
    <mergeCell ref="R5:S5"/>
    <mergeCell ref="D4:G4"/>
    <mergeCell ref="D5:G5"/>
    <mergeCell ref="H4:I4"/>
    <mergeCell ref="J4:K4"/>
    <mergeCell ref="L4:M4"/>
    <mergeCell ref="N4:O4"/>
    <mergeCell ref="P4:Q4"/>
    <mergeCell ref="H3:I3"/>
    <mergeCell ref="J3:K3"/>
    <mergeCell ref="L3:M3"/>
    <mergeCell ref="N3:O3"/>
    <mergeCell ref="P3:Q3"/>
    <mergeCell ref="R3:S3"/>
  </mergeCells>
  <printOptions horizontalCentered="1"/>
  <pageMargins left="0.19685039370078741" right="0.19685039370078741" top="0.39370078740157483" bottom="0.19685039370078741" header="0.19685039370078741" footer="0.19685039370078741"/>
  <pageSetup paperSize="8" orientation="landscape" r:id="rId1"/>
  <headerFooter>
    <oddHeader>&amp;R&amp;"-,Gras italique"&amp;UDécomposition des Prix Globale et Forfaitaire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17B66375357540B1CE13B232D5106A" ma:contentTypeVersion="15" ma:contentTypeDescription="Crée un document." ma:contentTypeScope="" ma:versionID="238f8b9737f91e72c8fc00806e3e3d52">
  <xsd:schema xmlns:xsd="http://www.w3.org/2001/XMLSchema" xmlns:xs="http://www.w3.org/2001/XMLSchema" xmlns:p="http://schemas.microsoft.com/office/2006/metadata/properties" xmlns:ns2="ff1a6bed-0dfe-4a0f-90a0-2a2f2dddf650" xmlns:ns3="599ec605-a06d-4e5d-aa66-38e39501d6b0" targetNamespace="http://schemas.microsoft.com/office/2006/metadata/properties" ma:root="true" ma:fieldsID="49771e6780a334ffa174822a53ea966e" ns2:_="" ns3:_="">
    <xsd:import namespace="ff1a6bed-0dfe-4a0f-90a0-2a2f2dddf650"/>
    <xsd:import namespace="599ec605-a06d-4e5d-aa66-38e39501d6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6bed-0dfe-4a0f-90a0-2a2f2dddf6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2e6394d-d106-48e5-945c-8a2c694eb6e7}" ma:internalName="TaxCatchAll" ma:showField="CatchAllData" ma:web="ff1a6bed-0dfe-4a0f-90a0-2a2f2dddf6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9ec605-a06d-4e5d-aa66-38e39501d6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09b260-9f87-476a-861b-9a21cc4cd2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9ec605-a06d-4e5d-aa66-38e39501d6b0">
      <Terms xmlns="http://schemas.microsoft.com/office/infopath/2007/PartnerControls"/>
    </lcf76f155ced4ddcb4097134ff3c332f>
    <TaxCatchAll xmlns="ff1a6bed-0dfe-4a0f-90a0-2a2f2dddf650" xsi:nil="true"/>
  </documentManagement>
</p:properties>
</file>

<file path=customXml/itemProps1.xml><?xml version="1.0" encoding="utf-8"?>
<ds:datastoreItem xmlns:ds="http://schemas.openxmlformats.org/officeDocument/2006/customXml" ds:itemID="{008661C4-C69B-49E1-8421-B0B0D91ED5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DC80E9-7921-4E03-ADFA-57C009E30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1a6bed-0dfe-4a0f-90a0-2a2f2dddf650"/>
    <ds:schemaRef ds:uri="599ec605-a06d-4e5d-aa66-38e39501d6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E5F6B6-6067-4412-9020-8FE7D6AFCE72}">
  <ds:schemaRefs>
    <ds:schemaRef ds:uri="http://schemas.microsoft.com/office/2006/metadata/properties"/>
    <ds:schemaRef ds:uri="http://schemas.microsoft.com/office/infopath/2007/PartnerControls"/>
    <ds:schemaRef ds:uri="599ec605-a06d-4e5d-aa66-38e39501d6b0"/>
    <ds:schemaRef ds:uri="ff1a6bed-0dfe-4a0f-90a0-2a2f2dddf65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BPU</vt:lpstr>
      <vt:lpstr>DQE</vt:lpstr>
      <vt:lpstr>DPGF</vt:lpstr>
      <vt:lpstr>DPGF!Impression_des_titres</vt:lpstr>
      <vt:lpstr>BPU!Zone_d_impression</vt:lpstr>
      <vt:lpstr>DPGF!Zone_d_impression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Suret</dc:creator>
  <cp:keywords/>
  <dc:description/>
  <cp:lastModifiedBy>Nathalie Suret</cp:lastModifiedBy>
  <cp:revision/>
  <cp:lastPrinted>2025-02-27T11:13:08Z</cp:lastPrinted>
  <dcterms:created xsi:type="dcterms:W3CDTF">2025-02-19T13:24:07Z</dcterms:created>
  <dcterms:modified xsi:type="dcterms:W3CDTF">2025-02-27T11:13:19Z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0x010100A917B66375357540B1CE13B232D5106A</vt:lpwstr>
  </property>
  <property fmtid="{D5CDD505-2E9C-101B-9397-08002B2CF9AE}" pid="3" name="MediaServiceImageTags">
    <vt:lpwstr/>
  </property>
</Properties>
</file>