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7.2.12\echange$\_TRANSVERSE_ASD\SABCI-MARCHE_PUBLIC\01 MARCHES IARA\25A0006 Rénovation Pavillon 71\03 Passation du marché\01 DCE Doc de travail\01 Pièces contractuelles\"/>
    </mc:Choice>
  </mc:AlternateContent>
  <xr:revisionPtr revIDLastSave="0" documentId="13_ncr:1_{E359E719-1E0B-4DBB-9F5E-A0C25194CE8A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definedNames>
    <definedName name="CODELOT">Paramètres!$C$9</definedName>
    <definedName name="CPVILLEDOSSIER">Paramètres!$C$26:$J$26</definedName>
    <definedName name="DATEVALEUR">Paramètres!$C$13</definedName>
    <definedName name="_xlnm.Print_Titles" localSheetId="1">DPGF!$1:$3</definedName>
    <definedName name="INDICELOT">Paramètres!$C$17</definedName>
    <definedName name="NUMDOSSIER">Paramètres!$C$7</definedName>
    <definedName name="OBSERVATIONCONSULTE">'Coordonnées Entreprise'!$C$28:$J$28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Paramètres!$C$3:$J$3</definedName>
    <definedName name="TITREDOSSIER">Paramètres!$C$5:$J$5</definedName>
    <definedName name="TITRELOT">Paramètres!$C$11:$J$11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4" i="6" l="1"/>
  <c r="F52" i="6"/>
  <c r="F50" i="6"/>
  <c r="F48" i="6"/>
  <c r="F46" i="6"/>
  <c r="F44" i="6"/>
  <c r="F42" i="6"/>
  <c r="F40" i="6"/>
  <c r="F38" i="6"/>
  <c r="F36" i="6"/>
  <c r="F34" i="6"/>
  <c r="F32" i="6"/>
  <c r="F30" i="6"/>
  <c r="F28" i="6"/>
  <c r="F26" i="6"/>
  <c r="F24" i="6"/>
  <c r="F22" i="6"/>
  <c r="F20" i="6"/>
  <c r="F18" i="6"/>
  <c r="F16" i="6"/>
  <c r="F14" i="6"/>
  <c r="F12" i="6"/>
  <c r="F10" i="6"/>
  <c r="F8" i="6"/>
  <c r="F6" i="6"/>
  <c r="AA97" i="3"/>
  <c r="AA8" i="3"/>
  <c r="D147" i="2"/>
  <c r="G132" i="2"/>
  <c r="G131" i="2"/>
  <c r="G123" i="2"/>
  <c r="G122" i="2"/>
  <c r="G124" i="2" s="1"/>
  <c r="K115" i="2"/>
  <c r="G146" i="2" s="1"/>
  <c r="G149" i="2" s="1"/>
  <c r="K110" i="2"/>
  <c r="K105" i="2"/>
  <c r="K98" i="2"/>
  <c r="K94" i="2"/>
  <c r="K90" i="2"/>
  <c r="K84" i="2"/>
  <c r="K80" i="2"/>
  <c r="K74" i="2"/>
  <c r="K70" i="2"/>
  <c r="K66" i="2"/>
  <c r="G130" i="2" s="1"/>
  <c r="K57" i="2"/>
  <c r="K53" i="2"/>
  <c r="K49" i="2"/>
  <c r="K45" i="2"/>
  <c r="K38" i="2"/>
  <c r="K34" i="2"/>
  <c r="K28" i="2"/>
  <c r="G128" i="2" s="1"/>
  <c r="K24" i="2"/>
  <c r="G136" i="2" s="1"/>
  <c r="K20" i="2"/>
  <c r="G85" i="1"/>
  <c r="G83" i="1"/>
  <c r="G81" i="1"/>
  <c r="G79" i="1"/>
  <c r="E71" i="1"/>
  <c r="E66" i="1"/>
  <c r="E62" i="1"/>
  <c r="E20" i="1"/>
  <c r="E11" i="1"/>
  <c r="N147" i="2" l="1"/>
  <c r="G150" i="2" s="1"/>
  <c r="G151" i="2" s="1"/>
  <c r="G129" i="2"/>
  <c r="G133" i="2"/>
  <c r="G137" i="2"/>
  <c r="G138" i="2" s="1"/>
  <c r="AA1" i="3" s="1"/>
  <c r="AA37" i="3" l="1"/>
  <c r="AA3" i="3"/>
  <c r="AA33" i="3"/>
  <c r="AA27" i="3" l="1"/>
  <c r="AA42" i="3"/>
  <c r="AA12" i="3"/>
  <c r="AA4" i="3"/>
  <c r="AA5" i="3" s="1"/>
  <c r="AA10" i="3" l="1"/>
  <c r="AA20" i="3"/>
  <c r="AA19" i="3"/>
  <c r="AA18" i="3"/>
  <c r="AA6" i="3"/>
  <c r="AA23" i="3"/>
  <c r="AA24" i="3"/>
  <c r="AA32" i="3"/>
  <c r="AA15" i="3"/>
  <c r="AA13" i="3"/>
  <c r="AA7" i="3"/>
  <c r="AA51" i="3" l="1"/>
  <c r="AA46" i="3"/>
  <c r="AA29" i="3"/>
  <c r="AA28" i="3"/>
  <c r="AA43" i="3"/>
  <c r="AA57" i="3"/>
  <c r="AA45" i="3" s="1"/>
  <c r="AA26" i="3" s="1"/>
  <c r="AA9" i="3"/>
  <c r="AA65" i="3"/>
  <c r="AA93" i="3"/>
  <c r="AA89" i="3" s="1"/>
  <c r="AA16" i="3"/>
  <c r="AA11" i="3"/>
  <c r="AA41" i="3"/>
  <c r="AA38" i="3"/>
  <c r="AA22" i="3"/>
  <c r="AA21" i="3"/>
  <c r="AA50" i="3"/>
  <c r="AA34" i="3"/>
  <c r="AA14" i="3"/>
  <c r="AA73" i="3" s="1"/>
  <c r="AA69" i="3"/>
  <c r="AA61" i="3" s="1"/>
  <c r="AA53" i="3" s="1"/>
  <c r="AA36" i="3" s="1"/>
  <c r="AA95" i="3"/>
  <c r="AA91" i="3" s="1"/>
  <c r="AA77" i="3"/>
  <c r="AA87" i="3" l="1"/>
  <c r="AA83" i="3" s="1"/>
  <c r="AA76" i="3" s="1"/>
  <c r="AA68" i="3" s="1"/>
  <c r="AA60" i="3" s="1"/>
  <c r="AA52" i="3" s="1"/>
  <c r="AA35" i="3"/>
  <c r="AA85" i="3"/>
  <c r="AA80" i="3" s="1"/>
  <c r="AA72" i="3" s="1"/>
  <c r="AA64" i="3" s="1"/>
  <c r="AA56" i="3" s="1"/>
  <c r="AA44" i="3" s="1"/>
  <c r="AA25" i="3"/>
  <c r="AA94" i="3"/>
  <c r="AA90" i="3"/>
  <c r="AA30" i="3"/>
  <c r="AA63" i="3"/>
  <c r="AA55" i="3" s="1"/>
  <c r="AA40" i="3" s="1"/>
  <c r="AA86" i="3"/>
  <c r="AA81" i="3"/>
  <c r="AA74" i="3" s="1"/>
  <c r="AA66" i="3" s="1"/>
  <c r="AA58" i="3" s="1"/>
  <c r="AA48" i="3" s="1"/>
  <c r="AA47" i="3"/>
  <c r="AA17" i="3"/>
  <c r="AA75" i="3" s="1"/>
  <c r="AA67" i="3" s="1"/>
  <c r="AA59" i="3" s="1"/>
  <c r="AA49" i="3" s="1"/>
  <c r="AA31" i="3" s="1"/>
  <c r="AA71" i="3"/>
  <c r="AA96" i="3"/>
  <c r="AA92" i="3" s="1"/>
  <c r="AA79" i="3"/>
  <c r="AA39" i="3" l="1"/>
  <c r="AA88" i="3"/>
  <c r="AA84" i="3" s="1"/>
  <c r="AA78" i="3" s="1"/>
  <c r="AA70" i="3" s="1"/>
  <c r="AA62" i="3" s="1"/>
  <c r="AA54" i="3" s="1"/>
  <c r="AA82" i="3"/>
  <c r="AA98" i="3"/>
  <c r="AA2" i="3" s="1"/>
  <c r="D141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K115" authorId="0" shapeId="0" xr:uid="{00000000-0006-0000-0100-000001000000}">
      <text>
        <r>
          <rPr>
            <sz val="8"/>
            <color indexed="81"/>
            <rFont val="Tahoma"/>
            <family val="2"/>
          </rPr>
          <t>Non totalisé [ PSE ]</t>
        </r>
      </text>
    </comment>
  </commentList>
</comments>
</file>

<file path=xl/sharedStrings.xml><?xml version="1.0" encoding="utf-8"?>
<sst xmlns="http://schemas.openxmlformats.org/spreadsheetml/2006/main" count="340" uniqueCount="216">
  <si>
    <t>Dossier</t>
  </si>
  <si>
    <t>Date</t>
  </si>
  <si>
    <t>Phase</t>
  </si>
  <si>
    <t>Indice</t>
  </si>
  <si>
    <t>MAITRE D'OUVRAGE
Institut AGRO Rennes Angers
65 Rue de Saint Brieuc
35042 RENNES Cedex
Mél :</t>
  </si>
  <si>
    <t>ARCHITECTE : 
    BURGAUD Architectes SARL
    1 ZC du Rodoir / 56130 Nivillac
    BP16 La Roche Bernard
    11 quai de Brest / 35600 Redon
    Tél : 02 99 90 63 75
    Mél : agence@burgaud-architectes.fr</t>
  </si>
  <si>
    <t>NIV</t>
  </si>
  <si>
    <t>CODE</t>
  </si>
  <si>
    <t>CODE_CAO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</si>
  <si>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</si>
  <si>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</si>
  <si>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</si>
  <si>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</si>
  <si>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</si>
  <si>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</si>
  <si>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</si>
  <si>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</si>
  <si>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</si>
  <si>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</si>
  <si>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</si>
  <si>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</si>
  <si>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</si>
  <si>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</si>
  <si>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</si>
  <si>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</si>
  <si>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Code CAO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</si>
  <si>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</si>
  <si>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</si>
  <si>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</si>
  <si>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</si>
  <si>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</si>
  <si>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</si>
  <si>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</si>
  <si>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</si>
  <si>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</si>
  <si>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</si>
  <si>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</si>
  <si>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</si>
  <si>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n°7</t>
  </si>
  <si>
    <t>CARRELAGE FAIENCES</t>
  </si>
  <si>
    <t>2.T</t>
  </si>
  <si>
    <t>7.1</t>
  </si>
  <si>
    <t>DESCRIPTION DES OUVRAGES</t>
  </si>
  <si>
    <t>7.1.1</t>
  </si>
  <si>
    <t>TRAVAUX RDC</t>
  </si>
  <si>
    <t>7.1.1.1</t>
  </si>
  <si>
    <t>CARRELAGE PLINTHES</t>
  </si>
  <si>
    <t>5.C</t>
  </si>
  <si>
    <t>Commentaire : Démolition du carrelage existant + plinthes + faïences à la charge du lot gros-oeuvre</t>
  </si>
  <si>
    <t>7.1.1.1.1</t>
  </si>
  <si>
    <t>Ragréage</t>
  </si>
  <si>
    <t>9.T</t>
  </si>
  <si>
    <t>9.L</t>
  </si>
  <si>
    <t>Localisation : SDB, Arrière cuisine, niches et dégagements, WC</t>
  </si>
  <si>
    <t>9.&amp;</t>
  </si>
  <si>
    <t>7.1.1.1.2</t>
  </si>
  <si>
    <t xml:space="preserve">Sol carrelage 45/45 </t>
  </si>
  <si>
    <t>7.1.1.1.3</t>
  </si>
  <si>
    <t>Plinthes assorties 45/45</t>
  </si>
  <si>
    <t>ML</t>
  </si>
  <si>
    <t>5.&amp;</t>
  </si>
  <si>
    <t>7.1.1.2</t>
  </si>
  <si>
    <t>FAIENCES</t>
  </si>
  <si>
    <t>7.1.1.2.1</t>
  </si>
  <si>
    <t>Système de protection sous faïences (SPEC)</t>
  </si>
  <si>
    <t>Localisation : Au droit de la douche sur 2 ml + 4.20 m² de provision à déterminer</t>
  </si>
  <si>
    <t>7.1.1.2.2</t>
  </si>
  <si>
    <t>Revêtement faïence 20/20 collée</t>
  </si>
  <si>
    <t>9.M.Z</t>
  </si>
  <si>
    <t>7.1.1.3</t>
  </si>
  <si>
    <t>DIVERS</t>
  </si>
  <si>
    <t>7.1.1.3.1</t>
  </si>
  <si>
    <t>Travaux pour différence de niveaux</t>
  </si>
  <si>
    <t>ENS</t>
  </si>
  <si>
    <t>Localisation : Entre carrelage et parquet dans salon/séjour / Différence de niveaux +0.10 / Longueur 4.00 ml</t>
  </si>
  <si>
    <t>7.1.1.3.2</t>
  </si>
  <si>
    <t>Profilé de finition pour seuils</t>
  </si>
  <si>
    <t>Localisation : Salon / Séjour</t>
  </si>
  <si>
    <t>7.1.1.3.3</t>
  </si>
  <si>
    <t>Surbots</t>
  </si>
  <si>
    <t>Localisation : Gaines techniques</t>
  </si>
  <si>
    <t>7.1.1.3.4</t>
  </si>
  <si>
    <t>Joint d'étanchéité</t>
  </si>
  <si>
    <t xml:space="preserve">Localisation : Sur l'ensemble des travaux </t>
  </si>
  <si>
    <t>4.&amp;</t>
  </si>
  <si>
    <t>7.1.2</t>
  </si>
  <si>
    <t>TRAVAUX R+1</t>
  </si>
  <si>
    <t>4.C</t>
  </si>
  <si>
    <t>Commentaire : Démolition du carrelage existant, sols PVC + plinthes + faïences à la charge du lot gros-oeuvre</t>
  </si>
  <si>
    <t>7.1.2.1</t>
  </si>
  <si>
    <t>REVETEMENT VINYLIQUE</t>
  </si>
  <si>
    <t>7.1.2.1.1</t>
  </si>
  <si>
    <t>Ragréage de sol</t>
  </si>
  <si>
    <t>Localisation : SDB et WC</t>
  </si>
  <si>
    <t>7.1.2.1.2</t>
  </si>
  <si>
    <t xml:space="preserve">Étanchéité  </t>
  </si>
  <si>
    <t>7.1.2.1.3</t>
  </si>
  <si>
    <t xml:space="preserve">Revêtement PVC U2S P3 </t>
  </si>
  <si>
    <t>7.1.2.2</t>
  </si>
  <si>
    <t>7.1.2.2.1</t>
  </si>
  <si>
    <t>Localisation : Au droit de la douche et derrière lavabo sur 2 ml de hauteur</t>
  </si>
  <si>
    <t>7.1.2.2.2</t>
  </si>
  <si>
    <t>7.1.2.3</t>
  </si>
  <si>
    <t>7.1.2.3.1</t>
  </si>
  <si>
    <t>Localisation : SDB et SDE</t>
  </si>
  <si>
    <t>7.1.2.3.2</t>
  </si>
  <si>
    <t>Localisation : Gaines techniques et tuyauteries divers</t>
  </si>
  <si>
    <t>7.1.2.3.3</t>
  </si>
  <si>
    <t>7.1.3</t>
  </si>
  <si>
    <t>DOSSIER DES OUVRAGES EXECUTES (DOE)</t>
  </si>
  <si>
    <t>7.1.3.1</t>
  </si>
  <si>
    <t>DOE</t>
  </si>
  <si>
    <t>FT</t>
  </si>
  <si>
    <t>7.1.4</t>
  </si>
  <si>
    <t xml:space="preserve">NETTOYAGE DE CHANTIER </t>
  </si>
  <si>
    <t>7.1.4.1</t>
  </si>
  <si>
    <t>Nettoyage de chantier</t>
  </si>
  <si>
    <t>7.1.5</t>
  </si>
  <si>
    <t xml:space="preserve"> Option</t>
  </si>
  <si>
    <t>7.1.5.1</t>
  </si>
  <si>
    <t>Rampe</t>
  </si>
  <si>
    <t>3.&amp;</t>
  </si>
  <si>
    <t>Total H.T. :</t>
  </si>
  <si>
    <t>Total T.V.A. (20%) :</t>
  </si>
  <si>
    <t>Total T.T.C. :</t>
  </si>
  <si>
    <t>RECAPITULATIF
Lot n°7 CARRELAGE FAIENCES</t>
  </si>
  <si>
    <t>RECAPITULATIF DES CHAPITRES</t>
  </si>
  <si>
    <t>7.1 - DESCRIPTION DES OUVRAGES</t>
  </si>
  <si>
    <t>- 7.1.1 - TRAVAUX RDC</t>
  </si>
  <si>
    <t>- 7.1.2 - TRAVAUX R+1</t>
  </si>
  <si>
    <t>- 7.1.3 - DOSSIER DES OUVRAGES EXECUTES (DOE)</t>
  </si>
  <si>
    <t>- 7.1.4 - NETTOYAGE DE CHANTIER</t>
  </si>
  <si>
    <t>Total du lot CARRELAGE FAIENCES</t>
  </si>
  <si>
    <t xml:space="preserve">Soit en toutes lettres TTC : </t>
  </si>
  <si>
    <t>RECAPITULATIF OPTION</t>
  </si>
  <si>
    <t>H.T.</t>
  </si>
  <si>
    <t>T.V.A.</t>
  </si>
  <si>
    <t>T.T.C.</t>
  </si>
  <si>
    <t>Fait à _________________________
le _____________________________</t>
  </si>
  <si>
    <t>Bon pour accord, signature</t>
  </si>
  <si>
    <t>Signature et cachet de l'Entrepreneur</t>
  </si>
  <si>
    <t>Conditions de règlement : Par virement à 30 j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</si>
  <si>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</si>
  <si>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</si>
  <si>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</si>
  <si>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</si>
  <si>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</si>
  <si>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</si>
  <si>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</si>
  <si>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</si>
  <si>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</si>
  <si>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</si>
  <si>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</si>
  <si>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</si>
  <si>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</si>
  <si>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</si>
  <si>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</si>
  <si>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</si>
  <si>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</si>
  <si>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</si>
  <si>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</si>
  <si>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</si>
  <si>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</si>
  <si>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</si>
  <si>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</si>
  <si>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</si>
  <si>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</si>
  <si>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</si>
  <si>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</si>
  <si>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</si>
  <si>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Rénovation d'une maison d'habitation</t>
  </si>
  <si>
    <t>24-267</t>
  </si>
  <si>
    <t>12/02/2025</t>
  </si>
  <si>
    <t>PRO</t>
  </si>
  <si>
    <t>65 Rue de Saint Brieuc</t>
  </si>
  <si>
    <t>35042 RENNES CEDEX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</si>
  <si>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</si>
  <si>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</si>
  <si>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</si>
  <si>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</si>
  <si>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</si>
  <si>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</si>
  <si>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</si>
  <si>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</si>
  <si>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</si>
  <si>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</si>
  <si>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</si>
  <si>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</si>
  <si>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</si>
  <si>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</si>
  <si>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</si>
  <si>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</si>
  <si>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</si>
  <si>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</si>
  <si>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</si>
  <si>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</si>
  <si>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</si>
  <si>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</si>
  <si>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</si>
  <si>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</si>
  <si>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</si>
  <si>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</si>
  <si>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</si>
  <si>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</si>
  <si>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</si>
  <si>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</si>
  <si>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</si>
  <si>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Unité</t>
  </si>
  <si>
    <t>Quantité</t>
  </si>
  <si>
    <t>Prix unitaire</t>
  </si>
  <si>
    <t>Prix total</t>
  </si>
  <si>
    <t>Sous-total PSE 1</t>
  </si>
  <si>
    <t xml:space="preserve">PRESTATIONS SUPPLÉMENTAIRES ÉVENTUELLES (PSE 1)  </t>
  </si>
  <si>
    <t>- 7.1.5 - PRESTATIONS SUPPLÉMENTAIRES ÉVENTUELLES</t>
  </si>
  <si>
    <t xml:space="preserve"> PSE 1</t>
  </si>
  <si>
    <t xml:space="preserve"> 	 PRESTATIONS SUPPLÉMENTAIRES ÉVENTUELLES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</si>
</sst>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[$€];[Red]\-#,##0.00\ [$€]"/>
    <numFmt numFmtId="165" formatCode="00000"/>
    <numFmt numFmtId="166" formatCode="0#&quot; &quot;##&quot; &quot;##&quot; &quot;##&quot; &quot;##"/>
    <numFmt numFmtId="167" formatCode="#,##0.000"/>
  </numFmts>
  <fonts count="24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sz val="7"/>
      <color theme="1"/>
      <name val="Arial"/>
      <family val="2"/>
    </font>
    <font>
      <sz val="7"/>
      <color rgb="FF000000"/>
      <name val="Arial"/>
      <family val="2"/>
    </font>
    <font>
      <b/>
      <u/>
      <sz val="12"/>
      <color rgb="FF000000"/>
      <name val="Arial"/>
      <family val="2"/>
    </font>
    <font>
      <b/>
      <sz val="11"/>
      <color rgb="FF000000"/>
      <name val="Arial"/>
      <family val="2"/>
    </font>
    <font>
      <b/>
      <sz val="10"/>
      <color rgb="FF000000"/>
      <name val="Arial"/>
      <family val="2"/>
    </font>
    <font>
      <sz val="8"/>
      <color rgb="FF000000"/>
      <name val="Arial"/>
      <family val="2"/>
    </font>
    <font>
      <sz val="6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i/>
      <sz val="8"/>
      <color rgb="FF000000"/>
      <name val="Arial"/>
      <family val="2"/>
    </font>
    <font>
      <b/>
      <sz val="10"/>
      <color rgb="FF000000"/>
      <name val="Arial"/>
      <family val="2"/>
    </font>
    <font>
      <b/>
      <u/>
      <sz val="12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12"/>
      <color theme="1"/>
      <name val="Arial"/>
      <family val="2"/>
    </font>
    <font>
      <sz val="8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8" fillId="0" borderId="10" xfId="0" applyFont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0" xfId="0" applyFont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2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4" fillId="0" borderId="9" xfId="0" applyFont="1" applyBorder="1" applyAlignment="1">
      <alignment horizontal="right" vertical="top" wrapText="1"/>
    </xf>
    <xf numFmtId="4" fontId="14" fillId="0" borderId="9" xfId="0" applyNumberFormat="1" applyFont="1" applyBorder="1" applyAlignment="1">
      <alignment horizontal="right" vertical="top" wrapText="1"/>
    </xf>
    <xf numFmtId="4" fontId="15" fillId="0" borderId="12" xfId="0" applyNumberFormat="1" applyFont="1" applyBorder="1" applyAlignment="1" applyProtection="1">
      <alignment vertical="top" wrapText="1"/>
      <protection locked="0"/>
    </xf>
    <xf numFmtId="4" fontId="15" fillId="0" borderId="9" xfId="0" applyNumberFormat="1" applyFont="1" applyBorder="1" applyAlignment="1">
      <alignment vertical="top" wrapText="1"/>
    </xf>
    <xf numFmtId="10" fontId="6" fillId="0" borderId="0" xfId="0" applyNumberFormat="1" applyFont="1" applyAlignment="1">
      <alignment horizontal="right" vertical="top" wrapText="1"/>
    </xf>
    <xf numFmtId="0" fontId="16" fillId="0" borderId="11" xfId="0" applyFont="1" applyBorder="1" applyAlignment="1">
      <alignment vertical="top" wrapText="1"/>
    </xf>
    <xf numFmtId="3" fontId="14" fillId="0" borderId="9" xfId="0" applyNumberFormat="1" applyFont="1" applyBorder="1" applyAlignment="1">
      <alignment horizontal="right" vertical="top" wrapText="1"/>
    </xf>
    <xf numFmtId="0" fontId="20" fillId="0" borderId="0" xfId="0" applyFont="1" applyAlignment="1">
      <alignment vertical="top" wrapText="1"/>
    </xf>
    <xf numFmtId="0" fontId="21" fillId="0" borderId="0" xfId="0" applyFont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3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right" vertical="top" wrapText="1"/>
    </xf>
    <xf numFmtId="0" fontId="5" fillId="0" borderId="9" xfId="0" applyFont="1" applyBorder="1" applyAlignment="1">
      <alignment vertical="top" wrapText="1"/>
    </xf>
    <xf numFmtId="10" fontId="5" fillId="0" borderId="10" xfId="0" applyNumberFormat="1" applyFont="1" applyBorder="1" applyAlignment="1">
      <alignment horizontal="right" vertical="top" wrapText="1"/>
    </xf>
    <xf numFmtId="0" fontId="5" fillId="0" borderId="0" xfId="0" applyFont="1" applyAlignment="1">
      <alignment vertical="top"/>
    </xf>
    <xf numFmtId="10" fontId="5" fillId="0" borderId="11" xfId="0" applyNumberFormat="1" applyFont="1" applyBorder="1" applyAlignment="1">
      <alignment horizontal="right" vertical="top" wrapText="1"/>
    </xf>
    <xf numFmtId="10" fontId="5" fillId="0" borderId="24" xfId="0" applyNumberFormat="1" applyFont="1" applyBorder="1" applyAlignment="1">
      <alignment horizontal="right" vertical="top" wrapText="1"/>
    </xf>
    <xf numFmtId="0" fontId="5" fillId="0" borderId="0" xfId="0" applyFont="1" applyAlignment="1">
      <alignment horizontal="center" vertical="top" wrapText="1"/>
    </xf>
    <xf numFmtId="0" fontId="5" fillId="0" borderId="12" xfId="0" applyFont="1" applyBorder="1" applyAlignment="1" applyProtection="1">
      <alignment horizontal="left" vertical="top" wrapText="1"/>
      <protection locked="0"/>
    </xf>
    <xf numFmtId="0" fontId="5" fillId="0" borderId="12" xfId="0" applyFont="1" applyBorder="1" applyAlignment="1" applyProtection="1">
      <alignment horizontal="center" vertical="top" wrapText="1"/>
      <protection locked="0"/>
    </xf>
    <xf numFmtId="167" fontId="5" fillId="0" borderId="12" xfId="0" applyNumberFormat="1" applyFont="1" applyBorder="1" applyAlignment="1" applyProtection="1">
      <alignment horizontal="right" vertical="top" wrapText="1"/>
      <protection locked="0"/>
    </xf>
    <xf numFmtId="164" fontId="5" fillId="0" borderId="12" xfId="0" applyNumberFormat="1" applyFont="1" applyBorder="1" applyAlignment="1" applyProtection="1">
      <alignment horizontal="right" vertical="top" wrapText="1"/>
      <protection locked="0"/>
    </xf>
    <xf numFmtId="164" fontId="5" fillId="0" borderId="9" xfId="0" applyNumberFormat="1" applyFont="1" applyBorder="1" applyAlignment="1">
      <alignment horizontal="right" vertical="top" wrapText="1"/>
    </xf>
    <xf numFmtId="0" fontId="1" fillId="2" borderId="4" xfId="0" applyFont="1" applyFill="1" applyBorder="1" applyAlignment="1">
      <alignment vertical="top" wrapText="1"/>
    </xf>
    <xf numFmtId="0" fontId="5" fillId="0" borderId="9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2" borderId="0" xfId="0" applyFont="1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0" fontId="1" fillId="0" borderId="23" xfId="0" applyFont="1" applyBorder="1" applyAlignment="1">
      <alignment vertical="top" wrapText="1"/>
    </xf>
    <xf numFmtId="0" fontId="5" fillId="0" borderId="0" xfId="0" applyFont="1" applyAlignment="1">
      <alignment horizontal="left" vertical="top" wrapText="1"/>
    </xf>
    <xf numFmtId="164" fontId="3" fillId="0" borderId="0" xfId="0" applyNumberFormat="1" applyFont="1" applyAlignment="1">
      <alignment horizontal="right" vertical="top" wrapText="1"/>
    </xf>
    <xf numFmtId="0" fontId="21" fillId="0" borderId="0" xfId="0" applyFont="1" applyAlignment="1">
      <alignment vertical="top" wrapText="1"/>
    </xf>
    <xf numFmtId="0" fontId="21" fillId="0" borderId="0" xfId="0" applyFont="1" applyAlignment="1">
      <alignment horizontal="right" vertical="top" wrapText="1"/>
    </xf>
    <xf numFmtId="164" fontId="21" fillId="0" borderId="0" xfId="0" applyNumberFormat="1" applyFont="1" applyAlignment="1">
      <alignment vertical="top" wrapText="1"/>
    </xf>
    <xf numFmtId="0" fontId="5" fillId="0" borderId="0" xfId="0" applyFont="1" applyAlignment="1">
      <alignment vertical="top" wrapText="1"/>
    </xf>
    <xf numFmtId="0" fontId="3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4" fontId="3" fillId="0" borderId="21" xfId="0" applyNumberFormat="1" applyFont="1" applyBorder="1" applyAlignment="1">
      <alignment vertical="top" wrapText="1"/>
    </xf>
    <xf numFmtId="164" fontId="1" fillId="0" borderId="21" xfId="0" applyNumberFormat="1" applyFont="1" applyBorder="1" applyAlignment="1">
      <alignment vertical="top" wrapText="1"/>
    </xf>
    <xf numFmtId="164" fontId="1" fillId="0" borderId="22" xfId="0" applyNumberFormat="1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21" fillId="0" borderId="21" xfId="0" applyFont="1" applyBorder="1" applyAlignment="1">
      <alignment vertical="top" wrapText="1"/>
    </xf>
    <xf numFmtId="0" fontId="19" fillId="0" borderId="0" xfId="0" applyFont="1" applyAlignment="1">
      <alignment horizontal="center" vertical="top" wrapText="1"/>
    </xf>
    <xf numFmtId="164" fontId="21" fillId="0" borderId="0" xfId="0" applyNumberFormat="1" applyFont="1" applyAlignment="1">
      <alignment horizontal="right" vertical="top" wrapText="1" indent="1"/>
    </xf>
    <xf numFmtId="164" fontId="21" fillId="0" borderId="0" xfId="0" applyNumberFormat="1" applyFont="1" applyAlignment="1">
      <alignment horizontal="right" vertical="top" wrapText="1"/>
    </xf>
    <xf numFmtId="0" fontId="21" fillId="0" borderId="0" xfId="0" applyFont="1" applyAlignment="1">
      <alignment horizontal="left" vertical="top" wrapText="1" indent="1"/>
    </xf>
    <xf numFmtId="0" fontId="21" fillId="0" borderId="0" xfId="0" quotePrefix="1" applyFont="1" applyAlignment="1">
      <alignment horizontal="left" vertical="top" wrapText="1" indent="1"/>
    </xf>
    <xf numFmtId="0" fontId="20" fillId="0" borderId="13" xfId="0" applyFont="1" applyBorder="1" applyAlignment="1">
      <alignment vertical="top" wrapText="1"/>
    </xf>
    <xf numFmtId="0" fontId="20" fillId="0" borderId="14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3" fillId="0" borderId="18" xfId="0" applyFont="1" applyBorder="1" applyAlignment="1">
      <alignment vertical="top" wrapText="1"/>
    </xf>
    <xf numFmtId="164" fontId="3" fillId="0" borderId="0" xfId="0" applyNumberFormat="1" applyFont="1" applyAlignment="1">
      <alignment vertical="top" wrapText="1"/>
    </xf>
    <xf numFmtId="164" fontId="1" fillId="0" borderId="0" xfId="0" applyNumberFormat="1" applyFont="1" applyAlignment="1">
      <alignment vertical="top" wrapText="1"/>
    </xf>
    <xf numFmtId="164" fontId="1" fillId="0" borderId="19" xfId="0" applyNumberFormat="1" applyFont="1" applyBorder="1" applyAlignment="1">
      <alignment vertical="top" wrapText="1"/>
    </xf>
    <xf numFmtId="0" fontId="18" fillId="0" borderId="2" xfId="0" applyFont="1" applyBorder="1" applyAlignment="1">
      <alignment horizontal="center" vertical="top" wrapText="1"/>
    </xf>
    <xf numFmtId="164" fontId="20" fillId="0" borderId="0" xfId="0" applyNumberFormat="1" applyFont="1" applyAlignment="1">
      <alignment horizontal="right" vertical="top" wrapText="1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vertical="top" wrapText="1"/>
    </xf>
    <xf numFmtId="0" fontId="17" fillId="0" borderId="2" xfId="0" applyFont="1" applyBorder="1" applyAlignment="1">
      <alignment horizontal="right" vertical="top" wrapText="1"/>
    </xf>
    <xf numFmtId="0" fontId="17" fillId="0" borderId="3" xfId="0" applyFont="1" applyBorder="1" applyAlignment="1">
      <alignment horizontal="right" vertical="top" wrapText="1"/>
    </xf>
    <xf numFmtId="0" fontId="17" fillId="0" borderId="1" xfId="0" applyFont="1" applyBorder="1" applyAlignment="1">
      <alignment vertical="top" wrapText="1"/>
    </xf>
    <xf numFmtId="0" fontId="17" fillId="0" borderId="2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164" fontId="17" fillId="0" borderId="0" xfId="0" applyNumberFormat="1" applyFont="1" applyAlignment="1">
      <alignment horizontal="right" vertical="top" wrapText="1"/>
    </xf>
    <xf numFmtId="164" fontId="17" fillId="0" borderId="5" xfId="0" applyNumberFormat="1" applyFont="1" applyBorder="1" applyAlignment="1">
      <alignment horizontal="right" vertical="top" wrapText="1"/>
    </xf>
    <xf numFmtId="0" fontId="17" fillId="0" borderId="4" xfId="0" applyFont="1" applyBorder="1" applyAlignment="1">
      <alignment vertical="top" wrapText="1"/>
    </xf>
    <xf numFmtId="0" fontId="17" fillId="0" borderId="0" xfId="0" applyFont="1" applyAlignment="1">
      <alignment vertical="top" wrapText="1"/>
    </xf>
    <xf numFmtId="164" fontId="17" fillId="0" borderId="7" xfId="0" applyNumberFormat="1" applyFont="1" applyBorder="1" applyAlignment="1">
      <alignment horizontal="right" vertical="top" wrapText="1"/>
    </xf>
    <xf numFmtId="164" fontId="17" fillId="0" borderId="8" xfId="0" applyNumberFormat="1" applyFont="1" applyBorder="1" applyAlignment="1">
      <alignment horizontal="right" vertical="top" wrapText="1"/>
    </xf>
    <xf numFmtId="0" fontId="17" fillId="0" borderId="6" xfId="0" applyFont="1" applyBorder="1" applyAlignment="1">
      <alignment vertical="top" wrapText="1"/>
    </xf>
    <xf numFmtId="0" fontId="17" fillId="0" borderId="7" xfId="0" applyFont="1" applyBorder="1" applyAlignment="1">
      <alignment vertical="top" wrapText="1"/>
    </xf>
    <xf numFmtId="0" fontId="13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6" fillId="0" borderId="11" xfId="0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0" fillId="0" borderId="0" xfId="0"/>
    <xf numFmtId="0" fontId="10" fillId="0" borderId="0" xfId="0" applyFont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8" fillId="0" borderId="2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5" fillId="0" borderId="9" xfId="0" applyFont="1" applyBorder="1" applyAlignment="1">
      <alignment vertical="top" wrapText="1"/>
    </xf>
    <xf numFmtId="166" fontId="5" fillId="0" borderId="12" xfId="0" applyNumberFormat="1" applyFont="1" applyBorder="1" applyAlignment="1" applyProtection="1">
      <alignment vertical="top" wrapText="1"/>
      <protection locked="0"/>
    </xf>
    <xf numFmtId="0" fontId="5" fillId="0" borderId="12" xfId="0" applyFont="1" applyBorder="1" applyAlignment="1" applyProtection="1">
      <alignment vertical="top" wrapText="1"/>
      <protection locked="0"/>
    </xf>
    <xf numFmtId="0" fontId="20" fillId="0" borderId="0" xfId="0" applyFont="1" applyAlignment="1">
      <alignment horizontal="center" vertical="top" wrapText="1"/>
    </xf>
    <xf numFmtId="165" fontId="5" fillId="0" borderId="12" xfId="0" applyNumberFormat="1" applyFont="1" applyBorder="1" applyAlignment="1" applyProtection="1">
      <alignment vertical="top" wrapText="1"/>
      <protection locked="0"/>
    </xf>
    <xf numFmtId="0" fontId="22" fillId="0" borderId="0" xfId="0" applyFont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1:I87"/>
  <sheetViews>
    <sheetView showGridLines="0" workbookViewId="0"/>
  </sheetViews>
  <sheetFormatPr baseColWidth="10" defaultColWidth="9.140625" defaultRowHeight="9" customHeight="1" x14ac:dyDescent="0.25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69" width="10.7109375" customWidth="1"/>
  </cols>
  <sheetData>
    <row r="1" spans="2:9" ht="9" customHeight="1" x14ac:dyDescent="0.25">
      <c r="B1" s="1"/>
      <c r="C1" s="2"/>
      <c r="D1" s="3"/>
      <c r="E1" s="3"/>
      <c r="F1" s="3"/>
      <c r="G1" s="3"/>
      <c r="H1" s="3"/>
      <c r="I1" s="4"/>
    </row>
    <row r="2" spans="2:9" ht="9" customHeight="1" x14ac:dyDescent="0.25">
      <c r="B2" s="5"/>
      <c r="C2" s="6"/>
      <c r="D2" s="7"/>
      <c r="E2" s="67"/>
      <c r="F2" s="67"/>
      <c r="G2" s="67"/>
      <c r="H2" s="67"/>
      <c r="I2" s="8"/>
    </row>
    <row r="3" spans="2:9" ht="9" customHeight="1" x14ac:dyDescent="0.25">
      <c r="B3" s="5"/>
      <c r="C3" s="6"/>
      <c r="D3" s="7"/>
      <c r="E3" s="67"/>
      <c r="F3" s="67"/>
      <c r="G3" s="67"/>
      <c r="H3" s="67"/>
      <c r="I3" s="8"/>
    </row>
    <row r="4" spans="2:9" ht="9" customHeight="1" x14ac:dyDescent="0.25">
      <c r="B4" s="5"/>
      <c r="C4" s="6"/>
      <c r="D4" s="7"/>
      <c r="E4" s="67"/>
      <c r="F4" s="67"/>
      <c r="G4" s="67"/>
      <c r="H4" s="67"/>
      <c r="I4" s="8"/>
    </row>
    <row r="5" spans="2:9" ht="9" customHeight="1" x14ac:dyDescent="0.25">
      <c r="B5" s="5"/>
      <c r="C5" s="6"/>
      <c r="D5" s="7"/>
      <c r="E5" s="67"/>
      <c r="F5" s="67"/>
      <c r="G5" s="67"/>
      <c r="H5" s="67"/>
      <c r="I5" s="8"/>
    </row>
    <row r="6" spans="2:9" ht="9" customHeight="1" x14ac:dyDescent="0.25">
      <c r="B6" s="5"/>
      <c r="C6" s="6"/>
      <c r="D6" s="7"/>
      <c r="E6" s="67"/>
      <c r="F6" s="67"/>
      <c r="G6" s="67"/>
      <c r="H6" s="67"/>
      <c r="I6" s="8"/>
    </row>
    <row r="7" spans="2:9" ht="9" customHeight="1" x14ac:dyDescent="0.25">
      <c r="B7" s="5"/>
      <c r="C7" s="6"/>
      <c r="D7" s="7"/>
      <c r="E7" s="67"/>
      <c r="F7" s="67"/>
      <c r="G7" s="67"/>
      <c r="H7" s="67"/>
      <c r="I7" s="8"/>
    </row>
    <row r="8" spans="2:9" ht="9" customHeight="1" x14ac:dyDescent="0.25">
      <c r="B8" s="5"/>
      <c r="C8" s="6"/>
      <c r="D8" s="7"/>
      <c r="E8" s="67"/>
      <c r="F8" s="67"/>
      <c r="G8" s="67"/>
      <c r="H8" s="67"/>
      <c r="I8" s="8"/>
    </row>
    <row r="9" spans="2:9" ht="9" customHeight="1" x14ac:dyDescent="0.25">
      <c r="B9" s="5"/>
      <c r="C9" s="6"/>
      <c r="D9" s="7"/>
      <c r="E9" s="67"/>
      <c r="F9" s="67"/>
      <c r="G9" s="67"/>
      <c r="H9" s="67"/>
      <c r="I9" s="8"/>
    </row>
    <row r="10" spans="2:9" ht="9" customHeight="1" x14ac:dyDescent="0.25">
      <c r="B10" s="5"/>
      <c r="C10" s="6"/>
      <c r="D10" s="7"/>
      <c r="E10" s="67"/>
      <c r="F10" s="67"/>
      <c r="G10" s="67"/>
      <c r="H10" s="67"/>
      <c r="I10" s="8"/>
    </row>
    <row r="11" spans="2:9" ht="9" customHeight="1" x14ac:dyDescent="0.25">
      <c r="B11" s="5"/>
      <c r="C11" s="6"/>
      <c r="D11" s="7"/>
      <c r="E11" s="60" t="str">
        <f>IF(Paramètres!C5&lt;&gt;"",Paramètres!C5,"")</f>
        <v>Rénovation d'une maison d'habitation</v>
      </c>
      <c r="F11" s="60"/>
      <c r="G11" s="60"/>
      <c r="H11" s="60"/>
      <c r="I11" s="8"/>
    </row>
    <row r="12" spans="2:9" ht="9" customHeight="1" x14ac:dyDescent="0.25">
      <c r="B12" s="5"/>
      <c r="C12" s="6"/>
      <c r="D12" s="7"/>
      <c r="E12" s="60"/>
      <c r="F12" s="60"/>
      <c r="G12" s="60"/>
      <c r="H12" s="60"/>
      <c r="I12" s="8"/>
    </row>
    <row r="13" spans="2:9" ht="9" customHeight="1" x14ac:dyDescent="0.25">
      <c r="B13" s="5"/>
      <c r="C13" s="6"/>
      <c r="D13" s="7"/>
      <c r="E13" s="60"/>
      <c r="F13" s="60"/>
      <c r="G13" s="60"/>
      <c r="H13" s="60"/>
      <c r="I13" s="8"/>
    </row>
    <row r="14" spans="2:9" ht="9" customHeight="1" x14ac:dyDescent="0.25">
      <c r="B14" s="5"/>
      <c r="C14" s="6"/>
      <c r="D14" s="7"/>
      <c r="E14" s="60"/>
      <c r="F14" s="60"/>
      <c r="G14" s="60"/>
      <c r="H14" s="60"/>
      <c r="I14" s="8"/>
    </row>
    <row r="15" spans="2:9" ht="9" customHeight="1" x14ac:dyDescent="0.25">
      <c r="B15" s="5"/>
      <c r="C15" s="6"/>
      <c r="D15" s="7"/>
      <c r="E15" s="60"/>
      <c r="F15" s="60"/>
      <c r="G15" s="60"/>
      <c r="H15" s="60"/>
      <c r="I15" s="8"/>
    </row>
    <row r="16" spans="2:9" ht="9" customHeight="1" x14ac:dyDescent="0.25">
      <c r="B16" s="5"/>
      <c r="C16" s="6"/>
      <c r="D16" s="7"/>
      <c r="E16" s="60"/>
      <c r="F16" s="60"/>
      <c r="G16" s="60"/>
      <c r="H16" s="60"/>
      <c r="I16" s="8"/>
    </row>
    <row r="17" spans="2:9" ht="9" customHeight="1" x14ac:dyDescent="0.25">
      <c r="B17" s="5"/>
      <c r="C17" s="6"/>
      <c r="D17" s="7"/>
      <c r="E17" s="60"/>
      <c r="F17" s="60"/>
      <c r="G17" s="60"/>
      <c r="H17" s="60"/>
      <c r="I17" s="8"/>
    </row>
    <row r="18" spans="2:9" ht="9" customHeight="1" x14ac:dyDescent="0.25">
      <c r="B18" s="5"/>
      <c r="C18" s="6"/>
      <c r="D18" s="7"/>
      <c r="E18" s="60"/>
      <c r="F18" s="60"/>
      <c r="G18" s="60"/>
      <c r="H18" s="60"/>
      <c r="I18" s="8"/>
    </row>
    <row r="19" spans="2:9" ht="9" customHeight="1" x14ac:dyDescent="0.25">
      <c r="B19" s="5"/>
      <c r="C19" s="6"/>
      <c r="D19" s="7"/>
      <c r="E19" s="60"/>
      <c r="F19" s="60"/>
      <c r="G19" s="60"/>
      <c r="H19" s="60"/>
      <c r="I19" s="8"/>
    </row>
    <row r="20" spans="2:9" ht="9" customHeight="1" x14ac:dyDescent="0.25">
      <c r="B20" s="5"/>
      <c r="C20" s="6"/>
      <c r="D20" s="7"/>
      <c r="E20" s="60" t="str">
        <f>IF(Paramètres!C24&lt;&gt;"",Paramètres!C24,"") &amp; CHAR(10) &amp; IF(Paramètres!C26&lt;&gt;"",Paramètres!C26,"") &amp; CHAR(10) &amp; IF(Paramètres!C28&lt;&gt;"",Paramètres!C28,"")</f>
        <v xml:space="preserve">65 Rue de Saint Brieuc
35042 RENNES CEDEX
</v>
      </c>
      <c r="F20" s="60"/>
      <c r="G20" s="60"/>
      <c r="H20" s="60"/>
      <c r="I20" s="8"/>
    </row>
    <row r="21" spans="2:9" ht="9" customHeight="1" x14ac:dyDescent="0.25">
      <c r="B21" s="5"/>
      <c r="C21" s="6"/>
      <c r="D21" s="7"/>
      <c r="E21" s="60"/>
      <c r="F21" s="60"/>
      <c r="G21" s="60"/>
      <c r="H21" s="60"/>
      <c r="I21" s="8"/>
    </row>
    <row r="22" spans="2:9" ht="9" customHeight="1" x14ac:dyDescent="0.25">
      <c r="B22" s="5"/>
      <c r="C22" s="6"/>
      <c r="D22" s="7"/>
      <c r="E22" s="60"/>
      <c r="F22" s="60"/>
      <c r="G22" s="60"/>
      <c r="H22" s="60"/>
      <c r="I22" s="8"/>
    </row>
    <row r="23" spans="2:9" ht="9" customHeight="1" x14ac:dyDescent="0.25">
      <c r="B23" s="5"/>
      <c r="C23" s="6"/>
      <c r="D23" s="7"/>
      <c r="E23" s="60"/>
      <c r="F23" s="60"/>
      <c r="G23" s="60"/>
      <c r="H23" s="60"/>
      <c r="I23" s="8"/>
    </row>
    <row r="24" spans="2:9" ht="9" customHeight="1" x14ac:dyDescent="0.25">
      <c r="B24" s="5"/>
      <c r="C24" s="6"/>
      <c r="D24" s="7"/>
      <c r="E24" s="60"/>
      <c r="F24" s="60"/>
      <c r="G24" s="60"/>
      <c r="H24" s="60"/>
      <c r="I24" s="8"/>
    </row>
    <row r="25" spans="2:9" ht="9" customHeight="1" x14ac:dyDescent="0.25">
      <c r="B25" s="5"/>
      <c r="C25" s="6"/>
      <c r="D25" s="7"/>
      <c r="E25" s="60"/>
      <c r="F25" s="60"/>
      <c r="G25" s="60"/>
      <c r="H25" s="60"/>
      <c r="I25" s="8"/>
    </row>
    <row r="26" spans="2:9" ht="9" customHeight="1" x14ac:dyDescent="0.25">
      <c r="B26" s="5"/>
      <c r="C26" s="6"/>
      <c r="D26" s="7"/>
      <c r="E26" s="60"/>
      <c r="F26" s="60"/>
      <c r="G26" s="60"/>
      <c r="H26" s="60"/>
      <c r="I26" s="8"/>
    </row>
    <row r="27" spans="2:9" ht="9" customHeight="1" x14ac:dyDescent="0.25">
      <c r="B27" s="5"/>
      <c r="C27" s="6"/>
      <c r="D27" s="7"/>
      <c r="E27" s="60"/>
      <c r="F27" s="60"/>
      <c r="G27" s="60"/>
      <c r="H27" s="60"/>
      <c r="I27" s="8"/>
    </row>
    <row r="28" spans="2:9" ht="9" customHeight="1" x14ac:dyDescent="0.25">
      <c r="B28" s="5"/>
      <c r="C28" s="6"/>
      <c r="D28" s="7"/>
      <c r="E28" s="67"/>
      <c r="F28" s="67"/>
      <c r="G28" s="67"/>
      <c r="H28" s="67"/>
      <c r="I28" s="8"/>
    </row>
    <row r="29" spans="2:9" ht="9" customHeight="1" x14ac:dyDescent="0.25">
      <c r="B29" s="5"/>
      <c r="C29" s="6"/>
      <c r="D29" s="7"/>
      <c r="E29" s="67"/>
      <c r="F29" s="67"/>
      <c r="G29" s="67"/>
      <c r="H29" s="67"/>
      <c r="I29" s="8"/>
    </row>
    <row r="30" spans="2:9" ht="9" customHeight="1" x14ac:dyDescent="0.25">
      <c r="B30" s="5"/>
      <c r="C30" s="6"/>
      <c r="D30" s="7"/>
      <c r="E30" s="67"/>
      <c r="F30" s="67"/>
      <c r="G30" s="67"/>
      <c r="H30" s="67"/>
      <c r="I30" s="8"/>
    </row>
    <row r="31" spans="2:9" ht="9" customHeight="1" x14ac:dyDescent="0.25">
      <c r="B31" s="5"/>
      <c r="C31" s="6"/>
      <c r="D31" s="7"/>
      <c r="E31" s="67"/>
      <c r="F31" s="67"/>
      <c r="G31" s="67"/>
      <c r="H31" s="67"/>
      <c r="I31" s="8"/>
    </row>
    <row r="32" spans="2:9" ht="9" customHeight="1" x14ac:dyDescent="0.25">
      <c r="B32" s="5"/>
      <c r="C32" s="6"/>
      <c r="D32" s="7"/>
      <c r="E32" s="67"/>
      <c r="F32" s="67"/>
      <c r="G32" s="67"/>
      <c r="H32" s="67"/>
      <c r="I32" s="8"/>
    </row>
    <row r="33" spans="2:9" ht="9" customHeight="1" x14ac:dyDescent="0.25">
      <c r="B33" s="5"/>
      <c r="C33" s="6"/>
      <c r="D33" s="7"/>
      <c r="E33" s="67"/>
      <c r="F33" s="67"/>
      <c r="G33" s="67"/>
      <c r="H33" s="67"/>
      <c r="I33" s="8"/>
    </row>
    <row r="34" spans="2:9" ht="9" customHeight="1" x14ac:dyDescent="0.25">
      <c r="B34" s="5"/>
      <c r="C34" s="6"/>
      <c r="D34" s="7"/>
      <c r="E34" s="67"/>
      <c r="F34" s="67"/>
      <c r="G34" s="67"/>
      <c r="H34" s="67"/>
      <c r="I34" s="8"/>
    </row>
    <row r="35" spans="2:9" ht="9" customHeight="1" x14ac:dyDescent="0.25">
      <c r="B35" s="5"/>
      <c r="C35" s="6"/>
      <c r="D35" s="7"/>
      <c r="E35" s="67"/>
      <c r="F35" s="67"/>
      <c r="G35" s="67"/>
      <c r="H35" s="67"/>
      <c r="I35" s="8"/>
    </row>
    <row r="36" spans="2:9" ht="9" customHeight="1" x14ac:dyDescent="0.25">
      <c r="B36" s="5"/>
      <c r="C36" s="6"/>
      <c r="D36" s="7"/>
      <c r="E36" s="67"/>
      <c r="F36" s="67"/>
      <c r="G36" s="67"/>
      <c r="H36" s="67"/>
      <c r="I36" s="8"/>
    </row>
    <row r="37" spans="2:9" ht="9" customHeight="1" x14ac:dyDescent="0.25">
      <c r="B37" s="5"/>
      <c r="C37" s="6"/>
      <c r="D37" s="7"/>
      <c r="E37" s="67"/>
      <c r="F37" s="67"/>
      <c r="G37" s="67"/>
      <c r="H37" s="67"/>
      <c r="I37" s="8"/>
    </row>
    <row r="38" spans="2:9" ht="9" customHeight="1" x14ac:dyDescent="0.25">
      <c r="B38" s="5"/>
      <c r="C38" s="6"/>
      <c r="D38" s="7"/>
      <c r="E38" s="67"/>
      <c r="F38" s="67"/>
      <c r="G38" s="67"/>
      <c r="H38" s="67"/>
      <c r="I38" s="8"/>
    </row>
    <row r="39" spans="2:9" ht="9" customHeight="1" x14ac:dyDescent="0.25">
      <c r="B39" s="5"/>
      <c r="C39" s="6"/>
      <c r="D39" s="7"/>
      <c r="E39" s="67"/>
      <c r="F39" s="67"/>
      <c r="G39" s="67"/>
      <c r="H39" s="67"/>
      <c r="I39" s="8"/>
    </row>
    <row r="40" spans="2:9" ht="9" customHeight="1" x14ac:dyDescent="0.25">
      <c r="B40" s="5"/>
      <c r="C40" s="6"/>
      <c r="D40" s="7"/>
      <c r="E40" s="67"/>
      <c r="F40" s="67"/>
      <c r="G40" s="67"/>
      <c r="H40" s="67"/>
      <c r="I40" s="8"/>
    </row>
    <row r="41" spans="2:9" ht="9" customHeight="1" x14ac:dyDescent="0.25">
      <c r="B41" s="5"/>
      <c r="C41" s="6"/>
      <c r="D41" s="7"/>
      <c r="E41" s="67"/>
      <c r="F41" s="67"/>
      <c r="G41" s="67"/>
      <c r="H41" s="67"/>
      <c r="I41" s="8"/>
    </row>
    <row r="42" spans="2:9" ht="9" customHeight="1" x14ac:dyDescent="0.25">
      <c r="B42" s="5"/>
      <c r="C42" s="6"/>
      <c r="D42" s="7"/>
      <c r="E42" s="67"/>
      <c r="F42" s="67"/>
      <c r="G42" s="67"/>
      <c r="H42" s="67"/>
      <c r="I42" s="8"/>
    </row>
    <row r="43" spans="2:9" ht="9" customHeight="1" x14ac:dyDescent="0.25">
      <c r="B43" s="5"/>
      <c r="C43" s="6"/>
      <c r="D43" s="7"/>
      <c r="E43" s="67"/>
      <c r="F43" s="67"/>
      <c r="G43" s="67"/>
      <c r="H43" s="67"/>
      <c r="I43" s="8"/>
    </row>
    <row r="44" spans="2:9" ht="9" customHeight="1" x14ac:dyDescent="0.25">
      <c r="B44" s="5"/>
      <c r="C44" s="6"/>
      <c r="D44" s="7"/>
      <c r="E44" s="67"/>
      <c r="F44" s="67"/>
      <c r="G44" s="67"/>
      <c r="H44" s="67"/>
      <c r="I44" s="8"/>
    </row>
    <row r="45" spans="2:9" ht="9" customHeight="1" x14ac:dyDescent="0.25">
      <c r="B45" s="5"/>
      <c r="C45" s="6"/>
      <c r="D45" s="7"/>
      <c r="E45" s="67"/>
      <c r="F45" s="67"/>
      <c r="G45" s="67"/>
      <c r="H45" s="67"/>
      <c r="I45" s="8"/>
    </row>
    <row r="46" spans="2:9" ht="9" customHeight="1" x14ac:dyDescent="0.25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25">
      <c r="B47" s="5"/>
      <c r="C47" s="6"/>
      <c r="D47" s="7"/>
      <c r="E47" s="68" t="s">
        <v>4</v>
      </c>
      <c r="F47" s="67"/>
      <c r="G47" s="67"/>
      <c r="H47" s="67"/>
      <c r="I47" s="8"/>
    </row>
    <row r="48" spans="2:9" ht="9" customHeight="1" x14ac:dyDescent="0.25">
      <c r="B48" s="5"/>
      <c r="C48" s="6"/>
      <c r="D48" s="7"/>
      <c r="E48" s="67"/>
      <c r="F48" s="67"/>
      <c r="G48" s="67"/>
      <c r="H48" s="67"/>
      <c r="I48" s="8"/>
    </row>
    <row r="49" spans="2:9" ht="9" customHeight="1" x14ac:dyDescent="0.25">
      <c r="B49" s="5"/>
      <c r="C49" s="6"/>
      <c r="D49" s="7"/>
      <c r="E49" s="67"/>
      <c r="F49" s="67"/>
      <c r="G49" s="67"/>
      <c r="H49" s="67"/>
      <c r="I49" s="8"/>
    </row>
    <row r="50" spans="2:9" ht="9" customHeight="1" x14ac:dyDescent="0.25">
      <c r="B50" s="5"/>
      <c r="C50" s="6"/>
      <c r="D50" s="7"/>
      <c r="E50" s="67"/>
      <c r="F50" s="67"/>
      <c r="G50" s="67"/>
      <c r="H50" s="67"/>
      <c r="I50" s="8"/>
    </row>
    <row r="51" spans="2:9" ht="9" customHeight="1" x14ac:dyDescent="0.25">
      <c r="B51" s="5"/>
      <c r="C51" s="6"/>
      <c r="D51" s="7"/>
      <c r="E51" s="67"/>
      <c r="F51" s="67"/>
      <c r="G51" s="67"/>
      <c r="H51" s="67"/>
      <c r="I51" s="8"/>
    </row>
    <row r="52" spans="2:9" ht="9" customHeight="1" x14ac:dyDescent="0.25">
      <c r="B52" s="5"/>
      <c r="C52" s="6"/>
      <c r="D52" s="7"/>
      <c r="E52" s="67"/>
      <c r="F52" s="67"/>
      <c r="G52" s="67"/>
      <c r="H52" s="67"/>
      <c r="I52" s="8"/>
    </row>
    <row r="53" spans="2:9" ht="9" customHeight="1" x14ac:dyDescent="0.25">
      <c r="B53" s="5"/>
      <c r="C53" s="6"/>
      <c r="D53" s="7"/>
      <c r="E53" s="67"/>
      <c r="F53" s="67"/>
      <c r="G53" s="67"/>
      <c r="H53" s="67"/>
      <c r="I53" s="8"/>
    </row>
    <row r="54" spans="2:9" ht="9" customHeight="1" x14ac:dyDescent="0.25">
      <c r="B54" s="5"/>
      <c r="C54" s="6"/>
      <c r="D54" s="7"/>
      <c r="E54" s="67"/>
      <c r="F54" s="67"/>
      <c r="G54" s="67"/>
      <c r="H54" s="67"/>
      <c r="I54" s="8"/>
    </row>
    <row r="55" spans="2:9" ht="9" customHeight="1" x14ac:dyDescent="0.25">
      <c r="B55" s="5"/>
      <c r="C55" s="6"/>
      <c r="D55" s="7"/>
      <c r="E55" s="67"/>
      <c r="F55" s="67"/>
      <c r="G55" s="67"/>
      <c r="H55" s="67"/>
      <c r="I55" s="8"/>
    </row>
    <row r="56" spans="2:9" ht="9" customHeight="1" x14ac:dyDescent="0.25">
      <c r="B56" s="5"/>
      <c r="C56" s="6"/>
      <c r="D56" s="7"/>
      <c r="E56" s="67"/>
      <c r="F56" s="67"/>
      <c r="G56" s="67"/>
      <c r="H56" s="67"/>
      <c r="I56" s="8"/>
    </row>
    <row r="57" spans="2:9" ht="9" customHeight="1" x14ac:dyDescent="0.25">
      <c r="B57" s="5"/>
      <c r="C57" s="6"/>
      <c r="D57" s="7"/>
      <c r="E57" s="67"/>
      <c r="F57" s="67"/>
      <c r="G57" s="67"/>
      <c r="H57" s="67"/>
      <c r="I57" s="8"/>
    </row>
    <row r="58" spans="2:9" ht="9" customHeight="1" x14ac:dyDescent="0.25">
      <c r="B58" s="5"/>
      <c r="C58" s="6"/>
      <c r="D58" s="7"/>
      <c r="E58" s="67"/>
      <c r="F58" s="67"/>
      <c r="G58" s="67"/>
      <c r="H58" s="67"/>
      <c r="I58" s="8"/>
    </row>
    <row r="59" spans="2:9" ht="9" customHeight="1" x14ac:dyDescent="0.25">
      <c r="B59" s="5"/>
      <c r="C59" s="6"/>
      <c r="D59" s="7"/>
      <c r="E59" s="67"/>
      <c r="F59" s="67"/>
      <c r="G59" s="67"/>
      <c r="H59" s="67"/>
      <c r="I59" s="8"/>
    </row>
    <row r="60" spans="2:9" ht="9" customHeight="1" x14ac:dyDescent="0.25">
      <c r="B60" s="5"/>
      <c r="C60" s="6"/>
      <c r="D60" s="7"/>
      <c r="E60" s="67"/>
      <c r="F60" s="67"/>
      <c r="G60" s="67"/>
      <c r="H60" s="67"/>
      <c r="I60" s="8"/>
    </row>
    <row r="61" spans="2:9" ht="9" customHeight="1" x14ac:dyDescent="0.25">
      <c r="B61" s="5"/>
      <c r="C61" s="6"/>
      <c r="D61" s="7"/>
      <c r="E61" s="7"/>
      <c r="F61" s="7"/>
      <c r="G61" s="7"/>
      <c r="H61" s="7"/>
      <c r="I61" s="8"/>
    </row>
    <row r="62" spans="2:9" ht="9" customHeight="1" x14ac:dyDescent="0.25">
      <c r="B62" s="5"/>
      <c r="C62" s="6"/>
      <c r="D62" s="7"/>
      <c r="E62" s="55" t="str">
        <f>IF(Paramètres!C9&lt;&gt;"",Paramètres!C9,"")</f>
        <v>Lot n°7</v>
      </c>
      <c r="F62" s="55"/>
      <c r="G62" s="55"/>
      <c r="H62" s="55"/>
      <c r="I62" s="8"/>
    </row>
    <row r="63" spans="2:9" ht="9" customHeight="1" x14ac:dyDescent="0.25">
      <c r="B63" s="5"/>
      <c r="C63" s="6"/>
      <c r="D63" s="7"/>
      <c r="E63" s="55"/>
      <c r="F63" s="55"/>
      <c r="G63" s="55"/>
      <c r="H63" s="55"/>
      <c r="I63" s="8"/>
    </row>
    <row r="64" spans="2:9" ht="9" customHeight="1" x14ac:dyDescent="0.25">
      <c r="B64" s="5"/>
      <c r="C64" s="6"/>
      <c r="D64" s="7"/>
      <c r="E64" s="55"/>
      <c r="F64" s="55"/>
      <c r="G64" s="55"/>
      <c r="H64" s="55"/>
      <c r="I64" s="8"/>
    </row>
    <row r="65" spans="2:9" ht="9" customHeight="1" x14ac:dyDescent="0.25">
      <c r="B65" s="5"/>
      <c r="C65" s="6"/>
      <c r="D65" s="7"/>
      <c r="E65" s="55"/>
      <c r="F65" s="55"/>
      <c r="G65" s="55"/>
      <c r="H65" s="55"/>
      <c r="I65" s="8"/>
    </row>
    <row r="66" spans="2:9" ht="9" customHeight="1" x14ac:dyDescent="0.25">
      <c r="B66" s="5"/>
      <c r="C66" s="6"/>
      <c r="D66" s="7"/>
      <c r="E66" s="55" t="str">
        <f>IF(Paramètres!C11&lt;&gt;"",Paramètres!C11,"")</f>
        <v>CARRELAGE FAIENCES</v>
      </c>
      <c r="F66" s="55"/>
      <c r="G66" s="55"/>
      <c r="H66" s="55"/>
      <c r="I66" s="8"/>
    </row>
    <row r="67" spans="2:9" ht="9" customHeight="1" x14ac:dyDescent="0.25">
      <c r="B67" s="5"/>
      <c r="C67" s="6"/>
      <c r="D67" s="7"/>
      <c r="E67" s="55"/>
      <c r="F67" s="55"/>
      <c r="G67" s="55"/>
      <c r="H67" s="55"/>
      <c r="I67" s="8"/>
    </row>
    <row r="68" spans="2:9" ht="9" customHeight="1" x14ac:dyDescent="0.25">
      <c r="B68" s="5"/>
      <c r="C68" s="6"/>
      <c r="D68" s="7"/>
      <c r="E68" s="55"/>
      <c r="F68" s="55"/>
      <c r="G68" s="55"/>
      <c r="H68" s="55"/>
      <c r="I68" s="8"/>
    </row>
    <row r="69" spans="2:9" ht="9" customHeight="1" x14ac:dyDescent="0.25">
      <c r="B69" s="5"/>
      <c r="C69" s="6"/>
      <c r="D69" s="7"/>
      <c r="E69" s="55"/>
      <c r="F69" s="55"/>
      <c r="G69" s="55"/>
      <c r="H69" s="55"/>
      <c r="I69" s="8"/>
    </row>
    <row r="70" spans="2:9" ht="9" customHeight="1" x14ac:dyDescent="0.25">
      <c r="B70" s="5"/>
      <c r="C70" s="6"/>
      <c r="D70" s="7"/>
      <c r="E70" s="55"/>
      <c r="F70" s="55"/>
      <c r="G70" s="55"/>
      <c r="H70" s="55"/>
      <c r="I70" s="8"/>
    </row>
    <row r="71" spans="2:9" ht="9" customHeight="1" x14ac:dyDescent="0.25">
      <c r="B71" s="5"/>
      <c r="C71" s="6"/>
      <c r="D71" s="7"/>
      <c r="E71" s="56" t="str">
        <f>IF(Paramètres!C3&lt;&gt;"",Paramètres!C3,"")</f>
        <v>DPGF</v>
      </c>
      <c r="F71" s="57"/>
      <c r="G71" s="57"/>
      <c r="H71" s="58"/>
      <c r="I71" s="8"/>
    </row>
    <row r="72" spans="2:9" ht="9" customHeight="1" x14ac:dyDescent="0.25">
      <c r="B72" s="5"/>
      <c r="C72" s="6"/>
      <c r="D72" s="7"/>
      <c r="E72" s="59"/>
      <c r="F72" s="60"/>
      <c r="G72" s="60"/>
      <c r="H72" s="61"/>
      <c r="I72" s="8"/>
    </row>
    <row r="73" spans="2:9" ht="9" customHeight="1" x14ac:dyDescent="0.25">
      <c r="B73" s="5"/>
      <c r="C73" s="6"/>
      <c r="D73" s="7"/>
      <c r="E73" s="59"/>
      <c r="F73" s="60"/>
      <c r="G73" s="60"/>
      <c r="H73" s="61"/>
      <c r="I73" s="8"/>
    </row>
    <row r="74" spans="2:9" ht="9" customHeight="1" x14ac:dyDescent="0.25">
      <c r="B74" s="5"/>
      <c r="C74" s="6"/>
      <c r="D74" s="7"/>
      <c r="E74" s="59"/>
      <c r="F74" s="60"/>
      <c r="G74" s="60"/>
      <c r="H74" s="61"/>
      <c r="I74" s="8"/>
    </row>
    <row r="75" spans="2:9" ht="9" customHeight="1" x14ac:dyDescent="0.25">
      <c r="B75" s="5"/>
      <c r="C75" s="6"/>
      <c r="D75" s="7"/>
      <c r="E75" s="59"/>
      <c r="F75" s="60"/>
      <c r="G75" s="60"/>
      <c r="H75" s="61"/>
      <c r="I75" s="8"/>
    </row>
    <row r="76" spans="2:9" ht="9" customHeight="1" x14ac:dyDescent="0.25">
      <c r="B76" s="5"/>
      <c r="C76" s="6"/>
      <c r="D76" s="7"/>
      <c r="E76" s="59"/>
      <c r="F76" s="60"/>
      <c r="G76" s="60"/>
      <c r="H76" s="61"/>
      <c r="I76" s="8"/>
    </row>
    <row r="77" spans="2:9" ht="9" customHeight="1" x14ac:dyDescent="0.25">
      <c r="B77" s="5"/>
      <c r="C77" s="6"/>
      <c r="D77" s="7"/>
      <c r="E77" s="62"/>
      <c r="F77" s="63"/>
      <c r="G77" s="63"/>
      <c r="H77" s="64"/>
      <c r="I77" s="8"/>
    </row>
    <row r="78" spans="2:9" ht="9" customHeight="1" x14ac:dyDescent="0.25">
      <c r="B78" s="5"/>
      <c r="C78" s="6"/>
      <c r="D78" s="7"/>
      <c r="E78" s="7"/>
      <c r="F78" s="7"/>
      <c r="G78" s="7"/>
      <c r="H78" s="7"/>
      <c r="I78" s="8"/>
    </row>
    <row r="79" spans="2:9" ht="9" customHeight="1" x14ac:dyDescent="0.25">
      <c r="B79" s="5"/>
      <c r="C79" s="6"/>
      <c r="D79" s="7"/>
      <c r="E79" s="7"/>
      <c r="F79" s="54" t="s">
        <v>0</v>
      </c>
      <c r="G79" s="54" t="str">
        <f>IF(Paramètres!C7&lt;&gt;"",Paramètres!C7,"")</f>
        <v>24-267</v>
      </c>
      <c r="H79" s="7"/>
      <c r="I79" s="8"/>
    </row>
    <row r="80" spans="2:9" ht="9" customHeight="1" x14ac:dyDescent="0.25">
      <c r="B80" s="53"/>
      <c r="C80" s="65" t="s">
        <v>5</v>
      </c>
      <c r="D80" s="7"/>
      <c r="E80" s="7"/>
      <c r="F80" s="54"/>
      <c r="G80" s="54"/>
      <c r="H80" s="7"/>
      <c r="I80" s="8"/>
    </row>
    <row r="81" spans="2:9" ht="9" customHeight="1" x14ac:dyDescent="0.25">
      <c r="B81" s="53"/>
      <c r="C81" s="66"/>
      <c r="D81" s="7"/>
      <c r="E81" s="7"/>
      <c r="F81" s="54" t="s">
        <v>1</v>
      </c>
      <c r="G81" s="54" t="str">
        <f>IF(Paramètres!C13&lt;&gt;"",Paramètres!C13,"")</f>
        <v>12/02/2025</v>
      </c>
      <c r="H81" s="7"/>
      <c r="I81" s="8"/>
    </row>
    <row r="82" spans="2:9" ht="9" customHeight="1" x14ac:dyDescent="0.25">
      <c r="B82" s="53"/>
      <c r="C82" s="66"/>
      <c r="D82" s="7"/>
      <c r="E82" s="7"/>
      <c r="F82" s="54"/>
      <c r="G82" s="54"/>
      <c r="H82" s="7"/>
      <c r="I82" s="8"/>
    </row>
    <row r="83" spans="2:9" ht="9" customHeight="1" x14ac:dyDescent="0.25">
      <c r="B83" s="53"/>
      <c r="C83" s="66"/>
      <c r="D83" s="7"/>
      <c r="E83" s="7"/>
      <c r="F83" s="54" t="s">
        <v>2</v>
      </c>
      <c r="G83" s="54" t="str">
        <f>IF(Paramètres!C15&lt;&gt;"",Paramètres!C15,"")</f>
        <v>PRO</v>
      </c>
      <c r="H83" s="7"/>
      <c r="I83" s="8"/>
    </row>
    <row r="84" spans="2:9" ht="9" customHeight="1" x14ac:dyDescent="0.25">
      <c r="B84" s="53"/>
      <c r="C84" s="66"/>
      <c r="D84" s="7"/>
      <c r="E84" s="7"/>
      <c r="F84" s="54"/>
      <c r="G84" s="54"/>
      <c r="H84" s="7"/>
      <c r="I84" s="8"/>
    </row>
    <row r="85" spans="2:9" ht="9" customHeight="1" x14ac:dyDescent="0.25">
      <c r="B85" s="53"/>
      <c r="C85" s="66"/>
      <c r="D85" s="7"/>
      <c r="E85" s="7"/>
      <c r="F85" s="54" t="s">
        <v>3</v>
      </c>
      <c r="G85" s="54" t="str">
        <f>IF(Paramètres!C17&lt;&gt;"",Paramètres!C17,"")</f>
        <v/>
      </c>
      <c r="H85" s="7"/>
      <c r="I85" s="8"/>
    </row>
    <row r="86" spans="2:9" ht="9" customHeight="1" x14ac:dyDescent="0.25">
      <c r="B86" s="53"/>
      <c r="C86" s="66"/>
      <c r="D86" s="7"/>
      <c r="E86" s="7"/>
      <c r="F86" s="54"/>
      <c r="G86" s="54"/>
      <c r="H86" s="7"/>
      <c r="I86" s="8"/>
    </row>
    <row r="87" spans="2:9" ht="9" customHeight="1" x14ac:dyDescent="0.25">
      <c r="B87" s="9"/>
      <c r="C87" s="10"/>
      <c r="D87" s="11"/>
      <c r="E87" s="11"/>
      <c r="F87" s="11"/>
      <c r="G87" s="11"/>
      <c r="H87" s="11"/>
      <c r="I87" s="12"/>
    </row>
  </sheetData>
  <sheetProtection password="E95E" sheet="1" objects="1" selectLockedCells="1"/>
  <mergeCells count="18">
    <mergeCell ref="E2:H10"/>
    <mergeCell ref="E11:H19"/>
    <mergeCell ref="E20:H27"/>
    <mergeCell ref="E28:H45"/>
    <mergeCell ref="E62:H65"/>
    <mergeCell ref="E47:H60"/>
    <mergeCell ref="E66:H70"/>
    <mergeCell ref="E71:H77"/>
    <mergeCell ref="F79:F80"/>
    <mergeCell ref="G79:G80"/>
    <mergeCell ref="C80:C86"/>
    <mergeCell ref="B80:B86"/>
    <mergeCell ref="F83:F84"/>
    <mergeCell ref="G83:G84"/>
    <mergeCell ref="F85:F86"/>
    <mergeCell ref="G85:G86"/>
    <mergeCell ref="F81:F82"/>
    <mergeCell ref="G81:G82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R156"/>
  <sheetViews>
    <sheetView showGridLines="0" tabSelected="1" workbookViewId="0">
      <pane ySplit="3" topLeftCell="A4" activePane="bottomLeft" state="frozen"/>
      <selection pane="bottomLeft" activeCell="J20" sqref="J20"/>
    </sheetView>
  </sheetViews>
  <sheetFormatPr baseColWidth="10" defaultColWidth="9.140625" defaultRowHeight="15" x14ac:dyDescent="0.25"/>
  <cols>
    <col min="1" max="1" width="0" hidden="1" customWidth="1"/>
    <col min="2" max="2" width="4.42578125" customWidth="1"/>
    <col min="3" max="3" width="0" hidden="1" customWidth="1"/>
    <col min="4" max="4" width="36" customWidth="1"/>
    <col min="5" max="8" width="8.140625" customWidth="1"/>
    <col min="9" max="9" width="0" hidden="1" customWidth="1"/>
    <col min="10" max="11" width="12.5703125" customWidth="1"/>
    <col min="12" max="18" width="0" hidden="1" customWidth="1"/>
    <col min="19" max="69" width="10.7109375" customWidth="1"/>
  </cols>
  <sheetData>
    <row r="1" spans="1:18" ht="22.5" hidden="1" x14ac:dyDescent="0.25">
      <c r="A1" s="7" t="s">
        <v>6</v>
      </c>
      <c r="B1" s="7" t="s">
        <v>7</v>
      </c>
      <c r="C1" s="7" t="s">
        <v>8</v>
      </c>
      <c r="D1" s="7" t="s">
        <v>9</v>
      </c>
      <c r="E1" s="7" t="s">
        <v>10</v>
      </c>
      <c r="F1" s="7" t="s">
        <v>11</v>
      </c>
      <c r="G1" s="7" t="s">
        <v>12</v>
      </c>
      <c r="H1" s="7" t="s">
        <v>13</v>
      </c>
      <c r="I1" s="7" t="s">
        <v>14</v>
      </c>
      <c r="J1" s="7" t="s">
        <v>15</v>
      </c>
      <c r="K1" s="7" t="s">
        <v>16</v>
      </c>
      <c r="L1" s="7" t="s">
        <v>17</v>
      </c>
      <c r="N1" s="7" t="s">
        <v>18</v>
      </c>
      <c r="O1" s="7" t="s">
        <v>19</v>
      </c>
      <c r="P1" s="7" t="s">
        <v>20</v>
      </c>
      <c r="Q1" s="7" t="s">
        <v>21</v>
      </c>
      <c r="R1" s="7" t="s">
        <v>22</v>
      </c>
    </row>
    <row r="3" spans="1:18" ht="22.5" x14ac:dyDescent="0.25">
      <c r="A3" s="7" t="s">
        <v>23</v>
      </c>
      <c r="B3" s="13" t="s">
        <v>24</v>
      </c>
      <c r="C3" s="13" t="s">
        <v>25</v>
      </c>
      <c r="D3" s="122" t="s">
        <v>26</v>
      </c>
      <c r="E3" s="122"/>
      <c r="F3" s="122"/>
      <c r="G3" s="13" t="s">
        <v>12</v>
      </c>
      <c r="H3" s="13" t="s">
        <v>27</v>
      </c>
      <c r="I3" s="13" t="s">
        <v>28</v>
      </c>
      <c r="J3" s="13" t="s">
        <v>29</v>
      </c>
      <c r="K3" s="13" t="s">
        <v>30</v>
      </c>
      <c r="L3" s="13" t="s">
        <v>31</v>
      </c>
      <c r="M3" s="13" t="s">
        <v>32</v>
      </c>
      <c r="N3" s="13" t="s">
        <v>33</v>
      </c>
      <c r="O3" s="13" t="s">
        <v>34</v>
      </c>
      <c r="P3" s="13" t="s">
        <v>35</v>
      </c>
      <c r="Q3" s="13" t="s">
        <v>36</v>
      </c>
      <c r="R3" s="13" t="s">
        <v>37</v>
      </c>
    </row>
    <row r="4" spans="1:18" ht="15.75" customHeight="1" x14ac:dyDescent="0.25">
      <c r="A4" s="7">
        <v>2</v>
      </c>
      <c r="B4" s="14" t="s">
        <v>38</v>
      </c>
      <c r="C4" s="14"/>
      <c r="D4" s="123" t="s">
        <v>39</v>
      </c>
      <c r="E4" s="123"/>
      <c r="F4" s="123"/>
      <c r="G4" s="15"/>
      <c r="H4" s="15"/>
      <c r="I4" s="15"/>
      <c r="J4" s="15"/>
      <c r="K4" s="16"/>
      <c r="L4" s="7"/>
    </row>
    <row r="5" spans="1:18" hidden="1" x14ac:dyDescent="0.25">
      <c r="A5" s="7" t="s">
        <v>40</v>
      </c>
    </row>
    <row r="6" spans="1:18" hidden="1" x14ac:dyDescent="0.25">
      <c r="A6" s="7" t="s">
        <v>40</v>
      </c>
    </row>
    <row r="7" spans="1:18" hidden="1" x14ac:dyDescent="0.25">
      <c r="A7" s="7" t="s">
        <v>40</v>
      </c>
    </row>
    <row r="8" spans="1:18" hidden="1" x14ac:dyDescent="0.25">
      <c r="A8" s="7" t="s">
        <v>40</v>
      </c>
    </row>
    <row r="9" spans="1:18" hidden="1" x14ac:dyDescent="0.25">
      <c r="A9" s="7" t="s">
        <v>40</v>
      </c>
    </row>
    <row r="10" spans="1:18" hidden="1" x14ac:dyDescent="0.25">
      <c r="A10" s="7" t="s">
        <v>40</v>
      </c>
    </row>
    <row r="11" spans="1:18" hidden="1" x14ac:dyDescent="0.25">
      <c r="A11" s="7" t="s">
        <v>40</v>
      </c>
    </row>
    <row r="12" spans="1:18" hidden="1" x14ac:dyDescent="0.25">
      <c r="A12" s="7" t="s">
        <v>40</v>
      </c>
    </row>
    <row r="13" spans="1:18" hidden="1" x14ac:dyDescent="0.25">
      <c r="A13" s="7" t="s">
        <v>40</v>
      </c>
    </row>
    <row r="14" spans="1:18" hidden="1" x14ac:dyDescent="0.25">
      <c r="A14" s="7" t="s">
        <v>40</v>
      </c>
    </row>
    <row r="15" spans="1:18" hidden="1" x14ac:dyDescent="0.25">
      <c r="A15" s="7" t="s">
        <v>40</v>
      </c>
    </row>
    <row r="16" spans="1:18" ht="15.75" customHeight="1" x14ac:dyDescent="0.25">
      <c r="A16" s="7">
        <v>3</v>
      </c>
      <c r="B16" s="17" t="s">
        <v>41</v>
      </c>
      <c r="C16" s="17"/>
      <c r="D16" s="124" t="s">
        <v>42</v>
      </c>
      <c r="E16" s="124"/>
      <c r="F16" s="124"/>
      <c r="G16" s="18"/>
      <c r="H16" s="18"/>
      <c r="I16" s="18"/>
      <c r="J16" s="18"/>
      <c r="K16" s="19"/>
      <c r="L16" s="7"/>
    </row>
    <row r="17" spans="1:18" x14ac:dyDescent="0.25">
      <c r="A17" s="7">
        <v>4</v>
      </c>
      <c r="B17" s="17" t="s">
        <v>43</v>
      </c>
      <c r="C17" s="17"/>
      <c r="D17" s="118" t="s">
        <v>44</v>
      </c>
      <c r="E17" s="118"/>
      <c r="F17" s="118"/>
      <c r="G17" s="20"/>
      <c r="H17" s="20"/>
      <c r="I17" s="20"/>
      <c r="J17" s="20"/>
      <c r="K17" s="21"/>
      <c r="L17" s="7"/>
    </row>
    <row r="18" spans="1:18" x14ac:dyDescent="0.25">
      <c r="A18" s="7">
        <v>5</v>
      </c>
      <c r="B18" s="17" t="s">
        <v>45</v>
      </c>
      <c r="C18" s="17"/>
      <c r="D18" s="120" t="s">
        <v>46</v>
      </c>
      <c r="E18" s="120"/>
      <c r="F18" s="120"/>
      <c r="G18" s="22"/>
      <c r="H18" s="22"/>
      <c r="I18" s="22"/>
      <c r="J18" s="22"/>
      <c r="K18" s="23"/>
      <c r="L18" s="7"/>
    </row>
    <row r="19" spans="1:18" x14ac:dyDescent="0.25">
      <c r="A19" s="7" t="s">
        <v>47</v>
      </c>
      <c r="B19" s="24"/>
      <c r="C19" s="24"/>
      <c r="D19" s="121" t="s">
        <v>48</v>
      </c>
      <c r="E19" s="121"/>
      <c r="F19" s="121"/>
      <c r="G19" s="121"/>
      <c r="H19" s="121"/>
      <c r="I19" s="121"/>
      <c r="J19" s="121"/>
      <c r="K19" s="24"/>
    </row>
    <row r="20" spans="1:18" x14ac:dyDescent="0.25">
      <c r="A20" s="7">
        <v>9</v>
      </c>
      <c r="B20" s="25" t="s">
        <v>49</v>
      </c>
      <c r="C20" s="25"/>
      <c r="D20" s="115" t="s">
        <v>50</v>
      </c>
      <c r="E20" s="116"/>
      <c r="F20" s="116"/>
      <c r="G20" s="27" t="s">
        <v>11</v>
      </c>
      <c r="H20" s="28">
        <v>17</v>
      </c>
      <c r="I20" s="28"/>
      <c r="J20" s="29"/>
      <c r="K20" s="30">
        <f>IF(AND(H20= "",I20= ""), 0, ROUND(ROUND(J20, 2) * ROUND(IF(I20="",H20,I20),  2), 2))</f>
        <v>0</v>
      </c>
      <c r="L20" s="7"/>
      <c r="N20" s="31">
        <v>0.2</v>
      </c>
      <c r="R20" s="7">
        <v>1353</v>
      </c>
    </row>
    <row r="21" spans="1:18" hidden="1" x14ac:dyDescent="0.25">
      <c r="A21" s="7" t="s">
        <v>51</v>
      </c>
    </row>
    <row r="22" spans="1:18" x14ac:dyDescent="0.25">
      <c r="A22" s="7" t="s">
        <v>52</v>
      </c>
      <c r="B22" s="32"/>
      <c r="C22" s="32"/>
      <c r="D22" s="117" t="s">
        <v>53</v>
      </c>
      <c r="E22" s="117"/>
      <c r="F22" s="117"/>
      <c r="G22" s="117"/>
      <c r="H22" s="117"/>
      <c r="I22" s="117"/>
      <c r="J22" s="117"/>
      <c r="K22" s="32"/>
    </row>
    <row r="23" spans="1:18" hidden="1" x14ac:dyDescent="0.25">
      <c r="A23" s="7" t="s">
        <v>54</v>
      </c>
    </row>
    <row r="24" spans="1:18" ht="16.5" x14ac:dyDescent="0.25">
      <c r="A24" s="7">
        <v>9</v>
      </c>
      <c r="B24" s="25" t="s">
        <v>55</v>
      </c>
      <c r="C24" s="25"/>
      <c r="D24" s="115" t="s">
        <v>56</v>
      </c>
      <c r="E24" s="116"/>
      <c r="F24" s="116"/>
      <c r="G24" s="27" t="s">
        <v>11</v>
      </c>
      <c r="H24" s="28">
        <v>17</v>
      </c>
      <c r="I24" s="28"/>
      <c r="J24" s="29"/>
      <c r="K24" s="30">
        <f>IF(AND(H24= "",I24= ""), 0, ROUND(ROUND(J24, 2) * ROUND(IF(I24="",H24,I24),  2), 2))</f>
        <v>0</v>
      </c>
      <c r="L24" s="7"/>
      <c r="N24" s="31">
        <v>0.2</v>
      </c>
      <c r="R24" s="7">
        <v>1353</v>
      </c>
    </row>
    <row r="25" spans="1:18" hidden="1" x14ac:dyDescent="0.25">
      <c r="A25" s="7" t="s">
        <v>51</v>
      </c>
    </row>
    <row r="26" spans="1:18" x14ac:dyDescent="0.25">
      <c r="A26" s="7" t="s">
        <v>52</v>
      </c>
      <c r="B26" s="32"/>
      <c r="C26" s="32"/>
      <c r="D26" s="117" t="s">
        <v>53</v>
      </c>
      <c r="E26" s="117"/>
      <c r="F26" s="117"/>
      <c r="G26" s="117"/>
      <c r="H26" s="117"/>
      <c r="I26" s="117"/>
      <c r="J26" s="117"/>
      <c r="K26" s="32"/>
    </row>
    <row r="27" spans="1:18" hidden="1" x14ac:dyDescent="0.25">
      <c r="A27" s="7" t="s">
        <v>54</v>
      </c>
    </row>
    <row r="28" spans="1:18" ht="16.5" x14ac:dyDescent="0.25">
      <c r="A28" s="7">
        <v>9</v>
      </c>
      <c r="B28" s="25" t="s">
        <v>57</v>
      </c>
      <c r="C28" s="25"/>
      <c r="D28" s="115" t="s">
        <v>58</v>
      </c>
      <c r="E28" s="116"/>
      <c r="F28" s="116"/>
      <c r="G28" s="27" t="s">
        <v>59</v>
      </c>
      <c r="H28" s="28">
        <v>32</v>
      </c>
      <c r="I28" s="28"/>
      <c r="J28" s="29"/>
      <c r="K28" s="30">
        <f>IF(AND(H28= "",I28= ""), 0, ROUND(ROUND(J28, 2) * ROUND(IF(I28="",H28,I28),  2), 2))</f>
        <v>0</v>
      </c>
      <c r="L28" s="7"/>
      <c r="N28" s="31">
        <v>0.2</v>
      </c>
      <c r="R28" s="7">
        <v>1353</v>
      </c>
    </row>
    <row r="29" spans="1:18" hidden="1" x14ac:dyDescent="0.25">
      <c r="A29" s="7" t="s">
        <v>51</v>
      </c>
    </row>
    <row r="30" spans="1:18" x14ac:dyDescent="0.25">
      <c r="A30" s="7" t="s">
        <v>52</v>
      </c>
      <c r="B30" s="32"/>
      <c r="C30" s="32"/>
      <c r="D30" s="117" t="s">
        <v>53</v>
      </c>
      <c r="E30" s="117"/>
      <c r="F30" s="117"/>
      <c r="G30" s="117"/>
      <c r="H30" s="117"/>
      <c r="I30" s="117"/>
      <c r="J30" s="117"/>
      <c r="K30" s="32"/>
    </row>
    <row r="31" spans="1:18" hidden="1" x14ac:dyDescent="0.25">
      <c r="A31" s="7" t="s">
        <v>54</v>
      </c>
    </row>
    <row r="32" spans="1:18" hidden="1" x14ac:dyDescent="0.25">
      <c r="A32" s="7" t="s">
        <v>60</v>
      </c>
    </row>
    <row r="33" spans="1:18" x14ac:dyDescent="0.25">
      <c r="A33" s="7">
        <v>5</v>
      </c>
      <c r="B33" s="17" t="s">
        <v>61</v>
      </c>
      <c r="C33" s="17"/>
      <c r="D33" s="120" t="s">
        <v>62</v>
      </c>
      <c r="E33" s="120"/>
      <c r="F33" s="120"/>
      <c r="G33" s="22"/>
      <c r="H33" s="22"/>
      <c r="I33" s="22"/>
      <c r="J33" s="22"/>
      <c r="K33" s="23"/>
      <c r="L33" s="7"/>
    </row>
    <row r="34" spans="1:18" ht="16.5" x14ac:dyDescent="0.25">
      <c r="A34" s="7">
        <v>9</v>
      </c>
      <c r="B34" s="25" t="s">
        <v>63</v>
      </c>
      <c r="C34" s="25"/>
      <c r="D34" s="115" t="s">
        <v>64</v>
      </c>
      <c r="E34" s="116"/>
      <c r="F34" s="116"/>
      <c r="G34" s="27" t="s">
        <v>11</v>
      </c>
      <c r="H34" s="28">
        <v>8</v>
      </c>
      <c r="I34" s="28"/>
      <c r="J34" s="29"/>
      <c r="K34" s="30">
        <f>IF(AND(H34= "",I34= ""), 0, ROUND(ROUND(J34, 2) * ROUND(IF(I34="",H34,I34),  2), 2))</f>
        <v>0</v>
      </c>
      <c r="L34" s="7"/>
      <c r="N34" s="31">
        <v>0.2</v>
      </c>
      <c r="R34" s="7">
        <v>1353</v>
      </c>
    </row>
    <row r="35" spans="1:18" hidden="1" x14ac:dyDescent="0.25">
      <c r="A35" s="7" t="s">
        <v>51</v>
      </c>
    </row>
    <row r="36" spans="1:18" x14ac:dyDescent="0.25">
      <c r="A36" s="7" t="s">
        <v>52</v>
      </c>
      <c r="B36" s="32"/>
      <c r="C36" s="32"/>
      <c r="D36" s="117" t="s">
        <v>65</v>
      </c>
      <c r="E36" s="117"/>
      <c r="F36" s="117"/>
      <c r="G36" s="117"/>
      <c r="H36" s="117"/>
      <c r="I36" s="117"/>
      <c r="J36" s="117"/>
      <c r="K36" s="32"/>
    </row>
    <row r="37" spans="1:18" hidden="1" x14ac:dyDescent="0.25">
      <c r="A37" s="7" t="s">
        <v>54</v>
      </c>
    </row>
    <row r="38" spans="1:18" ht="16.5" x14ac:dyDescent="0.25">
      <c r="A38" s="7">
        <v>9</v>
      </c>
      <c r="B38" s="25" t="s">
        <v>66</v>
      </c>
      <c r="C38" s="25"/>
      <c r="D38" s="115" t="s">
        <v>67</v>
      </c>
      <c r="E38" s="116"/>
      <c r="F38" s="116"/>
      <c r="G38" s="27" t="s">
        <v>11</v>
      </c>
      <c r="H38" s="28">
        <v>8</v>
      </c>
      <c r="I38" s="28"/>
      <c r="J38" s="29"/>
      <c r="K38" s="30">
        <f>IF(AND(H38= "",I38= ""), 0, ROUND(ROUND(J38, 2) * ROUND(IF(I38="",H38,I38),  2), 2))</f>
        <v>0</v>
      </c>
      <c r="L38" s="7"/>
      <c r="N38" s="31">
        <v>0.2</v>
      </c>
      <c r="R38" s="7">
        <v>1353</v>
      </c>
    </row>
    <row r="39" spans="1:18" hidden="1" x14ac:dyDescent="0.25">
      <c r="A39" s="7" t="s">
        <v>51</v>
      </c>
    </row>
    <row r="40" spans="1:18" x14ac:dyDescent="0.25">
      <c r="A40" s="7" t="s">
        <v>52</v>
      </c>
      <c r="B40" s="32"/>
      <c r="C40" s="32"/>
      <c r="D40" s="117" t="s">
        <v>65</v>
      </c>
      <c r="E40" s="117"/>
      <c r="F40" s="117"/>
      <c r="G40" s="117"/>
      <c r="H40" s="117"/>
      <c r="I40" s="117"/>
      <c r="J40" s="117"/>
      <c r="K40" s="32"/>
    </row>
    <row r="41" spans="1:18" hidden="1" x14ac:dyDescent="0.25">
      <c r="A41" s="7" t="s">
        <v>68</v>
      </c>
    </row>
    <row r="42" spans="1:18" hidden="1" x14ac:dyDescent="0.25">
      <c r="A42" s="7" t="s">
        <v>54</v>
      </c>
    </row>
    <row r="43" spans="1:18" hidden="1" x14ac:dyDescent="0.25">
      <c r="A43" s="7" t="s">
        <v>60</v>
      </c>
    </row>
    <row r="44" spans="1:18" x14ac:dyDescent="0.25">
      <c r="A44" s="7">
        <v>5</v>
      </c>
      <c r="B44" s="17" t="s">
        <v>69</v>
      </c>
      <c r="C44" s="17"/>
      <c r="D44" s="120" t="s">
        <v>70</v>
      </c>
      <c r="E44" s="120"/>
      <c r="F44" s="120"/>
      <c r="G44" s="22"/>
      <c r="H44" s="22"/>
      <c r="I44" s="22"/>
      <c r="J44" s="22"/>
      <c r="K44" s="23"/>
      <c r="L44" s="7"/>
    </row>
    <row r="45" spans="1:18" ht="16.5" x14ac:dyDescent="0.25">
      <c r="A45" s="7">
        <v>9</v>
      </c>
      <c r="B45" s="25" t="s">
        <v>71</v>
      </c>
      <c r="C45" s="25"/>
      <c r="D45" s="115" t="s">
        <v>72</v>
      </c>
      <c r="E45" s="116"/>
      <c r="F45" s="116"/>
      <c r="G45" s="27" t="s">
        <v>73</v>
      </c>
      <c r="H45" s="33">
        <v>1</v>
      </c>
      <c r="I45" s="33"/>
      <c r="J45" s="29"/>
      <c r="K45" s="30">
        <f>IF(AND(H45= "",I45= ""), 0, ROUND(ROUND(J45, 2) * ROUND(IF(I45="",H45,I45),  0), 2))</f>
        <v>0</v>
      </c>
      <c r="L45" s="7"/>
      <c r="N45" s="31">
        <v>0.2</v>
      </c>
      <c r="R45" s="7">
        <v>1353</v>
      </c>
    </row>
    <row r="46" spans="1:18" hidden="1" x14ac:dyDescent="0.25">
      <c r="A46" s="7" t="s">
        <v>51</v>
      </c>
    </row>
    <row r="47" spans="1:18" x14ac:dyDescent="0.25">
      <c r="A47" s="7" t="s">
        <v>52</v>
      </c>
      <c r="B47" s="32"/>
      <c r="C47" s="32"/>
      <c r="D47" s="117" t="s">
        <v>74</v>
      </c>
      <c r="E47" s="117"/>
      <c r="F47" s="117"/>
      <c r="G47" s="117"/>
      <c r="H47" s="117"/>
      <c r="I47" s="117"/>
      <c r="J47" s="117"/>
      <c r="K47" s="32"/>
    </row>
    <row r="48" spans="1:18" hidden="1" x14ac:dyDescent="0.25">
      <c r="A48" s="7" t="s">
        <v>54</v>
      </c>
    </row>
    <row r="49" spans="1:18" ht="16.5" x14ac:dyDescent="0.25">
      <c r="A49" s="7">
        <v>9</v>
      </c>
      <c r="B49" s="25" t="s">
        <v>75</v>
      </c>
      <c r="C49" s="25"/>
      <c r="D49" s="115" t="s">
        <v>76</v>
      </c>
      <c r="E49" s="116"/>
      <c r="F49" s="116"/>
      <c r="G49" s="27" t="s">
        <v>59</v>
      </c>
      <c r="H49" s="28">
        <v>5</v>
      </c>
      <c r="I49" s="28"/>
      <c r="J49" s="29"/>
      <c r="K49" s="30">
        <f>IF(AND(H49= "",I49= ""), 0, ROUND(ROUND(J49, 2) * ROUND(IF(I49="",H49,I49),  2), 2))</f>
        <v>0</v>
      </c>
      <c r="L49" s="7"/>
      <c r="N49" s="31">
        <v>0.2</v>
      </c>
      <c r="R49" s="7">
        <v>1353</v>
      </c>
    </row>
    <row r="50" spans="1:18" hidden="1" x14ac:dyDescent="0.25">
      <c r="A50" s="7" t="s">
        <v>51</v>
      </c>
    </row>
    <row r="51" spans="1:18" x14ac:dyDescent="0.25">
      <c r="A51" s="7" t="s">
        <v>52</v>
      </c>
      <c r="B51" s="32"/>
      <c r="C51" s="32"/>
      <c r="D51" s="117" t="s">
        <v>77</v>
      </c>
      <c r="E51" s="117"/>
      <c r="F51" s="117"/>
      <c r="G51" s="117"/>
      <c r="H51" s="117"/>
      <c r="I51" s="117"/>
      <c r="J51" s="117"/>
      <c r="K51" s="32"/>
    </row>
    <row r="52" spans="1:18" hidden="1" x14ac:dyDescent="0.25">
      <c r="A52" s="7" t="s">
        <v>54</v>
      </c>
    </row>
    <row r="53" spans="1:18" ht="16.5" x14ac:dyDescent="0.25">
      <c r="A53" s="7">
        <v>9</v>
      </c>
      <c r="B53" s="25" t="s">
        <v>78</v>
      </c>
      <c r="C53" s="25"/>
      <c r="D53" s="115" t="s">
        <v>79</v>
      </c>
      <c r="E53" s="116"/>
      <c r="F53" s="116"/>
      <c r="G53" s="27" t="s">
        <v>12</v>
      </c>
      <c r="H53" s="33">
        <v>2</v>
      </c>
      <c r="I53" s="33"/>
      <c r="J53" s="29"/>
      <c r="K53" s="30">
        <f>IF(AND(H53= "",I53= ""), 0, ROUND(ROUND(J53, 2) * ROUND(IF(I53="",H53,I53),  0), 2))</f>
        <v>0</v>
      </c>
      <c r="L53" s="7"/>
      <c r="N53" s="31">
        <v>0.2</v>
      </c>
      <c r="R53" s="7">
        <v>1353</v>
      </c>
    </row>
    <row r="54" spans="1:18" hidden="1" x14ac:dyDescent="0.25">
      <c r="A54" s="7" t="s">
        <v>51</v>
      </c>
    </row>
    <row r="55" spans="1:18" x14ac:dyDescent="0.25">
      <c r="A55" s="7" t="s">
        <v>52</v>
      </c>
      <c r="B55" s="32"/>
      <c r="C55" s="32"/>
      <c r="D55" s="117" t="s">
        <v>80</v>
      </c>
      <c r="E55" s="117"/>
      <c r="F55" s="117"/>
      <c r="G55" s="117"/>
      <c r="H55" s="117"/>
      <c r="I55" s="117"/>
      <c r="J55" s="117"/>
      <c r="K55" s="32"/>
    </row>
    <row r="56" spans="1:18" hidden="1" x14ac:dyDescent="0.25">
      <c r="A56" s="7" t="s">
        <v>54</v>
      </c>
    </row>
    <row r="57" spans="1:18" ht="16.5" x14ac:dyDescent="0.25">
      <c r="A57" s="7">
        <v>9</v>
      </c>
      <c r="B57" s="25" t="s">
        <v>81</v>
      </c>
      <c r="C57" s="25"/>
      <c r="D57" s="115" t="s">
        <v>82</v>
      </c>
      <c r="E57" s="116"/>
      <c r="F57" s="116"/>
      <c r="G57" s="27" t="s">
        <v>73</v>
      </c>
      <c r="H57" s="33">
        <v>1</v>
      </c>
      <c r="I57" s="33"/>
      <c r="J57" s="29"/>
      <c r="K57" s="30">
        <f>IF(AND(H57= "",I57= ""), 0, ROUND(ROUND(J57, 2) * ROUND(IF(I57="",H57,I57),  0), 2))</f>
        <v>0</v>
      </c>
      <c r="L57" s="7"/>
      <c r="N57" s="31">
        <v>0.2</v>
      </c>
      <c r="R57" s="7">
        <v>1353</v>
      </c>
    </row>
    <row r="58" spans="1:18" hidden="1" x14ac:dyDescent="0.25">
      <c r="A58" s="7" t="s">
        <v>51</v>
      </c>
    </row>
    <row r="59" spans="1:18" x14ac:dyDescent="0.25">
      <c r="A59" s="7" t="s">
        <v>52</v>
      </c>
      <c r="B59" s="32"/>
      <c r="C59" s="32"/>
      <c r="D59" s="117" t="s">
        <v>83</v>
      </c>
      <c r="E59" s="117"/>
      <c r="F59" s="117"/>
      <c r="G59" s="117"/>
      <c r="H59" s="117"/>
      <c r="I59" s="117"/>
      <c r="J59" s="117"/>
      <c r="K59" s="32"/>
    </row>
    <row r="60" spans="1:18" hidden="1" x14ac:dyDescent="0.25">
      <c r="A60" s="7" t="s">
        <v>54</v>
      </c>
    </row>
    <row r="61" spans="1:18" hidden="1" x14ac:dyDescent="0.25">
      <c r="A61" s="7" t="s">
        <v>60</v>
      </c>
    </row>
    <row r="62" spans="1:18" hidden="1" x14ac:dyDescent="0.25">
      <c r="A62" s="7" t="s">
        <v>84</v>
      </c>
    </row>
    <row r="63" spans="1:18" x14ac:dyDescent="0.25">
      <c r="A63" s="7">
        <v>4</v>
      </c>
      <c r="B63" s="17" t="s">
        <v>85</v>
      </c>
      <c r="C63" s="17"/>
      <c r="D63" s="118" t="s">
        <v>86</v>
      </c>
      <c r="E63" s="118"/>
      <c r="F63" s="118"/>
      <c r="G63" s="20"/>
      <c r="H63" s="20"/>
      <c r="I63" s="20"/>
      <c r="J63" s="20"/>
      <c r="K63" s="21"/>
      <c r="L63" s="7"/>
    </row>
    <row r="64" spans="1:18" x14ac:dyDescent="0.25">
      <c r="A64" s="7" t="s">
        <v>87</v>
      </c>
      <c r="B64" s="24"/>
      <c r="C64" s="24"/>
      <c r="D64" s="121" t="s">
        <v>88</v>
      </c>
      <c r="E64" s="121"/>
      <c r="F64" s="121"/>
      <c r="G64" s="121"/>
      <c r="H64" s="121"/>
      <c r="I64" s="121"/>
      <c r="J64" s="121"/>
      <c r="K64" s="24"/>
    </row>
    <row r="65" spans="1:18" x14ac:dyDescent="0.25">
      <c r="A65" s="7">
        <v>5</v>
      </c>
      <c r="B65" s="17" t="s">
        <v>89</v>
      </c>
      <c r="C65" s="17"/>
      <c r="D65" s="120" t="s">
        <v>90</v>
      </c>
      <c r="E65" s="120"/>
      <c r="F65" s="120"/>
      <c r="G65" s="22"/>
      <c r="H65" s="22"/>
      <c r="I65" s="22"/>
      <c r="J65" s="22"/>
      <c r="K65" s="23"/>
      <c r="L65" s="7"/>
    </row>
    <row r="66" spans="1:18" ht="16.5" x14ac:dyDescent="0.25">
      <c r="A66" s="7">
        <v>9</v>
      </c>
      <c r="B66" s="25" t="s">
        <v>91</v>
      </c>
      <c r="C66" s="25"/>
      <c r="D66" s="115" t="s">
        <v>92</v>
      </c>
      <c r="E66" s="116"/>
      <c r="F66" s="116"/>
      <c r="G66" s="27" t="s">
        <v>11</v>
      </c>
      <c r="H66" s="28">
        <v>5.5</v>
      </c>
      <c r="I66" s="28"/>
      <c r="J66" s="29"/>
      <c r="K66" s="30">
        <f>IF(AND(H66= "",I66= ""), 0, ROUND(ROUND(J66, 2) * ROUND(IF(I66="",H66,I66),  2), 2))</f>
        <v>0</v>
      </c>
      <c r="L66" s="7"/>
      <c r="N66" s="31">
        <v>0.2</v>
      </c>
      <c r="R66" s="7">
        <v>1353</v>
      </c>
    </row>
    <row r="67" spans="1:18" hidden="1" x14ac:dyDescent="0.25">
      <c r="A67" s="7" t="s">
        <v>51</v>
      </c>
    </row>
    <row r="68" spans="1:18" x14ac:dyDescent="0.25">
      <c r="A68" s="7" t="s">
        <v>52</v>
      </c>
      <c r="B68" s="32"/>
      <c r="C68" s="32"/>
      <c r="D68" s="117" t="s">
        <v>93</v>
      </c>
      <c r="E68" s="117"/>
      <c r="F68" s="117"/>
      <c r="G68" s="117"/>
      <c r="H68" s="117"/>
      <c r="I68" s="117"/>
      <c r="J68" s="117"/>
      <c r="K68" s="32"/>
    </row>
    <row r="69" spans="1:18" hidden="1" x14ac:dyDescent="0.25">
      <c r="A69" s="7" t="s">
        <v>54</v>
      </c>
    </row>
    <row r="70" spans="1:18" ht="16.5" x14ac:dyDescent="0.25">
      <c r="A70" s="7">
        <v>9</v>
      </c>
      <c r="B70" s="25" t="s">
        <v>94</v>
      </c>
      <c r="C70" s="25"/>
      <c r="D70" s="115" t="s">
        <v>95</v>
      </c>
      <c r="E70" s="116"/>
      <c r="F70" s="116"/>
      <c r="G70" s="27" t="s">
        <v>11</v>
      </c>
      <c r="H70" s="28">
        <v>5.5</v>
      </c>
      <c r="I70" s="28"/>
      <c r="J70" s="29"/>
      <c r="K70" s="30">
        <f>IF(AND(H70= "",I70= ""), 0, ROUND(ROUND(J70, 2) * ROUND(IF(I70="",H70,I70),  2), 2))</f>
        <v>0</v>
      </c>
      <c r="L70" s="7"/>
      <c r="N70" s="31">
        <v>0.2</v>
      </c>
      <c r="R70" s="7">
        <v>1353</v>
      </c>
    </row>
    <row r="71" spans="1:18" hidden="1" x14ac:dyDescent="0.25">
      <c r="A71" s="7" t="s">
        <v>51</v>
      </c>
    </row>
    <row r="72" spans="1:18" x14ac:dyDescent="0.25">
      <c r="A72" s="7" t="s">
        <v>52</v>
      </c>
      <c r="B72" s="32"/>
      <c r="C72" s="32"/>
      <c r="D72" s="117" t="s">
        <v>93</v>
      </c>
      <c r="E72" s="117"/>
      <c r="F72" s="117"/>
      <c r="G72" s="117"/>
      <c r="H72" s="117"/>
      <c r="I72" s="117"/>
      <c r="J72" s="117"/>
      <c r="K72" s="32"/>
    </row>
    <row r="73" spans="1:18" hidden="1" x14ac:dyDescent="0.25">
      <c r="A73" s="7" t="s">
        <v>54</v>
      </c>
    </row>
    <row r="74" spans="1:18" ht="16.5" x14ac:dyDescent="0.25">
      <c r="A74" s="7">
        <v>9</v>
      </c>
      <c r="B74" s="25" t="s">
        <v>96</v>
      </c>
      <c r="C74" s="25"/>
      <c r="D74" s="115" t="s">
        <v>97</v>
      </c>
      <c r="E74" s="116"/>
      <c r="F74" s="116"/>
      <c r="G74" s="27" t="s">
        <v>11</v>
      </c>
      <c r="H74" s="28">
        <v>5.5</v>
      </c>
      <c r="I74" s="28"/>
      <c r="J74" s="29"/>
      <c r="K74" s="30">
        <f>IF(AND(H74= "",I74= ""), 0, ROUND(ROUND(J74, 2) * ROUND(IF(I74="",H74,I74),  2), 2))</f>
        <v>0</v>
      </c>
      <c r="L74" s="7"/>
      <c r="N74" s="31">
        <v>0.2</v>
      </c>
      <c r="R74" s="7">
        <v>1353</v>
      </c>
    </row>
    <row r="75" spans="1:18" hidden="1" x14ac:dyDescent="0.25">
      <c r="A75" s="7" t="s">
        <v>51</v>
      </c>
    </row>
    <row r="76" spans="1:18" x14ac:dyDescent="0.25">
      <c r="A76" s="7" t="s">
        <v>52</v>
      </c>
      <c r="B76" s="32"/>
      <c r="C76" s="32"/>
      <c r="D76" s="117" t="s">
        <v>93</v>
      </c>
      <c r="E76" s="117"/>
      <c r="F76" s="117"/>
      <c r="G76" s="117"/>
      <c r="H76" s="117"/>
      <c r="I76" s="117"/>
      <c r="J76" s="117"/>
      <c r="K76" s="32"/>
    </row>
    <row r="77" spans="1:18" hidden="1" x14ac:dyDescent="0.25">
      <c r="A77" s="7" t="s">
        <v>54</v>
      </c>
    </row>
    <row r="78" spans="1:18" hidden="1" x14ac:dyDescent="0.25">
      <c r="A78" s="7" t="s">
        <v>60</v>
      </c>
    </row>
    <row r="79" spans="1:18" x14ac:dyDescent="0.25">
      <c r="A79" s="7">
        <v>5</v>
      </c>
      <c r="B79" s="17" t="s">
        <v>98</v>
      </c>
      <c r="C79" s="17"/>
      <c r="D79" s="120" t="s">
        <v>62</v>
      </c>
      <c r="E79" s="120"/>
      <c r="F79" s="120"/>
      <c r="G79" s="22"/>
      <c r="H79" s="22"/>
      <c r="I79" s="22"/>
      <c r="J79" s="22"/>
      <c r="K79" s="23"/>
      <c r="L79" s="7"/>
    </row>
    <row r="80" spans="1:18" ht="16.5" x14ac:dyDescent="0.25">
      <c r="A80" s="7">
        <v>9</v>
      </c>
      <c r="B80" s="25" t="s">
        <v>99</v>
      </c>
      <c r="C80" s="25"/>
      <c r="D80" s="115" t="s">
        <v>64</v>
      </c>
      <c r="E80" s="116"/>
      <c r="F80" s="116"/>
      <c r="G80" s="27" t="s">
        <v>11</v>
      </c>
      <c r="H80" s="28">
        <v>5.5</v>
      </c>
      <c r="I80" s="28"/>
      <c r="J80" s="29"/>
      <c r="K80" s="30">
        <f>IF(AND(H80= "",I80= ""), 0, ROUND(ROUND(J80, 2) * ROUND(IF(I80="",H80,I80),  2), 2))</f>
        <v>0</v>
      </c>
      <c r="L80" s="7"/>
      <c r="N80" s="31">
        <v>0.2</v>
      </c>
      <c r="R80" s="7">
        <v>1353</v>
      </c>
    </row>
    <row r="81" spans="1:18" hidden="1" x14ac:dyDescent="0.25">
      <c r="A81" s="7" t="s">
        <v>51</v>
      </c>
    </row>
    <row r="82" spans="1:18" x14ac:dyDescent="0.25">
      <c r="A82" s="7" t="s">
        <v>52</v>
      </c>
      <c r="B82" s="32"/>
      <c r="C82" s="32"/>
      <c r="D82" s="117" t="s">
        <v>100</v>
      </c>
      <c r="E82" s="117"/>
      <c r="F82" s="117"/>
      <c r="G82" s="117"/>
      <c r="H82" s="117"/>
      <c r="I82" s="117"/>
      <c r="J82" s="117"/>
      <c r="K82" s="32"/>
    </row>
    <row r="83" spans="1:18" hidden="1" x14ac:dyDescent="0.25">
      <c r="A83" s="7" t="s">
        <v>54</v>
      </c>
    </row>
    <row r="84" spans="1:18" ht="16.5" x14ac:dyDescent="0.25">
      <c r="A84" s="7">
        <v>9</v>
      </c>
      <c r="B84" s="25" t="s">
        <v>101</v>
      </c>
      <c r="C84" s="25"/>
      <c r="D84" s="115" t="s">
        <v>67</v>
      </c>
      <c r="E84" s="116"/>
      <c r="F84" s="116"/>
      <c r="G84" s="27" t="s">
        <v>11</v>
      </c>
      <c r="H84" s="28">
        <v>5.5</v>
      </c>
      <c r="I84" s="28"/>
      <c r="J84" s="29"/>
      <c r="K84" s="30">
        <f>IF(AND(H84= "",I84= ""), 0, ROUND(ROUND(J84, 2) * ROUND(IF(I84="",H84,I84),  2), 2))</f>
        <v>0</v>
      </c>
      <c r="L84" s="7"/>
      <c r="N84" s="31">
        <v>0.2</v>
      </c>
      <c r="R84" s="7">
        <v>1353</v>
      </c>
    </row>
    <row r="85" spans="1:18" hidden="1" x14ac:dyDescent="0.25">
      <c r="A85" s="7" t="s">
        <v>51</v>
      </c>
    </row>
    <row r="86" spans="1:18" x14ac:dyDescent="0.25">
      <c r="A86" s="7" t="s">
        <v>52</v>
      </c>
      <c r="B86" s="32"/>
      <c r="C86" s="32"/>
      <c r="D86" s="117" t="s">
        <v>100</v>
      </c>
      <c r="E86" s="117"/>
      <c r="F86" s="117"/>
      <c r="G86" s="117"/>
      <c r="H86" s="117"/>
      <c r="I86" s="117"/>
      <c r="J86" s="117"/>
      <c r="K86" s="32"/>
    </row>
    <row r="87" spans="1:18" hidden="1" x14ac:dyDescent="0.25">
      <c r="A87" s="7" t="s">
        <v>54</v>
      </c>
    </row>
    <row r="88" spans="1:18" hidden="1" x14ac:dyDescent="0.25">
      <c r="A88" s="7" t="s">
        <v>60</v>
      </c>
    </row>
    <row r="89" spans="1:18" x14ac:dyDescent="0.25">
      <c r="A89" s="7">
        <v>5</v>
      </c>
      <c r="B89" s="17" t="s">
        <v>102</v>
      </c>
      <c r="C89" s="17"/>
      <c r="D89" s="120" t="s">
        <v>70</v>
      </c>
      <c r="E89" s="120"/>
      <c r="F89" s="120"/>
      <c r="G89" s="22"/>
      <c r="H89" s="22"/>
      <c r="I89" s="22"/>
      <c r="J89" s="22"/>
      <c r="K89" s="23"/>
      <c r="L89" s="7"/>
    </row>
    <row r="90" spans="1:18" ht="16.5" x14ac:dyDescent="0.25">
      <c r="A90" s="7">
        <v>9</v>
      </c>
      <c r="B90" s="25" t="s">
        <v>103</v>
      </c>
      <c r="C90" s="25"/>
      <c r="D90" s="115" t="s">
        <v>76</v>
      </c>
      <c r="E90" s="116"/>
      <c r="F90" s="116"/>
      <c r="G90" s="27" t="s">
        <v>59</v>
      </c>
      <c r="H90" s="28">
        <v>2</v>
      </c>
      <c r="I90" s="28"/>
      <c r="J90" s="29"/>
      <c r="K90" s="30">
        <f>IF(AND(H90= "",I90= ""), 0, ROUND(ROUND(J90, 2) * ROUND(IF(I90="",H90,I90),  2), 2))</f>
        <v>0</v>
      </c>
      <c r="L90" s="7"/>
      <c r="N90" s="31">
        <v>0.2</v>
      </c>
      <c r="R90" s="7">
        <v>1353</v>
      </c>
    </row>
    <row r="91" spans="1:18" hidden="1" x14ac:dyDescent="0.25">
      <c r="A91" s="7" t="s">
        <v>51</v>
      </c>
    </row>
    <row r="92" spans="1:18" x14ac:dyDescent="0.25">
      <c r="A92" s="7" t="s">
        <v>52</v>
      </c>
      <c r="B92" s="32"/>
      <c r="C92" s="32"/>
      <c r="D92" s="117" t="s">
        <v>104</v>
      </c>
      <c r="E92" s="117"/>
      <c r="F92" s="117"/>
      <c r="G92" s="117"/>
      <c r="H92" s="117"/>
      <c r="I92" s="117"/>
      <c r="J92" s="117"/>
      <c r="K92" s="32"/>
    </row>
    <row r="93" spans="1:18" hidden="1" x14ac:dyDescent="0.25">
      <c r="A93" s="7" t="s">
        <v>54</v>
      </c>
    </row>
    <row r="94" spans="1:18" ht="16.5" x14ac:dyDescent="0.25">
      <c r="A94" s="7">
        <v>9</v>
      </c>
      <c r="B94" s="25" t="s">
        <v>105</v>
      </c>
      <c r="C94" s="25"/>
      <c r="D94" s="115" t="s">
        <v>79</v>
      </c>
      <c r="E94" s="116"/>
      <c r="F94" s="116"/>
      <c r="G94" s="27" t="s">
        <v>73</v>
      </c>
      <c r="H94" s="33">
        <v>1</v>
      </c>
      <c r="I94" s="33"/>
      <c r="J94" s="29"/>
      <c r="K94" s="30">
        <f>IF(AND(H94= "",I94= ""), 0, ROUND(ROUND(J94, 2) * ROUND(IF(I94="",H94,I94),  0), 2))</f>
        <v>0</v>
      </c>
      <c r="L94" s="7"/>
      <c r="N94" s="31">
        <v>0.2</v>
      </c>
      <c r="R94" s="7">
        <v>1353</v>
      </c>
    </row>
    <row r="95" spans="1:18" hidden="1" x14ac:dyDescent="0.25">
      <c r="A95" s="7" t="s">
        <v>51</v>
      </c>
    </row>
    <row r="96" spans="1:18" x14ac:dyDescent="0.25">
      <c r="A96" s="7" t="s">
        <v>52</v>
      </c>
      <c r="B96" s="32"/>
      <c r="C96" s="32"/>
      <c r="D96" s="117" t="s">
        <v>106</v>
      </c>
      <c r="E96" s="117"/>
      <c r="F96" s="117"/>
      <c r="G96" s="117"/>
      <c r="H96" s="117"/>
      <c r="I96" s="117"/>
      <c r="J96" s="117"/>
      <c r="K96" s="32"/>
    </row>
    <row r="97" spans="1:18" hidden="1" x14ac:dyDescent="0.25">
      <c r="A97" s="7" t="s">
        <v>54</v>
      </c>
    </row>
    <row r="98" spans="1:18" ht="16.5" x14ac:dyDescent="0.25">
      <c r="A98" s="7">
        <v>9</v>
      </c>
      <c r="B98" s="25" t="s">
        <v>107</v>
      </c>
      <c r="C98" s="25"/>
      <c r="D98" s="115" t="s">
        <v>82</v>
      </c>
      <c r="E98" s="116"/>
      <c r="F98" s="116"/>
      <c r="G98" s="27" t="s">
        <v>73</v>
      </c>
      <c r="H98" s="33">
        <v>1</v>
      </c>
      <c r="I98" s="33"/>
      <c r="J98" s="29"/>
      <c r="K98" s="30">
        <f>IF(AND(H98= "",I98= ""), 0, ROUND(ROUND(J98, 2) * ROUND(IF(I98="",H98,I98),  0), 2))</f>
        <v>0</v>
      </c>
      <c r="L98" s="7"/>
      <c r="N98" s="31">
        <v>0.2</v>
      </c>
      <c r="R98" s="7">
        <v>1353</v>
      </c>
    </row>
    <row r="99" spans="1:18" hidden="1" x14ac:dyDescent="0.25">
      <c r="A99" s="7" t="s">
        <v>51</v>
      </c>
    </row>
    <row r="100" spans="1:18" x14ac:dyDescent="0.25">
      <c r="A100" s="7" t="s">
        <v>52</v>
      </c>
      <c r="B100" s="32"/>
      <c r="C100" s="32"/>
      <c r="D100" s="117" t="s">
        <v>83</v>
      </c>
      <c r="E100" s="117"/>
      <c r="F100" s="117"/>
      <c r="G100" s="117"/>
      <c r="H100" s="117"/>
      <c r="I100" s="117"/>
      <c r="J100" s="117"/>
      <c r="K100" s="32"/>
    </row>
    <row r="101" spans="1:18" hidden="1" x14ac:dyDescent="0.25">
      <c r="A101" s="7" t="s">
        <v>54</v>
      </c>
    </row>
    <row r="102" spans="1:18" hidden="1" x14ac:dyDescent="0.25">
      <c r="A102" s="7" t="s">
        <v>60</v>
      </c>
    </row>
    <row r="103" spans="1:18" hidden="1" x14ac:dyDescent="0.25">
      <c r="A103" s="7" t="s">
        <v>84</v>
      </c>
    </row>
    <row r="104" spans="1:18" x14ac:dyDescent="0.25">
      <c r="A104" s="7">
        <v>4</v>
      </c>
      <c r="B104" s="17" t="s">
        <v>108</v>
      </c>
      <c r="C104" s="17"/>
      <c r="D104" s="118" t="s">
        <v>109</v>
      </c>
      <c r="E104" s="118"/>
      <c r="F104" s="118"/>
      <c r="G104" s="20"/>
      <c r="H104" s="20"/>
      <c r="I104" s="20"/>
      <c r="J104" s="20"/>
      <c r="K104" s="21"/>
      <c r="L104" s="7"/>
    </row>
    <row r="105" spans="1:18" x14ac:dyDescent="0.25">
      <c r="A105" s="7">
        <v>9</v>
      </c>
      <c r="B105" s="25" t="s">
        <v>110</v>
      </c>
      <c r="C105" s="25"/>
      <c r="D105" s="115" t="s">
        <v>111</v>
      </c>
      <c r="E105" s="116"/>
      <c r="F105" s="116"/>
      <c r="G105" s="27" t="s">
        <v>112</v>
      </c>
      <c r="H105" s="33">
        <v>1</v>
      </c>
      <c r="I105" s="33"/>
      <c r="J105" s="29"/>
      <c r="K105" s="30">
        <f>IF(AND(H105= "",I105= ""), 0, ROUND(ROUND(J105, 2) * ROUND(IF(I105="",H105,I105),  0), 2))</f>
        <v>0</v>
      </c>
      <c r="L105" s="7"/>
      <c r="N105" s="31">
        <v>0.2</v>
      </c>
      <c r="R105" s="7">
        <v>1353</v>
      </c>
    </row>
    <row r="106" spans="1:18" hidden="1" x14ac:dyDescent="0.25">
      <c r="A106" s="7" t="s">
        <v>51</v>
      </c>
    </row>
    <row r="107" spans="1:18" hidden="1" x14ac:dyDescent="0.25">
      <c r="A107" s="7" t="s">
        <v>54</v>
      </c>
    </row>
    <row r="108" spans="1:18" hidden="1" x14ac:dyDescent="0.25">
      <c r="A108" s="7" t="s">
        <v>84</v>
      </c>
    </row>
    <row r="109" spans="1:18" x14ac:dyDescent="0.25">
      <c r="A109" s="7">
        <v>4</v>
      </c>
      <c r="B109" s="17" t="s">
        <v>113</v>
      </c>
      <c r="C109" s="17"/>
      <c r="D109" s="118" t="s">
        <v>114</v>
      </c>
      <c r="E109" s="118"/>
      <c r="F109" s="118"/>
      <c r="G109" s="20"/>
      <c r="H109" s="20"/>
      <c r="I109" s="20"/>
      <c r="J109" s="20"/>
      <c r="K109" s="21"/>
      <c r="L109" s="7"/>
    </row>
    <row r="110" spans="1:18" x14ac:dyDescent="0.25">
      <c r="A110" s="7">
        <v>9</v>
      </c>
      <c r="B110" s="25" t="s">
        <v>115</v>
      </c>
      <c r="C110" s="25"/>
      <c r="D110" s="115" t="s">
        <v>116</v>
      </c>
      <c r="E110" s="116"/>
      <c r="F110" s="116"/>
      <c r="G110" s="27" t="s">
        <v>112</v>
      </c>
      <c r="H110" s="33">
        <v>1</v>
      </c>
      <c r="I110" s="33"/>
      <c r="J110" s="29"/>
      <c r="K110" s="30">
        <f>IF(AND(H110= "",I110= ""), 0, ROUND(ROUND(J110, 2) * ROUND(IF(I110="",H110,I110),  0), 2))</f>
        <v>0</v>
      </c>
      <c r="L110" s="7"/>
      <c r="N110" s="31">
        <v>0.2</v>
      </c>
      <c r="R110" s="7">
        <v>1353</v>
      </c>
    </row>
    <row r="111" spans="1:18" hidden="1" x14ac:dyDescent="0.25">
      <c r="A111" s="7" t="s">
        <v>51</v>
      </c>
    </row>
    <row r="112" spans="1:18" hidden="1" x14ac:dyDescent="0.25">
      <c r="A112" s="7" t="s">
        <v>54</v>
      </c>
    </row>
    <row r="113" spans="1:18" hidden="1" x14ac:dyDescent="0.25">
      <c r="A113" s="7" t="s">
        <v>84</v>
      </c>
    </row>
    <row r="114" spans="1:18" ht="30" customHeight="1" x14ac:dyDescent="0.25">
      <c r="A114" s="7">
        <v>4</v>
      </c>
      <c r="B114" s="17" t="s">
        <v>117</v>
      </c>
      <c r="C114" s="17"/>
      <c r="D114" s="118" t="s">
        <v>212</v>
      </c>
      <c r="E114" s="118"/>
      <c r="F114" s="118"/>
      <c r="G114" s="20"/>
      <c r="H114" s="20"/>
      <c r="I114" s="20"/>
      <c r="J114" s="20"/>
      <c r="K114" s="21"/>
      <c r="L114" s="7" t="s">
        <v>118</v>
      </c>
    </row>
    <row r="115" spans="1:18" x14ac:dyDescent="0.25">
      <c r="A115" s="7">
        <v>9</v>
      </c>
      <c r="B115" s="25" t="s">
        <v>119</v>
      </c>
      <c r="C115" s="25"/>
      <c r="D115" s="115" t="s">
        <v>120</v>
      </c>
      <c r="E115" s="116"/>
      <c r="F115" s="116"/>
      <c r="G115" s="27" t="s">
        <v>73</v>
      </c>
      <c r="H115" s="33">
        <v>1</v>
      </c>
      <c r="I115" s="33"/>
      <c r="J115" s="29"/>
      <c r="K115" s="30">
        <f>IF(AND(H115= "",I115= ""), 0, ROUND(ROUND(J115, 2) * ROUND(IF(I115="",H115,I115),  0), 2))</f>
        <v>0</v>
      </c>
      <c r="L115" s="7" t="s">
        <v>118</v>
      </c>
      <c r="M115" s="7">
        <v>129814</v>
      </c>
      <c r="N115" s="31">
        <v>0.2</v>
      </c>
      <c r="R115" s="7">
        <v>1353</v>
      </c>
    </row>
    <row r="116" spans="1:18" hidden="1" x14ac:dyDescent="0.25">
      <c r="A116" s="7" t="s">
        <v>51</v>
      </c>
    </row>
    <row r="117" spans="1:18" hidden="1" x14ac:dyDescent="0.25">
      <c r="A117" s="7" t="s">
        <v>54</v>
      </c>
    </row>
    <row r="118" spans="1:18" hidden="1" x14ac:dyDescent="0.25">
      <c r="A118" s="7" t="s">
        <v>84</v>
      </c>
    </row>
    <row r="119" spans="1:18" x14ac:dyDescent="0.25">
      <c r="A119" s="7" t="s">
        <v>121</v>
      </c>
      <c r="B119" s="26"/>
      <c r="C119" s="26"/>
      <c r="D119" s="119"/>
      <c r="E119" s="119"/>
      <c r="F119" s="119"/>
      <c r="K119" s="26"/>
    </row>
    <row r="120" spans="1:18" x14ac:dyDescent="0.25">
      <c r="B120" s="26"/>
      <c r="C120" s="26"/>
      <c r="D120" s="103" t="s">
        <v>42</v>
      </c>
      <c r="E120" s="104"/>
      <c r="F120" s="104"/>
      <c r="G120" s="101"/>
      <c r="H120" s="101"/>
      <c r="I120" s="101"/>
      <c r="J120" s="101"/>
      <c r="K120" s="102"/>
    </row>
    <row r="121" spans="1:18" x14ac:dyDescent="0.25">
      <c r="B121" s="26"/>
      <c r="C121" s="26"/>
      <c r="D121" s="106"/>
      <c r="E121" s="67"/>
      <c r="F121" s="67"/>
      <c r="G121" s="67"/>
      <c r="H121" s="67"/>
      <c r="I121" s="67"/>
      <c r="J121" s="67"/>
      <c r="K121" s="105"/>
    </row>
    <row r="122" spans="1:18" x14ac:dyDescent="0.25">
      <c r="B122" s="26"/>
      <c r="C122" s="26"/>
      <c r="D122" s="109" t="s">
        <v>122</v>
      </c>
      <c r="E122" s="110"/>
      <c r="F122" s="110"/>
      <c r="G122" s="107">
        <f>SUMIF(L17:L119, IF(L16="","",L16), K17:K119)</f>
        <v>0</v>
      </c>
      <c r="H122" s="107"/>
      <c r="I122" s="107"/>
      <c r="J122" s="107"/>
      <c r="K122" s="108"/>
    </row>
    <row r="123" spans="1:18" x14ac:dyDescent="0.25">
      <c r="B123" s="26"/>
      <c r="C123" s="26"/>
      <c r="D123" s="109" t="s">
        <v>123</v>
      </c>
      <c r="E123" s="110"/>
      <c r="F123" s="110"/>
      <c r="G123" s="107">
        <f>ROUND(SUMIF(L17:L119, IF(L16="","",L16), K17:K119) * 0.2, 2)</f>
        <v>0</v>
      </c>
      <c r="H123" s="107"/>
      <c r="I123" s="107"/>
      <c r="J123" s="107"/>
      <c r="K123" s="108"/>
    </row>
    <row r="124" spans="1:18" x14ac:dyDescent="0.25">
      <c r="B124" s="26"/>
      <c r="C124" s="26"/>
      <c r="D124" s="113" t="s">
        <v>124</v>
      </c>
      <c r="E124" s="114"/>
      <c r="F124" s="114"/>
      <c r="G124" s="111">
        <f>SUM(G122:G123)</f>
        <v>0</v>
      </c>
      <c r="H124" s="111"/>
      <c r="I124" s="111"/>
      <c r="J124" s="111"/>
      <c r="K124" s="112"/>
    </row>
    <row r="125" spans="1:18" ht="31.5" customHeight="1" x14ac:dyDescent="0.25">
      <c r="B125" s="3"/>
      <c r="C125" s="3"/>
      <c r="D125" s="97" t="s">
        <v>125</v>
      </c>
      <c r="E125" s="97"/>
      <c r="F125" s="97"/>
      <c r="G125" s="97"/>
      <c r="H125" s="97"/>
      <c r="I125" s="97"/>
      <c r="J125" s="97"/>
      <c r="K125" s="97"/>
    </row>
    <row r="127" spans="1:18" x14ac:dyDescent="0.25">
      <c r="D127" s="83" t="s">
        <v>126</v>
      </c>
      <c r="E127" s="83"/>
      <c r="F127" s="83"/>
      <c r="G127" s="83"/>
      <c r="H127" s="83"/>
      <c r="I127" s="83"/>
      <c r="J127" s="83"/>
      <c r="K127" s="83"/>
    </row>
    <row r="128" spans="1:18" x14ac:dyDescent="0.25">
      <c r="D128" s="99" t="s">
        <v>127</v>
      </c>
      <c r="E128" s="100"/>
      <c r="F128" s="100"/>
      <c r="G128" s="98">
        <f>SUMIF(L20:L115, "", K20:K115)</f>
        <v>0</v>
      </c>
      <c r="H128" s="98"/>
      <c r="I128" s="98"/>
      <c r="J128" s="98"/>
      <c r="K128" s="98"/>
    </row>
    <row r="129" spans="1:11" x14ac:dyDescent="0.25">
      <c r="D129" s="86" t="s">
        <v>128</v>
      </c>
      <c r="E129" s="72"/>
      <c r="F129" s="72"/>
      <c r="G129" s="84">
        <f>SUMIF(L20:L57, "", K20:K57)</f>
        <v>0</v>
      </c>
      <c r="H129" s="85"/>
      <c r="I129" s="85"/>
      <c r="J129" s="85"/>
      <c r="K129" s="85"/>
    </row>
    <row r="130" spans="1:11" x14ac:dyDescent="0.25">
      <c r="D130" s="86" t="s">
        <v>129</v>
      </c>
      <c r="E130" s="72"/>
      <c r="F130" s="72"/>
      <c r="G130" s="84">
        <f>SUMIF(L66:L98, "", K66:K98)</f>
        <v>0</v>
      </c>
      <c r="H130" s="85"/>
      <c r="I130" s="85"/>
      <c r="J130" s="85"/>
      <c r="K130" s="85"/>
    </row>
    <row r="131" spans="1:11" x14ac:dyDescent="0.25">
      <c r="D131" s="86" t="s">
        <v>130</v>
      </c>
      <c r="E131" s="72"/>
      <c r="F131" s="72"/>
      <c r="G131" s="84">
        <f>SUMIF(L105:L105, "", K105:K105)</f>
        <v>0</v>
      </c>
      <c r="H131" s="85"/>
      <c r="I131" s="85"/>
      <c r="J131" s="85"/>
      <c r="K131" s="85"/>
    </row>
    <row r="132" spans="1:11" x14ac:dyDescent="0.25">
      <c r="D132" s="86" t="s">
        <v>131</v>
      </c>
      <c r="E132" s="72"/>
      <c r="F132" s="72"/>
      <c r="G132" s="84">
        <f>SUMIF(L110:L110, "", K110:K110)</f>
        <v>0</v>
      </c>
      <c r="H132" s="85"/>
      <c r="I132" s="85"/>
      <c r="J132" s="85"/>
      <c r="K132" s="85"/>
    </row>
    <row r="133" spans="1:11" ht="24" customHeight="1" x14ac:dyDescent="0.25">
      <c r="D133" s="87" t="s">
        <v>213</v>
      </c>
      <c r="E133" s="72"/>
      <c r="F133" s="72"/>
      <c r="G133" s="84" t="str">
        <f>"[Non totalisé] "&amp;(SUMIF(A115:A115, "9", K115:K115))&amp;IF(IF(ISNUMBER(FIND(MID(FIXED(1000+1/2),6,1),""&amp;(SUMIF(A115:A115, "9", K115:K115)))),FIND(MID(FIXED(1000+1/2),6,1),""&amp;(SUMIF(A115:A115, "9", K115:K115))),0)=0,MID(FIXED(1000+1/2),6,1),"")&amp;REPT("0",MAX(0,2-IF(ISNUMBER(FIND(MID(FIXED(1000+1/2),6,1),""&amp;(SUMIF(A115:A115, "9", K115:K115)))),LEN((SUMIF(A115:A115, "9", K115:K115)))-IF(ISNUMBER(FIND(MID(FIXED(1000+1/2),6,1),""&amp;(SUMIF(A115:A115, "9", K115:K115)))),FIND(MID(FIXED(1000+1/2),6,1),""&amp;(SUMIF(A115:A115, "9", K115:K115))),0),0)))&amp;" €"</f>
        <v>[Non totalisé] 0,00 €</v>
      </c>
      <c r="H133" s="85"/>
      <c r="I133" s="85"/>
      <c r="J133" s="85"/>
      <c r="K133" s="85"/>
    </row>
    <row r="134" spans="1:11" x14ac:dyDescent="0.25">
      <c r="D134" s="88" t="s">
        <v>132</v>
      </c>
      <c r="E134" s="89"/>
      <c r="F134" s="89"/>
      <c r="G134" s="36"/>
      <c r="H134" s="36"/>
      <c r="I134" s="36"/>
      <c r="J134" s="36"/>
      <c r="K134" s="37"/>
    </row>
    <row r="135" spans="1:11" x14ac:dyDescent="0.25">
      <c r="D135" s="90"/>
      <c r="E135" s="91"/>
      <c r="F135" s="91"/>
      <c r="G135" s="91"/>
      <c r="H135" s="91"/>
      <c r="I135" s="91"/>
      <c r="J135" s="91"/>
      <c r="K135" s="92"/>
    </row>
    <row r="136" spans="1:11" x14ac:dyDescent="0.25">
      <c r="A136" s="38"/>
      <c r="D136" s="93" t="s">
        <v>122</v>
      </c>
      <c r="E136" s="67"/>
      <c r="F136" s="67"/>
      <c r="G136" s="94">
        <f>SUMIF(L5:L125, IF(L4="","",L4), K5:K125)</f>
        <v>0</v>
      </c>
      <c r="H136" s="95"/>
      <c r="I136" s="95"/>
      <c r="J136" s="95"/>
      <c r="K136" s="96"/>
    </row>
    <row r="137" spans="1:11" x14ac:dyDescent="0.25">
      <c r="A137" s="38"/>
      <c r="D137" s="93" t="s">
        <v>123</v>
      </c>
      <c r="E137" s="67"/>
      <c r="F137" s="67"/>
      <c r="G137" s="94">
        <f>ROUND(SUMIF(L5:L125, IF(L4="","",L4), K5:K125) * 0.2, 2)</f>
        <v>0</v>
      </c>
      <c r="H137" s="95"/>
      <c r="I137" s="95"/>
      <c r="J137" s="95"/>
      <c r="K137" s="96"/>
    </row>
    <row r="138" spans="1:11" x14ac:dyDescent="0.25">
      <c r="D138" s="76" t="s">
        <v>124</v>
      </c>
      <c r="E138" s="77"/>
      <c r="F138" s="77"/>
      <c r="G138" s="78">
        <f>SUM(G136:G137)</f>
        <v>0</v>
      </c>
      <c r="H138" s="79"/>
      <c r="I138" s="79"/>
      <c r="J138" s="79"/>
      <c r="K138" s="80"/>
    </row>
    <row r="139" spans="1:11" x14ac:dyDescent="0.25">
      <c r="D139" s="72"/>
      <c r="E139" s="67"/>
      <c r="F139" s="67"/>
      <c r="G139" s="67"/>
      <c r="H139" s="67"/>
      <c r="I139" s="67"/>
      <c r="J139" s="67"/>
      <c r="K139" s="67"/>
    </row>
    <row r="140" spans="1:11" x14ac:dyDescent="0.25">
      <c r="D140" s="81" t="s">
        <v>133</v>
      </c>
      <c r="E140" s="81"/>
      <c r="F140" s="81"/>
      <c r="G140" s="81"/>
      <c r="H140" s="81"/>
      <c r="I140" s="81"/>
      <c r="J140" s="81"/>
      <c r="K140" s="81"/>
    </row>
    <row r="141" spans="1:11" x14ac:dyDescent="0.25">
      <c r="D141" s="82" t="str">
        <f>IF(Paramètres!AA2&lt;&gt;"",Paramètres!AA2,"")</f>
        <v xml:space="preserve">Zéro euro </v>
      </c>
      <c r="E141" s="82"/>
      <c r="F141" s="82"/>
      <c r="G141" s="82"/>
      <c r="H141" s="82"/>
      <c r="I141" s="82"/>
      <c r="J141" s="82"/>
      <c r="K141" s="82"/>
    </row>
    <row r="142" spans="1:11" x14ac:dyDescent="0.25">
      <c r="D142" s="82"/>
      <c r="E142" s="82"/>
      <c r="F142" s="82"/>
      <c r="G142" s="82"/>
      <c r="H142" s="82"/>
      <c r="I142" s="82"/>
      <c r="J142" s="82"/>
      <c r="K142" s="82"/>
    </row>
    <row r="144" spans="1:11" x14ac:dyDescent="0.25">
      <c r="D144" s="83" t="s">
        <v>134</v>
      </c>
      <c r="E144" s="83"/>
      <c r="F144" s="83"/>
      <c r="G144" s="83"/>
      <c r="H144" s="83"/>
      <c r="I144" s="83"/>
      <c r="J144" s="83"/>
      <c r="K144" s="83"/>
    </row>
    <row r="145" spans="1:14" x14ac:dyDescent="0.25">
      <c r="D145" s="81" t="s">
        <v>214</v>
      </c>
      <c r="E145" s="81"/>
      <c r="F145" s="81"/>
      <c r="M145" s="7">
        <v>1</v>
      </c>
    </row>
    <row r="146" spans="1:14" x14ac:dyDescent="0.25">
      <c r="D146" s="72" t="s">
        <v>215</v>
      </c>
      <c r="E146" s="72"/>
      <c r="F146" s="72"/>
      <c r="G146" s="74">
        <f>SUMIF(M5:M125,M146, K5:K125)</f>
        <v>0</v>
      </c>
      <c r="H146" s="74"/>
      <c r="I146" s="74"/>
      <c r="J146" s="74"/>
      <c r="K146" s="74"/>
      <c r="L146" s="7">
        <v>1</v>
      </c>
      <c r="M146" s="7">
        <v>129814</v>
      </c>
    </row>
    <row r="147" spans="1:14" hidden="1" x14ac:dyDescent="0.25">
      <c r="A147" s="7">
        <v>0.2</v>
      </c>
      <c r="D147" s="39" t="str">
        <f>"	- dont T.V.A. à 20% sur " &amp;ROUND((SUMPRODUCT((M5:M125=M146)*1, K5:K125,(N5:N125=A147)*1)), 2)&amp; "€ :"</f>
        <v xml:space="preserve">	- dont T.V.A. à 20% sur 0€ :</v>
      </c>
      <c r="E147" s="39"/>
      <c r="F147" s="39"/>
      <c r="G147" s="71"/>
      <c r="H147" s="71"/>
      <c r="I147" s="71"/>
      <c r="J147" s="71"/>
      <c r="K147" s="71"/>
      <c r="L147" s="7">
        <v>1</v>
      </c>
      <c r="N147" s="7">
        <f>ROUND((SUMPRODUCT((M5:M125=M146)*1, K5:K125,(N5:N125=A147)*1))*A147, 2)</f>
        <v>0</v>
      </c>
    </row>
    <row r="148" spans="1:14" x14ac:dyDescent="0.25">
      <c r="D148" s="72" t="s">
        <v>211</v>
      </c>
      <c r="E148" s="72"/>
      <c r="F148" s="72"/>
      <c r="G148" s="35"/>
      <c r="H148" s="35"/>
      <c r="I148" s="35"/>
      <c r="J148" s="35"/>
      <c r="K148" s="35"/>
    </row>
    <row r="149" spans="1:14" x14ac:dyDescent="0.25">
      <c r="D149" s="73" t="s">
        <v>135</v>
      </c>
      <c r="E149" s="73"/>
      <c r="F149" s="73"/>
      <c r="G149" s="74">
        <f>SUM(G146:G147)</f>
        <v>0</v>
      </c>
      <c r="H149" s="74"/>
      <c r="I149" s="74"/>
      <c r="J149" s="74"/>
      <c r="K149" s="74"/>
    </row>
    <row r="150" spans="1:14" x14ac:dyDescent="0.25">
      <c r="D150" s="73" t="s">
        <v>136</v>
      </c>
      <c r="E150" s="73"/>
      <c r="F150" s="73"/>
      <c r="G150" s="74">
        <f>SUM(N146:N147)</f>
        <v>0</v>
      </c>
      <c r="H150" s="74"/>
      <c r="I150" s="74"/>
      <c r="J150" s="74"/>
      <c r="K150" s="74"/>
    </row>
    <row r="151" spans="1:14" x14ac:dyDescent="0.25">
      <c r="D151" s="73" t="s">
        <v>137</v>
      </c>
      <c r="E151" s="73"/>
      <c r="F151" s="73"/>
      <c r="G151" s="74">
        <f>SUM(G149:G150)</f>
        <v>0</v>
      </c>
      <c r="H151" s="74"/>
      <c r="I151" s="74"/>
      <c r="J151" s="74"/>
      <c r="K151" s="74"/>
    </row>
    <row r="153" spans="1:14" ht="56.65" customHeight="1" x14ac:dyDescent="0.25">
      <c r="G153" s="75" t="s">
        <v>138</v>
      </c>
      <c r="H153" s="75"/>
      <c r="I153" s="75"/>
      <c r="J153" s="75"/>
      <c r="K153" s="75"/>
    </row>
    <row r="155" spans="1:14" ht="85.15" customHeight="1" x14ac:dyDescent="0.25">
      <c r="D155" s="69" t="s">
        <v>139</v>
      </c>
      <c r="E155" s="69"/>
      <c r="G155" s="69" t="s">
        <v>140</v>
      </c>
      <c r="H155" s="69"/>
      <c r="I155" s="69"/>
      <c r="J155" s="69"/>
      <c r="K155" s="69"/>
    </row>
    <row r="156" spans="1:14" x14ac:dyDescent="0.25">
      <c r="D156" s="70" t="s">
        <v>141</v>
      </c>
      <c r="E156" s="70"/>
      <c r="F156" s="70"/>
      <c r="G156" s="70"/>
      <c r="H156" s="70"/>
      <c r="I156" s="70"/>
      <c r="J156" s="70"/>
      <c r="K156" s="70"/>
    </row>
  </sheetData>
  <sheetProtection algorithmName="SHA-512" hashValue="SAXCguy9xKDvEZNlXKWwPe91+yGmfp92IhzuAO6qXpQHOWirNxK/hwJwOfD7E5nnEslafH47glGv2yy+zDoPPA==" saltValue="qoZU7CtepohQlV19Fp2iXg==" spinCount="100000" sheet="1" objects="1" selectLockedCells="1"/>
  <mergeCells count="106">
    <mergeCell ref="D3:F3"/>
    <mergeCell ref="D4:F4"/>
    <mergeCell ref="D16:F16"/>
    <mergeCell ref="D17:F17"/>
    <mergeCell ref="D18:F18"/>
    <mergeCell ref="D19:J19"/>
    <mergeCell ref="D20:F20"/>
    <mergeCell ref="D22:J22"/>
    <mergeCell ref="D24:F24"/>
    <mergeCell ref="D26:J26"/>
    <mergeCell ref="D28:F28"/>
    <mergeCell ref="D30:J30"/>
    <mergeCell ref="D33:F33"/>
    <mergeCell ref="D34:F34"/>
    <mergeCell ref="D36:J36"/>
    <mergeCell ref="D38:F38"/>
    <mergeCell ref="D40:J40"/>
    <mergeCell ref="D44:F44"/>
    <mergeCell ref="D45:F45"/>
    <mergeCell ref="D47:J47"/>
    <mergeCell ref="D49:F49"/>
    <mergeCell ref="D51:J51"/>
    <mergeCell ref="D53:F53"/>
    <mergeCell ref="D55:J55"/>
    <mergeCell ref="D57:F57"/>
    <mergeCell ref="D59:J59"/>
    <mergeCell ref="D63:F63"/>
    <mergeCell ref="D64:J64"/>
    <mergeCell ref="D65:F65"/>
    <mergeCell ref="D66:F66"/>
    <mergeCell ref="D68:J68"/>
    <mergeCell ref="D70:F70"/>
    <mergeCell ref="D72:J72"/>
    <mergeCell ref="D74:F74"/>
    <mergeCell ref="D76:J76"/>
    <mergeCell ref="D79:F79"/>
    <mergeCell ref="D80:F80"/>
    <mergeCell ref="D82:J82"/>
    <mergeCell ref="D84:F84"/>
    <mergeCell ref="D86:J86"/>
    <mergeCell ref="D89:F89"/>
    <mergeCell ref="D90:F90"/>
    <mergeCell ref="D92:J92"/>
    <mergeCell ref="D94:F94"/>
    <mergeCell ref="D96:J96"/>
    <mergeCell ref="D98:F98"/>
    <mergeCell ref="D100:J100"/>
    <mergeCell ref="D104:F104"/>
    <mergeCell ref="D105:F105"/>
    <mergeCell ref="D109:F109"/>
    <mergeCell ref="D110:F110"/>
    <mergeCell ref="D114:F114"/>
    <mergeCell ref="D115:F115"/>
    <mergeCell ref="D119:F119"/>
    <mergeCell ref="G120:K120"/>
    <mergeCell ref="D120:F120"/>
    <mergeCell ref="G121:K121"/>
    <mergeCell ref="D121:F121"/>
    <mergeCell ref="G122:K122"/>
    <mergeCell ref="D122:F122"/>
    <mergeCell ref="G123:K123"/>
    <mergeCell ref="D123:F123"/>
    <mergeCell ref="G124:K124"/>
    <mergeCell ref="D124:F124"/>
    <mergeCell ref="D125:K125"/>
    <mergeCell ref="D127:K127"/>
    <mergeCell ref="G128:K128"/>
    <mergeCell ref="D128:F128"/>
    <mergeCell ref="G129:K129"/>
    <mergeCell ref="D129:F129"/>
    <mergeCell ref="G130:K130"/>
    <mergeCell ref="D130:F130"/>
    <mergeCell ref="G131:K131"/>
    <mergeCell ref="D131:F131"/>
    <mergeCell ref="G132:K132"/>
    <mergeCell ref="D132:F132"/>
    <mergeCell ref="G133:K133"/>
    <mergeCell ref="D133:F133"/>
    <mergeCell ref="D134:F134"/>
    <mergeCell ref="D135:K135"/>
    <mergeCell ref="D136:F136"/>
    <mergeCell ref="G136:K136"/>
    <mergeCell ref="D137:F137"/>
    <mergeCell ref="G137:K137"/>
    <mergeCell ref="D138:F138"/>
    <mergeCell ref="G138:K138"/>
    <mergeCell ref="D139:K139"/>
    <mergeCell ref="D140:K140"/>
    <mergeCell ref="D141:K141"/>
    <mergeCell ref="D142:K142"/>
    <mergeCell ref="D144:K144"/>
    <mergeCell ref="D145:F145"/>
    <mergeCell ref="D146:F146"/>
    <mergeCell ref="G146:K146"/>
    <mergeCell ref="D155:E155"/>
    <mergeCell ref="G155:K155"/>
    <mergeCell ref="D156:K156"/>
    <mergeCell ref="G147:K147"/>
    <mergeCell ref="D148:F148"/>
    <mergeCell ref="D149:F149"/>
    <mergeCell ref="G149:K149"/>
    <mergeCell ref="D150:F150"/>
    <mergeCell ref="G150:K150"/>
    <mergeCell ref="D151:F151"/>
    <mergeCell ref="G151:K151"/>
    <mergeCell ref="G153:K153"/>
  </mergeCells>
  <pageMargins left="0.55118110236219997" right="0.55118110236219997" top="0.55118110236219997" bottom="0.55118110236219997" header="0.23622047244093999" footer="0.23622047244093999"/>
  <pageSetup paperSize="9" fitToHeight="0" orientation="portrait"/>
  <headerFooter>
    <oddHeader>&amp;L24-267 - Rénovation d'une maison d'habitation
65 Rue de Saint Brieuc - 35042 RENNES CEDEX&amp;RDPGF - Lot n°7 CARRELAGE FAIENCES 
PRO - Edition du 12/02/2025</oddHeader>
    <oddFooter>&amp;CEdition du 12/02/2025&amp;RPage &amp;P/&amp;N</oddFooter>
  </headerFooter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98"/>
  <sheetViews>
    <sheetView showGridLines="0" workbookViewId="0"/>
  </sheetViews>
  <sheetFormatPr baseColWidth="10" defaultColWidth="9.140625" defaultRowHeight="12.75" customHeight="1" x14ac:dyDescent="0.25"/>
  <cols>
    <col min="1" max="1" width="11.42578125" customWidth="1"/>
    <col min="2" max="2" width="35" customWidth="1"/>
    <col min="3" max="10" width="11.42578125" customWidth="1"/>
  </cols>
  <sheetData>
    <row r="1" spans="1:27" ht="12.75" customHeight="1" x14ac:dyDescent="0.25">
      <c r="B1" s="34" t="s">
        <v>142</v>
      </c>
      <c r="AA1" s="7">
        <f>IF(DPGF!G138&lt;&gt;"",DPGF!G138,"0")</f>
        <v>0</v>
      </c>
    </row>
    <row r="2" spans="1:27" ht="12.75" customHeight="1" x14ac:dyDescent="0.25">
      <c r="AA2" s="7" t="str">
        <f>UPPER(MID(AA98,1,1))&amp;MID(AA98,2,168)</f>
        <v xml:space="preserve">Zéro euro </v>
      </c>
    </row>
    <row r="3" spans="1:27" ht="25.5" customHeight="1" x14ac:dyDescent="0.25">
      <c r="A3" s="41" t="s">
        <v>143</v>
      </c>
      <c r="B3" s="40" t="s">
        <v>144</v>
      </c>
      <c r="C3" s="125" t="s">
        <v>169</v>
      </c>
      <c r="D3" s="125"/>
      <c r="E3" s="125"/>
      <c r="F3" s="125"/>
      <c r="G3" s="125"/>
      <c r="H3" s="125"/>
      <c r="I3" s="125"/>
      <c r="J3" s="125"/>
      <c r="AA3" s="7">
        <f>INT(AA1/1000000)</f>
        <v>0</v>
      </c>
    </row>
    <row r="4" spans="1:27" ht="12.75" customHeight="1" x14ac:dyDescent="0.25">
      <c r="AA4" s="7">
        <f>INT((AA1-AA3*1000000)/1000)</f>
        <v>0</v>
      </c>
    </row>
    <row r="5" spans="1:27" ht="25.5" customHeight="1" x14ac:dyDescent="0.25">
      <c r="A5" s="41" t="s">
        <v>145</v>
      </c>
      <c r="B5" s="40" t="s">
        <v>146</v>
      </c>
      <c r="C5" s="125" t="s">
        <v>170</v>
      </c>
      <c r="D5" s="125"/>
      <c r="E5" s="125"/>
      <c r="F5" s="125"/>
      <c r="G5" s="125"/>
      <c r="H5" s="125"/>
      <c r="I5" s="125"/>
      <c r="J5" s="125"/>
      <c r="AA5" s="7">
        <f>INT(AA1-AA3*1000000-AA4*1000)</f>
        <v>0</v>
      </c>
    </row>
    <row r="6" spans="1:27" ht="12.75" customHeight="1" x14ac:dyDescent="0.25">
      <c r="AA6" s="7">
        <f>ROUND(AA1-AA3*1000000-AA4*1000-AA5,2)*100</f>
        <v>0</v>
      </c>
    </row>
    <row r="7" spans="1:27" ht="12.75" customHeight="1" x14ac:dyDescent="0.25">
      <c r="A7" s="41" t="s">
        <v>155</v>
      </c>
      <c r="B7" s="40" t="s">
        <v>156</v>
      </c>
      <c r="C7" s="42" t="s">
        <v>171</v>
      </c>
      <c r="AA7" s="7">
        <f>AA3-AA12*100</f>
        <v>0</v>
      </c>
    </row>
    <row r="8" spans="1:27" ht="12.75" customHeight="1" x14ac:dyDescent="0.25">
      <c r="AA8" s="7">
        <f>0</f>
        <v>0</v>
      </c>
    </row>
    <row r="9" spans="1:27" ht="12.75" customHeight="1" x14ac:dyDescent="0.25">
      <c r="A9" s="41" t="s">
        <v>157</v>
      </c>
      <c r="B9" s="40" t="s">
        <v>158</v>
      </c>
      <c r="C9" s="42" t="s">
        <v>38</v>
      </c>
      <c r="AA9" s="7">
        <f>AA4-AA15*100</f>
        <v>0</v>
      </c>
    </row>
    <row r="10" spans="1:27" ht="12.75" customHeight="1" x14ac:dyDescent="0.25">
      <c r="AA10" s="7">
        <f>ROUND(AA5-AA18*100,0)</f>
        <v>0</v>
      </c>
    </row>
    <row r="11" spans="1:27" ht="25.5" customHeight="1" x14ac:dyDescent="0.25">
      <c r="A11" s="41" t="s">
        <v>147</v>
      </c>
      <c r="B11" s="40" t="s">
        <v>148</v>
      </c>
      <c r="C11" s="125" t="s">
        <v>39</v>
      </c>
      <c r="D11" s="125"/>
      <c r="E11" s="125"/>
      <c r="F11" s="125"/>
      <c r="G11" s="125"/>
      <c r="H11" s="125"/>
      <c r="I11" s="125"/>
      <c r="J11" s="125"/>
      <c r="AA11" s="7">
        <f>AA6</f>
        <v>0</v>
      </c>
    </row>
    <row r="12" spans="1:27" ht="12.75" customHeight="1" x14ac:dyDescent="0.25">
      <c r="AA12" s="7">
        <f>INT(AA3/100)</f>
        <v>0</v>
      </c>
    </row>
    <row r="13" spans="1:27" ht="12.75" customHeight="1" x14ac:dyDescent="0.25">
      <c r="A13" s="41" t="s">
        <v>159</v>
      </c>
      <c r="B13" s="40" t="s">
        <v>160</v>
      </c>
      <c r="C13" s="42" t="s">
        <v>172</v>
      </c>
      <c r="AA13" s="7">
        <f>INT((AA3-AA12*100)/10)</f>
        <v>0</v>
      </c>
    </row>
    <row r="14" spans="1:27" ht="12.75" customHeight="1" x14ac:dyDescent="0.25">
      <c r="AA14" s="7">
        <f>AA3-AA12*100-AA13*10</f>
        <v>0</v>
      </c>
    </row>
    <row r="15" spans="1:27" ht="12.75" customHeight="1" x14ac:dyDescent="0.25">
      <c r="A15" s="41" t="s">
        <v>161</v>
      </c>
      <c r="B15" s="40" t="s">
        <v>162</v>
      </c>
      <c r="C15" s="42" t="s">
        <v>173</v>
      </c>
      <c r="AA15" s="7">
        <f>INT(AA4/100)</f>
        <v>0</v>
      </c>
    </row>
    <row r="16" spans="1:27" ht="12.75" customHeight="1" x14ac:dyDescent="0.25">
      <c r="AA16" s="7">
        <f>INT((AA4-AA15*100)/10)</f>
        <v>0</v>
      </c>
    </row>
    <row r="17" spans="1:27" ht="12.75" customHeight="1" x14ac:dyDescent="0.25">
      <c r="A17" s="41" t="s">
        <v>163</v>
      </c>
      <c r="B17" s="40" t="s">
        <v>164</v>
      </c>
      <c r="C17" s="42"/>
      <c r="AA17" s="7">
        <f>AA4-AA15*100-AA16*10</f>
        <v>0</v>
      </c>
    </row>
    <row r="18" spans="1:27" ht="12.75" customHeight="1" x14ac:dyDescent="0.25">
      <c r="AA18" s="7">
        <f>INT(AA5/100)</f>
        <v>0</v>
      </c>
    </row>
    <row r="19" spans="1:27" ht="12.75" customHeight="1" x14ac:dyDescent="0.25">
      <c r="C19" s="43">
        <v>0.2</v>
      </c>
      <c r="E19" s="44" t="s">
        <v>165</v>
      </c>
      <c r="AA19" s="7">
        <f>INT((AA5-AA18*100)/10)</f>
        <v>0</v>
      </c>
    </row>
    <row r="20" spans="1:27" ht="12.75" customHeight="1" x14ac:dyDescent="0.25">
      <c r="C20" s="45">
        <v>5.5E-2</v>
      </c>
      <c r="E20" s="44" t="s">
        <v>166</v>
      </c>
      <c r="AA20" s="7">
        <f>AA5-AA18*100-AA19*10</f>
        <v>0</v>
      </c>
    </row>
    <row r="21" spans="1:27" ht="12.75" customHeight="1" x14ac:dyDescent="0.25">
      <c r="C21" s="45">
        <v>0</v>
      </c>
      <c r="E21" s="44" t="s">
        <v>167</v>
      </c>
      <c r="AA21" s="7">
        <f>INT(AA6/10)</f>
        <v>0</v>
      </c>
    </row>
    <row r="22" spans="1:27" ht="12.75" customHeight="1" x14ac:dyDescent="0.25">
      <c r="C22" s="46">
        <v>0</v>
      </c>
      <c r="E22" s="44" t="s">
        <v>168</v>
      </c>
      <c r="AA22" s="7">
        <f>ROUND(AA6-AA21*10,0)</f>
        <v>0</v>
      </c>
    </row>
    <row r="23" spans="1:27" ht="12.75" customHeight="1" x14ac:dyDescent="0.25">
      <c r="AA23" s="7" t="str">
        <f>IF(AA12=0,"",IF(AA12=1,"",IF(AA12=2,"deux ",IF(AA12=3,"trois ",IF(AA12=4,"quatre ",IF(AA12=5,"cinq ",AA42))))))</f>
        <v/>
      </c>
    </row>
    <row r="24" spans="1:27" ht="12.75" customHeight="1" x14ac:dyDescent="0.25">
      <c r="A24" s="41" t="s">
        <v>149</v>
      </c>
      <c r="B24" s="40" t="s">
        <v>150</v>
      </c>
      <c r="C24" s="125" t="s">
        <v>174</v>
      </c>
      <c r="D24" s="125"/>
      <c r="E24" s="125"/>
      <c r="F24" s="125"/>
      <c r="G24" s="125"/>
      <c r="H24" s="125"/>
      <c r="I24" s="125"/>
      <c r="J24" s="125"/>
      <c r="AA24" s="7" t="str">
        <f>IF(AA12=0,"",IF(AA12&lt;2,"cent ",AA43))</f>
        <v/>
      </c>
    </row>
    <row r="25" spans="1:27" ht="12.75" customHeight="1" x14ac:dyDescent="0.25">
      <c r="AA25" s="7" t="str">
        <f>IF(AA13=1,AA44,IF(AA13=7,AA64,IF(AA13=9,AA80,AA89)))</f>
        <v/>
      </c>
    </row>
    <row r="26" spans="1:27" ht="12.75" customHeight="1" x14ac:dyDescent="0.25">
      <c r="A26" s="41" t="s">
        <v>151</v>
      </c>
      <c r="B26" s="40" t="s">
        <v>152</v>
      </c>
      <c r="C26" s="125" t="s">
        <v>175</v>
      </c>
      <c r="D26" s="125"/>
      <c r="E26" s="125"/>
      <c r="F26" s="125"/>
      <c r="G26" s="125"/>
      <c r="H26" s="125"/>
      <c r="I26" s="125"/>
      <c r="J26" s="125"/>
      <c r="AA26" s="7" t="str">
        <f>IF(AA7=11,"",IF(AA7=12,"",IF(AA7=13,"",IF(AA7=14,"",IF(AA7=15,"",IF(AA7=16,"",AA45))))))</f>
        <v/>
      </c>
    </row>
    <row r="27" spans="1:27" ht="12.75" customHeight="1" x14ac:dyDescent="0.25">
      <c r="AA27" s="7" t="str">
        <f>IF(AA3=0,"",IF(AA3&lt;2,"million ","millions "))</f>
        <v/>
      </c>
    </row>
    <row r="28" spans="1:27" ht="12.75" customHeight="1" x14ac:dyDescent="0.25">
      <c r="A28" s="41" t="s">
        <v>153</v>
      </c>
      <c r="B28" s="40" t="s">
        <v>154</v>
      </c>
      <c r="C28" s="125"/>
      <c r="D28" s="125"/>
      <c r="E28" s="125"/>
      <c r="F28" s="125"/>
      <c r="G28" s="125"/>
      <c r="H28" s="125"/>
      <c r="I28" s="125"/>
      <c r="J28" s="125"/>
      <c r="AA28" s="7" t="str">
        <f>IF(AA8=1,"",IF(AA15=0,"",IF(AA15=1,"",IF(AA15=2,"deux ",IF(AA15=3,"trois ",IF(AA15=4,"quatre ",IF(AA15=5,"cinq ",AA46)))))))</f>
        <v/>
      </c>
    </row>
    <row r="29" spans="1:27" ht="12.75" customHeight="1" x14ac:dyDescent="0.25">
      <c r="AA29" s="7" t="str">
        <f>IF(AA15=0,"",IF(AA15&lt;2,"cent ",AA47))</f>
        <v/>
      </c>
    </row>
    <row r="30" spans="1:27" ht="12.75" customHeight="1" x14ac:dyDescent="0.25">
      <c r="AA30" s="7" t="str">
        <f>IF(AA16=1,AA48,IF(AA16=7,AA66,IF(AA16=9,AA81,AA90)))</f>
        <v/>
      </c>
    </row>
    <row r="31" spans="1:27" ht="12.75" customHeight="1" x14ac:dyDescent="0.25">
      <c r="AA31" s="7" t="str">
        <f>IF(AA4=1,"",AA49)</f>
        <v/>
      </c>
    </row>
    <row r="32" spans="1:27" ht="12.75" customHeight="1" x14ac:dyDescent="0.25">
      <c r="AA32" s="7" t="str">
        <f>IF(AA4&gt;0,"mille ","")</f>
        <v/>
      </c>
    </row>
    <row r="33" spans="27:27" ht="12.75" customHeight="1" x14ac:dyDescent="0.25">
      <c r="AA33" s="7" t="str">
        <f>IF(INT(AA1)=0,"zéro ",IF(AA18=0,"",IF(AA18=1,"",IF(AA18=2,"deux ",IF(AA18=3,"trois ",IF(AA18=4,"quatre ",IF(AA18=5,"cinq ",AA50)))))))</f>
        <v xml:space="preserve">zéro </v>
      </c>
    </row>
    <row r="34" spans="27:27" ht="12.75" customHeight="1" x14ac:dyDescent="0.25">
      <c r="AA34" s="7" t="str">
        <f>IF(AA18=0,"",IF(AA18&lt;2,"cent ",AA51))</f>
        <v/>
      </c>
    </row>
    <row r="35" spans="27:27" ht="12.75" customHeight="1" x14ac:dyDescent="0.25">
      <c r="AA35" s="7" t="str">
        <f>IF(AA19=1,AA52,IF(AA19=7,AA68,IF(AA19=9,AA83,AA91)))</f>
        <v/>
      </c>
    </row>
    <row r="36" spans="27:27" ht="12.75" customHeight="1" x14ac:dyDescent="0.25">
      <c r="AA36" s="7" t="str">
        <f>IF(AA10=11,"",IF(AA10=12,"",IF(AA10=13,"",IF(AA10=14,"",IF(AA10=15,"",IF(AA10=16,"",AA53))))))</f>
        <v/>
      </c>
    </row>
    <row r="37" spans="27:27" ht="12.75" customHeight="1" x14ac:dyDescent="0.25">
      <c r="AA37" s="7" t="str">
        <f>IF(INT(AA1&lt;2),"euro ","euros ")</f>
        <v xml:space="preserve">euro </v>
      </c>
    </row>
    <row r="38" spans="27:27" ht="12.75" customHeight="1" x14ac:dyDescent="0.25">
      <c r="AA38" s="7" t="str">
        <f>IF(AA6&gt;0,"et ","")</f>
        <v/>
      </c>
    </row>
    <row r="39" spans="27:27" ht="12.75" customHeight="1" x14ac:dyDescent="0.25">
      <c r="AA39" s="7" t="str">
        <f>IF(AA21=1,AA54,IF(AA21=7,AA70,IF(AA21=9,AA84,AA92)))</f>
        <v/>
      </c>
    </row>
    <row r="40" spans="27:27" ht="12.75" customHeight="1" x14ac:dyDescent="0.25">
      <c r="AA40" s="7" t="str">
        <f>IF(AA11=11,"",IF(AA11=12,"",IF(AA11=13,"",IF(AA11=14,"",IF(AA11=15,"",IF(AA11=16,"",AA55))))))</f>
        <v/>
      </c>
    </row>
    <row r="41" spans="27:27" ht="12.75" customHeight="1" x14ac:dyDescent="0.25">
      <c r="AA41" s="7" t="str">
        <f>IF(AA6=0,"",IF(AA6&lt;2,"centime","centimes"))</f>
        <v/>
      </c>
    </row>
    <row r="42" spans="27:27" ht="12.75" customHeight="1" x14ac:dyDescent="0.25">
      <c r="AA42" s="7" t="str">
        <f>IF(AA3=0," ",IF(AA12=6,"six ",IF(AA12=7,"sept ",IF(AA12=8,"huit ",IF(AA12=9,"neuf ",)))))</f>
        <v xml:space="preserve"> </v>
      </c>
    </row>
    <row r="43" spans="27:27" ht="12.75" customHeight="1" x14ac:dyDescent="0.25">
      <c r="AA43" s="7" t="str">
        <f>IF(AA7&gt;0,"cent ", "cents ")</f>
        <v xml:space="preserve">cents </v>
      </c>
    </row>
    <row r="44" spans="27:27" ht="12.75" customHeight="1" x14ac:dyDescent="0.25">
      <c r="AA44" s="7" t="str">
        <f>IF(AA7=10,"dix ",IF(AA7=11,"onze ",IF(AA7=12,"douze ",IF(AA7=13,"treize ",IF(AA7=14,"quatorze ",IF(AA7=15,"quinze ",AA56))))))</f>
        <v/>
      </c>
    </row>
    <row r="45" spans="27:27" ht="12.75" customHeight="1" x14ac:dyDescent="0.25">
      <c r="AA45" s="7" t="str">
        <f>IF(AA7=17,"",IF(AA7=18,"",IF(AA7=19,"",AA57)))</f>
        <v/>
      </c>
    </row>
    <row r="46" spans="27:27" ht="12.75" customHeight="1" x14ac:dyDescent="0.25">
      <c r="AA46" s="7">
        <f>IF(AA15=6,"six ",IF(AA15=7,"sept ",IF(AA15=8,"huit ",IF(AA15=9,"neuf ",))))</f>
        <v>0</v>
      </c>
    </row>
    <row r="47" spans="27:27" ht="12.75" customHeight="1" x14ac:dyDescent="0.25">
      <c r="AA47" s="7" t="str">
        <f>IF(AA9&gt;0,"cent ", "cents ")</f>
        <v xml:space="preserve">cents </v>
      </c>
    </row>
    <row r="48" spans="27:27" ht="12.75" customHeight="1" x14ac:dyDescent="0.25">
      <c r="AA48" s="7" t="str">
        <f>IF(AA9=10,"dix ",IF(AA9=11,"onze ",IF(AA9=12,"douze ",IF(AA9=13,"treize ",IF(AA9=14,"quatorze ",IF(AA9=15,"quinze ",AA58))))))</f>
        <v/>
      </c>
    </row>
    <row r="49" spans="27:27" ht="12.75" customHeight="1" x14ac:dyDescent="0.25">
      <c r="AA49" s="7" t="str">
        <f>IF(AA9=11,"",IF(AA9=12,"",IF(AA9=13,"",IF(AA9=14,"",IF(AA9=15,"",IF(AA9=16,"",AA59))))))</f>
        <v/>
      </c>
    </row>
    <row r="50" spans="27:27" ht="12.75" customHeight="1" x14ac:dyDescent="0.25">
      <c r="AA50" s="7">
        <f>IF(AA18=6,"six ",IF(AA18=7,"sept ",IF(AA18=8,"huit ",IF(AA18=9,"neuf ",))))</f>
        <v>0</v>
      </c>
    </row>
    <row r="51" spans="27:27" ht="12.75" customHeight="1" x14ac:dyDescent="0.25">
      <c r="AA51" s="7" t="str">
        <f>IF(AA10&gt;0,"cent ", "cents ")</f>
        <v xml:space="preserve">cents </v>
      </c>
    </row>
    <row r="52" spans="27:27" ht="12.75" customHeight="1" x14ac:dyDescent="0.25">
      <c r="AA52" s="7" t="str">
        <f>IF(AA10=10,"dix ",IF(AA10=11,"onze ",IF(AA10=12,"douze ",IF(AA10=13,"treize ",IF(AA10=14,"quatorze ",IF(AA10=15,"quinze ",AA60))))))</f>
        <v/>
      </c>
    </row>
    <row r="53" spans="27:27" ht="12.75" customHeight="1" x14ac:dyDescent="0.25">
      <c r="AA53" s="7" t="str">
        <f>IF(AA10=17,"",IF(AA10=18,"",IF(AA10=19,"",AA61)))</f>
        <v/>
      </c>
    </row>
    <row r="54" spans="27:27" ht="12.75" customHeight="1" x14ac:dyDescent="0.25">
      <c r="AA54" s="7" t="str">
        <f>IF(AA11=10,"dix ",IF(AA11=11,"onze ",IF(AA11=12,"douze ",IF(AA11=13,"treize ",IF(AA11=14,"quatorze ",IF(AA11=15,"quinze ",AA62))))))</f>
        <v/>
      </c>
    </row>
    <row r="55" spans="27:27" ht="12.75" customHeight="1" x14ac:dyDescent="0.25">
      <c r="AA55" s="7" t="str">
        <f>IF(AA11=17,"",IF(AA11=18,"",IF(AA11=19,"",AA63)))</f>
        <v/>
      </c>
    </row>
    <row r="56" spans="27:27" ht="12.75" customHeight="1" x14ac:dyDescent="0.25">
      <c r="AA56" s="7" t="str">
        <f>IF(AA7=16,"seize ",IF(AA7=17,"dix-sept ",IF(AA7=18,"dix-huit ",IF(AA7=19,"dix-neuf ",AA64))))</f>
        <v/>
      </c>
    </row>
    <row r="57" spans="27:27" ht="12.75" customHeight="1" x14ac:dyDescent="0.25">
      <c r="AA57" s="7" t="str">
        <f>IF(AA7=21,"et un ",IF(AA7=31,"et un ",IF(AA7=41,"et un ",IF(AA7=51,"et un ",IF(AA7=61,"et un ",AA65)))))</f>
        <v/>
      </c>
    </row>
    <row r="58" spans="27:27" ht="12.75" customHeight="1" x14ac:dyDescent="0.25">
      <c r="AA58" s="7" t="str">
        <f>IF(AA9=16,"seize ",IF(AA9=17,"dix-sept ",IF(AA9=18,"dix-huit ",IF(AA9=19,"dix-neuf ",AA66))))</f>
        <v/>
      </c>
    </row>
    <row r="59" spans="27:27" ht="12.75" customHeight="1" x14ac:dyDescent="0.25">
      <c r="AA59" s="7" t="str">
        <f>IF(AA9=17,"",IF(AA9=18,"",IF(AA9=19,"",AA67)))</f>
        <v/>
      </c>
    </row>
    <row r="60" spans="27:27" ht="12.75" customHeight="1" x14ac:dyDescent="0.25">
      <c r="AA60" s="7" t="str">
        <f>IF(AA10=16,"seize ",IF(AA10=17,"dix-sept ",IF(AA10=18,"dix-huit ",IF(AA10=19,"dix-neuf ",AA68))))</f>
        <v/>
      </c>
    </row>
    <row r="61" spans="27:27" ht="12.75" customHeight="1" x14ac:dyDescent="0.25">
      <c r="AA61" s="7" t="str">
        <f>IF(AA10=21,"et un ",IF(AA10=31,"et un ",IF(AA10=41,"et un ",IF(AA10=51,"et un ",IF(AA10=61,"et un ",AA69)))))</f>
        <v/>
      </c>
    </row>
    <row r="62" spans="27:27" ht="12.75" customHeight="1" x14ac:dyDescent="0.25">
      <c r="AA62" s="7" t="str">
        <f>IF(AA11=16,"seize ",IF(AA11=17,"dix-sept ",IF(AA11=18,"dix-huit ",IF(AA11=19,"dix-neuf ",AA70))))</f>
        <v/>
      </c>
    </row>
    <row r="63" spans="27:27" ht="12.75" customHeight="1" x14ac:dyDescent="0.25">
      <c r="AA63" s="7" t="str">
        <f>IF(AA11=21,"et un ",IF(AA11=31,"et un ",IF(AA11=41,"et un ",IF(AA11=51,"et un ",IF(AA11=61,"et un ",AA71)))))</f>
        <v/>
      </c>
    </row>
    <row r="64" spans="27:27" ht="12.75" customHeight="1" x14ac:dyDescent="0.25">
      <c r="AA64" s="7" t="str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 x14ac:dyDescent="0.25">
      <c r="AA65" s="7" t="str">
        <f>IF(AA13=9,"",IF(AA13=7,"",IF(AA14=0,"",IF(AA14=1,"un ",IF(AA14=2,"deux ",IF(AA14=3,"trois ",IF(AA14=4,"quatre ",IF(AA14=5,"cinq ",AA73))))))))</f>
        <v/>
      </c>
    </row>
    <row r="66" spans="27:27" ht="12.75" customHeight="1" x14ac:dyDescent="0.25">
      <c r="AA66" s="7" t="str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 x14ac:dyDescent="0.25">
      <c r="AA67" s="7" t="str">
        <f>IF(AA9=21,"et un ",IF(AA9=31,"et un ",IF(AA9=41,"et un ",IF(AA9=51,"et un ",IF(AA9=61,"et un ",AA75)))))</f>
        <v/>
      </c>
    </row>
    <row r="68" spans="27:27" ht="12.75" customHeight="1" x14ac:dyDescent="0.25">
      <c r="AA68" s="7" t="str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 x14ac:dyDescent="0.25">
      <c r="AA69" s="7" t="str">
        <f>IF(AA19=9,"",IF(AA19=7,"",IF(AA20=0,"",IF(AA20=1,"un ",IF(AA20=2,"deux ",IF(AA20=3,"trois ",IF(AA20=4,"quatre ",IF(AA20=5,"cinq ",AA77))))))))</f>
        <v/>
      </c>
    </row>
    <row r="70" spans="27:27" ht="12.75" customHeight="1" x14ac:dyDescent="0.25">
      <c r="AA70" s="7" t="str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 x14ac:dyDescent="0.25">
      <c r="AA71" s="7" t="str">
        <f>IF(AA21=9,"",IF(AA21=7,"",IF(AA22=0,"",IF(AA22=1,"un ",IF(AA22=2,"deux ",IF(AA22=3,"trois ",IF(AA22=4,"quatre ",IF(AA22=5,"cinq ",AA79))))))))</f>
        <v/>
      </c>
    </row>
    <row r="72" spans="27:27" ht="12.75" customHeight="1" x14ac:dyDescent="0.25">
      <c r="AA72" s="7" t="str">
        <f>IF(AA7=76,"soixante-seize ",IF(AA7=77,"soixante-dix-sept ",IF(AA7=78,"soixante-dix-huit ",IF(AA7=79,"soixante-dix-neuf ",AA80))))</f>
        <v/>
      </c>
    </row>
    <row r="73" spans="27:27" ht="12.75" customHeight="1" x14ac:dyDescent="0.25">
      <c r="AA73" s="7">
        <f>IF(AA13=9,"",IF(AA14=6,"six ",IF(AA14=7,"sept ",IF(AA14=8,"huit ",IF(AA14=9,"neuf ",)))))</f>
        <v>0</v>
      </c>
    </row>
    <row r="74" spans="27:27" ht="12.75" customHeight="1" x14ac:dyDescent="0.25">
      <c r="AA74" s="7" t="str">
        <f>IF(AA9=76,"soixante-seize ",IF(AA9=77,"soixante-dix-sept ",IF(AA9=78,"soixante-dix-huit ",IF(AA9=79,"soixante-dix-neuf ",AA81))))</f>
        <v/>
      </c>
    </row>
    <row r="75" spans="27:27" ht="12.75" customHeight="1" x14ac:dyDescent="0.25">
      <c r="AA75" s="7" t="str">
        <f>IF(AA16=9,"",IF(AA16=7,"",IF(AA17=0,"",IF(AA17=1,"un ",IF(AA17=2,"deux ",IF(AA17=3,"trois ",IF(AA17=4,"quatre ",IF(AA17=5,"cinq ",AA82))))))))</f>
        <v/>
      </c>
    </row>
    <row r="76" spans="27:27" ht="12.75" customHeight="1" x14ac:dyDescent="0.25">
      <c r="AA76" s="7" t="str">
        <f>IF(AA10=76,"soixante-seize ",IF(AA10=77,"soixante-dix-sept ",IF(AA10=78,"soixante-dix-huit ",IF(AA10=79,"soixante-dix-neuf ",AA83))))</f>
        <v/>
      </c>
    </row>
    <row r="77" spans="27:27" ht="12.75" customHeight="1" x14ac:dyDescent="0.25">
      <c r="AA77" s="7">
        <f>IF(AA19=9,"",IF(AA20=6,"six ",IF(AA20=7,"sept ",IF(AA20=8,"huit ",IF(AA20=9,"neuf ",)))))</f>
        <v>0</v>
      </c>
    </row>
    <row r="78" spans="27:27" ht="12.75" customHeight="1" x14ac:dyDescent="0.25">
      <c r="AA78" s="7" t="str">
        <f>IF(AA11=76,"soixante-seize ",IF(AA11=77,"soixante-dix-sept ",IF(AA11=78,"soixante-dix-huit ",IF(AA11=79,"soixante-dix-neuf ",AA84))))</f>
        <v/>
      </c>
    </row>
    <row r="79" spans="27:27" ht="12.75" customHeight="1" x14ac:dyDescent="0.25">
      <c r="AA79" s="7">
        <f>IF(AA21=9,"",IF(AA22=6,"six ",IF(AA22=7,"sept ",IF(AA22=8,"huit ",IF(AA22=9,"neuf ",)))))</f>
        <v>0</v>
      </c>
    </row>
    <row r="80" spans="27:27" ht="12.75" customHeight="1" x14ac:dyDescent="0.25">
      <c r="AA80" s="7" t="str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 x14ac:dyDescent="0.25">
      <c r="AA81" s="7" t="str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 x14ac:dyDescent="0.25">
      <c r="AA82" s="7">
        <f>IF(AA16=9,"",IF(AA17=6,"six ",IF(AA17=7,"sept ",IF(AA17=8,"huit ",IF(AA17=9,"neuf ",)))))</f>
        <v>0</v>
      </c>
    </row>
    <row r="83" spans="27:27" ht="12.75" customHeight="1" x14ac:dyDescent="0.25">
      <c r="AA83" s="7" t="str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 x14ac:dyDescent="0.25">
      <c r="AA84" s="7" t="str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 x14ac:dyDescent="0.25">
      <c r="AA85" s="7" t="str">
        <f>IF(AA7=96,"quatre-vingt-seize ",IF(AA7=97,"quatre-vingt-dix-sept ",IF(AA7=98,"quatre-vingt-dix-huit ",IF(AA7=99,"quatre-vingt-dix-neuf ",AA89))))</f>
        <v/>
      </c>
    </row>
    <row r="86" spans="27:27" ht="12.75" customHeight="1" x14ac:dyDescent="0.25">
      <c r="AA86" s="7" t="str">
        <f>IF(AA9=96,"quatre-vingt-seize ",IF(AA9=97,"quatre-vingt-dix-sept ",IF(AA9=98,"quatre-vingt-dix-huit ",IF(AA9=99,"quatre-vingt-dix-neuf ",AA90))))</f>
        <v/>
      </c>
    </row>
    <row r="87" spans="27:27" ht="12.75" customHeight="1" x14ac:dyDescent="0.25">
      <c r="AA87" s="7" t="str">
        <f>IF(AA10=96,"quatre-vingt-seize ",IF(AA10=97,"quatre-vingt-dix-sept ",IF(AA10=98,"quatre-vingt-dix-huit ",IF(AA10=99,"quatre-vingt-dix-neuf ",AA91))))</f>
        <v/>
      </c>
    </row>
    <row r="88" spans="27:27" ht="12.75" customHeight="1" x14ac:dyDescent="0.25">
      <c r="AA88" s="7" t="str">
        <f>IF(AA11=96,"quatre-vingt-seize ",IF(AA11=97,"quatre-vingt-dix-sept ",IF(AA11=98,"quatre-vingt-dix-huit ",IF(AA11=99,"quatre-vingt-dix-neuf ",AA92))))</f>
        <v/>
      </c>
    </row>
    <row r="89" spans="27:27" ht="12.75" customHeight="1" x14ac:dyDescent="0.25">
      <c r="AA89" s="7" t="str">
        <f>IF(AA13=2,"vingt ",IF(AA13=3,"trente ",IF(AA13=4,"quarante ",IF(AA13=5,"cinquante ",AA93))))</f>
        <v/>
      </c>
    </row>
    <row r="90" spans="27:27" ht="12.75" customHeight="1" x14ac:dyDescent="0.25">
      <c r="AA90" s="7" t="str">
        <f>IF(AA16=2,"vingt ",IF(AA16=3,"trente ",IF(AA16=4,"quarante ",IF(AA16=5,"cinquante ",AA94))))</f>
        <v/>
      </c>
    </row>
    <row r="91" spans="27:27" ht="12.75" customHeight="1" x14ac:dyDescent="0.25">
      <c r="AA91" s="7" t="str">
        <f>IF(AA19=2,"vingt ",IF(AA19=3,"trente ",IF(AA19=4,"quarante ",IF(AA19=5,"cinquante ",AA95))))</f>
        <v/>
      </c>
    </row>
    <row r="92" spans="27:27" ht="12.75" customHeight="1" x14ac:dyDescent="0.25">
      <c r="AA92" s="7" t="str">
        <f>IF(AA21=2,"vingt ",IF(AA21=3,"trente ",IF(AA21=4,"quarante ",IF(AA21=5,"cinquante ",AA96))))</f>
        <v/>
      </c>
    </row>
    <row r="93" spans="27:27" ht="12.75" customHeight="1" x14ac:dyDescent="0.25">
      <c r="AA93" s="7" t="str">
        <f>IF(AA13=6,"soixante ",IF(AA7=80,"quatre-vingts ",IF(AA13=8,"quatre-vingt-","")))</f>
        <v/>
      </c>
    </row>
    <row r="94" spans="27:27" ht="12.75" customHeight="1" x14ac:dyDescent="0.25">
      <c r="AA94" s="7" t="str">
        <f>IF(AA16=6,"soixante ",IF(AA9=80,"quatre-vingts ",IF(AA16=8,"quatre-vingt-","")))</f>
        <v/>
      </c>
    </row>
    <row r="95" spans="27:27" ht="12.75" customHeight="1" x14ac:dyDescent="0.25">
      <c r="AA95" s="7" t="str">
        <f>IF(AA19=6,"soixante ",IF(AA10=80,"quatre-vingts ",IF(AA19=8,"quatre-vingt-","")))</f>
        <v/>
      </c>
    </row>
    <row r="96" spans="27:27" ht="12.75" customHeight="1" x14ac:dyDescent="0.25">
      <c r="AA96" s="7" t="str">
        <f>IF(AA21=6,"soixante ",IF(AA11=80,"quatre-vingts ",IF(AA21=8,"quatre-vingt-","")))</f>
        <v/>
      </c>
    </row>
    <row r="97" spans="27:27" ht="12.75" customHeight="1" x14ac:dyDescent="0.25">
      <c r="AA97" s="7">
        <f>0</f>
        <v>0</v>
      </c>
    </row>
    <row r="98" spans="27:27" ht="12.75" customHeight="1" x14ac:dyDescent="0.25">
      <c r="AA98" s="7" t="str">
        <f>(AA23&amp;AA24&amp;AA25&amp;AA26&amp;AA27&amp;AA28&amp;AA29&amp;AA30&amp;AA31&amp;AA32&amp;AA33&amp;AA34&amp;AA35&amp;AA36&amp;AA37&amp;AA38&amp;AA39&amp;AA40&amp;AA41)</f>
        <v xml:space="preserve">zéro euro </v>
      </c>
    </row>
  </sheetData>
  <sheetProtection password="E95E" sheet="1" objects="1" selectLockedCells="1"/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2"/>
  <sheetViews>
    <sheetView workbookViewId="0"/>
  </sheetViews>
  <sheetFormatPr baseColWidth="10" defaultColWidth="9.140625" defaultRowHeight="15" x14ac:dyDescent="0.25"/>
  <cols>
    <col min="1" max="1" width="24.7109375" customWidth="1"/>
  </cols>
  <sheetData>
    <row r="1" spans="1:3" x14ac:dyDescent="0.25">
      <c r="A1" s="7" t="s">
        <v>176</v>
      </c>
      <c r="B1" s="7" t="s">
        <v>177</v>
      </c>
    </row>
    <row r="2" spans="1:3" x14ac:dyDescent="0.25">
      <c r="A2" s="7" t="s">
        <v>178</v>
      </c>
      <c r="B2" s="7" t="s">
        <v>169</v>
      </c>
    </row>
    <row r="3" spans="1:3" x14ac:dyDescent="0.25">
      <c r="A3" s="7" t="s">
        <v>179</v>
      </c>
      <c r="B3" s="7">
        <v>1</v>
      </c>
    </row>
    <row r="4" spans="1:3" x14ac:dyDescent="0.25">
      <c r="A4" s="7" t="s">
        <v>180</v>
      </c>
      <c r="B4" s="7">
        <v>0</v>
      </c>
    </row>
    <row r="5" spans="1:3" x14ac:dyDescent="0.25">
      <c r="A5" s="7" t="s">
        <v>181</v>
      </c>
      <c r="B5" s="7">
        <v>0</v>
      </c>
    </row>
    <row r="6" spans="1:3" x14ac:dyDescent="0.25">
      <c r="A6" s="7" t="s">
        <v>182</v>
      </c>
      <c r="B6" s="7">
        <v>1</v>
      </c>
    </row>
    <row r="7" spans="1:3" x14ac:dyDescent="0.25">
      <c r="A7" s="7" t="s">
        <v>183</v>
      </c>
      <c r="B7" s="7">
        <v>1</v>
      </c>
    </row>
    <row r="8" spans="1:3" x14ac:dyDescent="0.25">
      <c r="A8" s="7" t="s">
        <v>184</v>
      </c>
      <c r="B8" s="7">
        <v>0</v>
      </c>
    </row>
    <row r="9" spans="1:3" x14ac:dyDescent="0.25">
      <c r="A9" s="7" t="s">
        <v>185</v>
      </c>
      <c r="B9" s="7">
        <v>0</v>
      </c>
    </row>
    <row r="10" spans="1:3" x14ac:dyDescent="0.25">
      <c r="A10" s="7" t="s">
        <v>186</v>
      </c>
      <c r="C10" s="7" t="s">
        <v>187</v>
      </c>
    </row>
    <row r="11" spans="1:3" x14ac:dyDescent="0.25">
      <c r="A11" s="7" t="s">
        <v>188</v>
      </c>
      <c r="B11" s="7">
        <v>0</v>
      </c>
    </row>
    <row r="12" spans="1:3" x14ac:dyDescent="0.25">
      <c r="A12" s="7" t="s">
        <v>189</v>
      </c>
      <c r="B12" s="7" t="s">
        <v>190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baseColWidth="10" defaultColWidth="9.140625" defaultRowHeight="12.75" customHeight="1" x14ac:dyDescent="0.25"/>
  <cols>
    <col min="1" max="1" width="6.7109375" customWidth="1"/>
    <col min="2" max="2" width="35" customWidth="1"/>
    <col min="3" max="10" width="11.42578125" customWidth="1"/>
  </cols>
  <sheetData>
    <row r="2" spans="1:10" ht="12.75" customHeight="1" x14ac:dyDescent="0.25">
      <c r="B2" s="128" t="s">
        <v>191</v>
      </c>
      <c r="C2" s="128"/>
      <c r="D2" s="128"/>
      <c r="E2" s="128"/>
      <c r="F2" s="128"/>
      <c r="G2" s="128"/>
      <c r="H2" s="128"/>
      <c r="I2" s="128"/>
      <c r="J2" s="128"/>
    </row>
    <row r="4" spans="1:10" ht="12.75" customHeight="1" x14ac:dyDescent="0.25">
      <c r="A4" s="41" t="s">
        <v>143</v>
      </c>
      <c r="B4" s="40" t="s">
        <v>192</v>
      </c>
      <c r="C4" s="127"/>
      <c r="D4" s="127"/>
      <c r="E4" s="127"/>
      <c r="F4" s="127"/>
      <c r="G4" s="127"/>
      <c r="H4" s="127"/>
      <c r="I4" s="127"/>
      <c r="J4" s="127"/>
    </row>
    <row r="6" spans="1:10" ht="12.75" customHeight="1" x14ac:dyDescent="0.25">
      <c r="A6" s="41" t="s">
        <v>145</v>
      </c>
      <c r="B6" s="40" t="s">
        <v>193</v>
      </c>
      <c r="C6" s="127"/>
      <c r="D6" s="127"/>
      <c r="E6" s="127"/>
      <c r="F6" s="127"/>
      <c r="G6" s="127"/>
      <c r="H6" s="127"/>
      <c r="I6" s="127"/>
      <c r="J6" s="127"/>
    </row>
    <row r="8" spans="1:10" ht="12.75" customHeight="1" x14ac:dyDescent="0.25">
      <c r="A8" s="41" t="s">
        <v>155</v>
      </c>
      <c r="B8" s="40" t="s">
        <v>194</v>
      </c>
      <c r="C8" s="127"/>
      <c r="D8" s="127"/>
      <c r="E8" s="127"/>
      <c r="F8" s="127"/>
      <c r="G8" s="127"/>
      <c r="H8" s="127"/>
      <c r="I8" s="127"/>
      <c r="J8" s="127"/>
    </row>
    <row r="10" spans="1:10" ht="12.75" customHeight="1" x14ac:dyDescent="0.25">
      <c r="A10" s="41" t="s">
        <v>157</v>
      </c>
      <c r="B10" s="40" t="s">
        <v>195</v>
      </c>
      <c r="C10" s="129"/>
      <c r="D10" s="129"/>
      <c r="E10" s="129"/>
      <c r="F10" s="129"/>
      <c r="G10" s="129"/>
      <c r="H10" s="129"/>
      <c r="I10" s="129"/>
      <c r="J10" s="129"/>
    </row>
    <row r="12" spans="1:10" ht="12.75" customHeight="1" x14ac:dyDescent="0.25">
      <c r="A12" s="41" t="s">
        <v>147</v>
      </c>
      <c r="B12" s="40" t="s">
        <v>196</v>
      </c>
      <c r="C12" s="127"/>
      <c r="D12" s="127"/>
      <c r="E12" s="127"/>
      <c r="F12" s="127"/>
      <c r="G12" s="127"/>
      <c r="H12" s="127"/>
      <c r="I12" s="127"/>
      <c r="J12" s="127"/>
    </row>
    <row r="14" spans="1:10" ht="12.75" customHeight="1" x14ac:dyDescent="0.25">
      <c r="A14" s="41" t="s">
        <v>159</v>
      </c>
      <c r="B14" s="40" t="s">
        <v>197</v>
      </c>
      <c r="C14" s="127"/>
      <c r="D14" s="127"/>
      <c r="E14" s="127"/>
      <c r="F14" s="127"/>
      <c r="G14" s="127"/>
      <c r="H14" s="127"/>
      <c r="I14" s="127"/>
      <c r="J14" s="127"/>
    </row>
    <row r="16" spans="1:10" ht="12.75" customHeight="1" x14ac:dyDescent="0.25">
      <c r="A16" s="41" t="s">
        <v>161</v>
      </c>
      <c r="B16" s="40" t="s">
        <v>198</v>
      </c>
      <c r="C16" s="127"/>
      <c r="D16" s="127"/>
      <c r="E16" s="127"/>
      <c r="F16" s="127"/>
      <c r="G16" s="127"/>
      <c r="H16" s="127"/>
      <c r="I16" s="127"/>
      <c r="J16" s="127"/>
    </row>
    <row r="18" spans="1:10" ht="12.75" customHeight="1" x14ac:dyDescent="0.25">
      <c r="A18" s="41" t="s">
        <v>163</v>
      </c>
      <c r="B18" s="40" t="s">
        <v>199</v>
      </c>
      <c r="C18" s="126"/>
      <c r="D18" s="126"/>
      <c r="E18" s="126"/>
      <c r="F18" s="126"/>
      <c r="G18" s="126"/>
      <c r="H18" s="126"/>
      <c r="I18" s="126"/>
      <c r="J18" s="126"/>
    </row>
    <row r="20" spans="1:10" ht="12.75" customHeight="1" x14ac:dyDescent="0.25">
      <c r="A20" s="41" t="s">
        <v>200</v>
      </c>
      <c r="B20" s="40" t="s">
        <v>201</v>
      </c>
      <c r="C20" s="126"/>
      <c r="D20" s="126"/>
      <c r="E20" s="126"/>
      <c r="F20" s="126"/>
      <c r="G20" s="126"/>
      <c r="H20" s="126"/>
      <c r="I20" s="126"/>
      <c r="J20" s="126"/>
    </row>
    <row r="22" spans="1:10" ht="12.75" customHeight="1" x14ac:dyDescent="0.25">
      <c r="A22" s="41" t="s">
        <v>149</v>
      </c>
      <c r="B22" s="40" t="s">
        <v>202</v>
      </c>
      <c r="C22" s="126"/>
      <c r="D22" s="126"/>
      <c r="E22" s="126"/>
      <c r="F22" s="126"/>
      <c r="G22" s="126"/>
      <c r="H22" s="126"/>
      <c r="I22" s="126"/>
      <c r="J22" s="126"/>
    </row>
    <row r="24" spans="1:10" ht="12.75" customHeight="1" x14ac:dyDescent="0.25">
      <c r="A24" s="41" t="s">
        <v>151</v>
      </c>
      <c r="B24" s="40" t="s">
        <v>203</v>
      </c>
      <c r="C24" s="127"/>
      <c r="D24" s="127"/>
      <c r="E24" s="127"/>
      <c r="F24" s="127"/>
      <c r="G24" s="127"/>
      <c r="H24" s="127"/>
      <c r="I24" s="127"/>
      <c r="J24" s="127"/>
    </row>
    <row r="28" spans="1:10" ht="60" customHeight="1" x14ac:dyDescent="0.25">
      <c r="A28" s="41" t="s">
        <v>153</v>
      </c>
      <c r="B28" s="40" t="s">
        <v>204</v>
      </c>
      <c r="C28" s="127"/>
      <c r="D28" s="127"/>
      <c r="E28" s="127"/>
      <c r="F28" s="127"/>
      <c r="G28" s="127"/>
      <c r="H28" s="127"/>
      <c r="I28" s="127"/>
      <c r="J28" s="127"/>
    </row>
  </sheetData>
  <sheetProtection password="E95E" sheet="1" objects="1" selectLockedCells="1"/>
  <mergeCells count="13">
    <mergeCell ref="B2:J2"/>
    <mergeCell ref="C4:J4"/>
    <mergeCell ref="C6:J6"/>
    <mergeCell ref="C8:J8"/>
    <mergeCell ref="C10:J10"/>
    <mergeCell ref="C22:J22"/>
    <mergeCell ref="C24:J24"/>
    <mergeCell ref="C28:J28"/>
    <mergeCell ref="C12:J12"/>
    <mergeCell ref="C14:J14"/>
    <mergeCell ref="C16:J16"/>
    <mergeCell ref="C18:J18"/>
    <mergeCell ref="C20:J20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9BFF"/>
    <outlinePr summaryBelow="0" summaryRight="0"/>
    <pageSetUpPr fitToPage="1"/>
  </sheetPr>
  <dimension ref="B2:F54"/>
  <sheetViews>
    <sheetView showGridLines="0" workbookViewId="0">
      <selection activeCell="B6" sqref="B6"/>
    </sheetView>
  </sheetViews>
  <sheetFormatPr baseColWidth="10" defaultColWidth="9.140625" defaultRowHeight="12.75" customHeight="1" x14ac:dyDescent="0.25"/>
  <cols>
    <col min="1" max="1" width="6.7109375" customWidth="1"/>
    <col min="2" max="2" width="68.140625" customWidth="1"/>
    <col min="3" max="6" width="15.5703125" customWidth="1"/>
  </cols>
  <sheetData>
    <row r="2" spans="2:6" ht="16.149999999999999" customHeight="1" x14ac:dyDescent="0.25">
      <c r="B2" s="130" t="s">
        <v>205</v>
      </c>
      <c r="C2" s="130"/>
      <c r="D2" s="130"/>
      <c r="E2" s="130"/>
      <c r="F2" s="130"/>
    </row>
    <row r="4" spans="2:6" ht="12.75" customHeight="1" x14ac:dyDescent="0.25">
      <c r="B4" s="47" t="s">
        <v>206</v>
      </c>
      <c r="C4" s="47" t="s">
        <v>207</v>
      </c>
      <c r="D4" s="47" t="s">
        <v>208</v>
      </c>
      <c r="E4" s="47" t="s">
        <v>209</v>
      </c>
      <c r="F4" s="47" t="s">
        <v>210</v>
      </c>
    </row>
    <row r="6" spans="2:6" ht="12.75" customHeight="1" x14ac:dyDescent="0.25">
      <c r="B6" s="48"/>
      <c r="C6" s="49"/>
      <c r="D6" s="50"/>
      <c r="E6" s="51"/>
      <c r="F6" s="52" t="str">
        <f>IF(AND(E6= "",D6= ""), "", ROUND(ROUND(E6, 2) * ROUND(D6, 3), 2))</f>
        <v/>
      </c>
    </row>
    <row r="8" spans="2:6" ht="12.75" customHeight="1" x14ac:dyDescent="0.25">
      <c r="B8" s="48"/>
      <c r="C8" s="49"/>
      <c r="D8" s="50"/>
      <c r="E8" s="51"/>
      <c r="F8" s="52" t="str">
        <f>IF(AND(E8= "",D8= ""), "", ROUND(ROUND(E8, 2) * ROUND(D8, 3), 2))</f>
        <v/>
      </c>
    </row>
    <row r="10" spans="2:6" ht="12.75" customHeight="1" x14ac:dyDescent="0.25">
      <c r="B10" s="48"/>
      <c r="C10" s="49"/>
      <c r="D10" s="50"/>
      <c r="E10" s="51"/>
      <c r="F10" s="52" t="str">
        <f>IF(AND(E10= "",D10= ""), "", ROUND(ROUND(E10, 2) * ROUND(D10, 3), 2))</f>
        <v/>
      </c>
    </row>
    <row r="12" spans="2:6" ht="12.75" customHeight="1" x14ac:dyDescent="0.25">
      <c r="B12" s="48"/>
      <c r="C12" s="49"/>
      <c r="D12" s="50"/>
      <c r="E12" s="51"/>
      <c r="F12" s="52" t="str">
        <f>IF(AND(E12= "",D12= ""), "", ROUND(ROUND(E12, 2) * ROUND(D12, 3), 2))</f>
        <v/>
      </c>
    </row>
    <row r="14" spans="2:6" ht="12.75" customHeight="1" x14ac:dyDescent="0.25">
      <c r="B14" s="48"/>
      <c r="C14" s="49"/>
      <c r="D14" s="50"/>
      <c r="E14" s="51"/>
      <c r="F14" s="52" t="str">
        <f>IF(AND(E14= "",D14= ""), "", ROUND(ROUND(E14, 2) * ROUND(D14, 3), 2))</f>
        <v/>
      </c>
    </row>
    <row r="16" spans="2:6" ht="12.75" customHeight="1" x14ac:dyDescent="0.25">
      <c r="B16" s="48"/>
      <c r="C16" s="49"/>
      <c r="D16" s="50"/>
      <c r="E16" s="51"/>
      <c r="F16" s="52" t="str">
        <f>IF(AND(E16= "",D16= ""), "", ROUND(ROUND(E16, 2) * ROUND(D16, 3), 2))</f>
        <v/>
      </c>
    </row>
    <row r="18" spans="2:6" ht="12.75" customHeight="1" x14ac:dyDescent="0.25">
      <c r="B18" s="48"/>
      <c r="C18" s="49"/>
      <c r="D18" s="50"/>
      <c r="E18" s="51"/>
      <c r="F18" s="52" t="str">
        <f>IF(AND(E18= "",D18= ""), "", ROUND(ROUND(E18, 2) * ROUND(D18, 3), 2))</f>
        <v/>
      </c>
    </row>
    <row r="20" spans="2:6" ht="12.75" customHeight="1" x14ac:dyDescent="0.25">
      <c r="B20" s="48"/>
      <c r="C20" s="49"/>
      <c r="D20" s="50"/>
      <c r="E20" s="51"/>
      <c r="F20" s="52" t="str">
        <f>IF(AND(E20= "",D20= ""), "", ROUND(ROUND(E20, 2) * ROUND(D20, 3), 2))</f>
        <v/>
      </c>
    </row>
    <row r="22" spans="2:6" ht="12.75" customHeight="1" x14ac:dyDescent="0.25">
      <c r="B22" s="48"/>
      <c r="C22" s="49"/>
      <c r="D22" s="50"/>
      <c r="E22" s="51"/>
      <c r="F22" s="52" t="str">
        <f>IF(AND(E22= "",D22= ""), "", ROUND(ROUND(E22, 2) * ROUND(D22, 3), 2))</f>
        <v/>
      </c>
    </row>
    <row r="24" spans="2:6" ht="12.75" customHeight="1" x14ac:dyDescent="0.25">
      <c r="B24" s="48"/>
      <c r="C24" s="49"/>
      <c r="D24" s="50"/>
      <c r="E24" s="51"/>
      <c r="F24" s="52" t="str">
        <f>IF(AND(E24= "",D24= ""), "", ROUND(ROUND(E24, 2) * ROUND(D24, 3), 2))</f>
        <v/>
      </c>
    </row>
    <row r="26" spans="2:6" ht="12.75" customHeight="1" x14ac:dyDescent="0.25">
      <c r="B26" s="48"/>
      <c r="C26" s="49"/>
      <c r="D26" s="50"/>
      <c r="E26" s="51"/>
      <c r="F26" s="52" t="str">
        <f>IF(AND(E26= "",D26= ""), "", ROUND(ROUND(E26, 2) * ROUND(D26, 3), 2))</f>
        <v/>
      </c>
    </row>
    <row r="28" spans="2:6" ht="12.75" customHeight="1" x14ac:dyDescent="0.25">
      <c r="B28" s="48"/>
      <c r="C28" s="49"/>
      <c r="D28" s="50"/>
      <c r="E28" s="51"/>
      <c r="F28" s="52" t="str">
        <f>IF(AND(E28= "",D28= ""), "", ROUND(ROUND(E28, 2) * ROUND(D28, 3), 2))</f>
        <v/>
      </c>
    </row>
    <row r="30" spans="2:6" ht="12.75" customHeight="1" x14ac:dyDescent="0.25">
      <c r="B30" s="48"/>
      <c r="C30" s="49"/>
      <c r="D30" s="50"/>
      <c r="E30" s="51"/>
      <c r="F30" s="52" t="str">
        <f>IF(AND(E30= "",D30= ""), "", ROUND(ROUND(E30, 2) * ROUND(D30, 3), 2))</f>
        <v/>
      </c>
    </row>
    <row r="32" spans="2:6" ht="12.75" customHeight="1" x14ac:dyDescent="0.25">
      <c r="B32" s="48"/>
      <c r="C32" s="49"/>
      <c r="D32" s="50"/>
      <c r="E32" s="51"/>
      <c r="F32" s="52" t="str">
        <f>IF(AND(E32= "",D32= ""), "", ROUND(ROUND(E32, 2) * ROUND(D32, 3), 2))</f>
        <v/>
      </c>
    </row>
    <row r="34" spans="2:6" ht="12.75" customHeight="1" x14ac:dyDescent="0.25">
      <c r="B34" s="48"/>
      <c r="C34" s="49"/>
      <c r="D34" s="50"/>
      <c r="E34" s="51"/>
      <c r="F34" s="52" t="str">
        <f>IF(AND(E34= "",D34= ""), "", ROUND(ROUND(E34, 2) * ROUND(D34, 3), 2))</f>
        <v/>
      </c>
    </row>
    <row r="36" spans="2:6" ht="12.75" customHeight="1" x14ac:dyDescent="0.25">
      <c r="B36" s="48"/>
      <c r="C36" s="49"/>
      <c r="D36" s="50"/>
      <c r="E36" s="51"/>
      <c r="F36" s="52" t="str">
        <f>IF(AND(E36= "",D36= ""), "", ROUND(ROUND(E36, 2) * ROUND(D36, 3), 2))</f>
        <v/>
      </c>
    </row>
    <row r="38" spans="2:6" ht="12.75" customHeight="1" x14ac:dyDescent="0.25">
      <c r="B38" s="48"/>
      <c r="C38" s="49"/>
      <c r="D38" s="50"/>
      <c r="E38" s="51"/>
      <c r="F38" s="52" t="str">
        <f>IF(AND(E38= "",D38= ""), "", ROUND(ROUND(E38, 2) * ROUND(D38, 3), 2))</f>
        <v/>
      </c>
    </row>
    <row r="40" spans="2:6" ht="12.75" customHeight="1" x14ac:dyDescent="0.25">
      <c r="B40" s="48"/>
      <c r="C40" s="49"/>
      <c r="D40" s="50"/>
      <c r="E40" s="51"/>
      <c r="F40" s="52" t="str">
        <f>IF(AND(E40= "",D40= ""), "", ROUND(ROUND(E40, 2) * ROUND(D40, 3), 2))</f>
        <v/>
      </c>
    </row>
    <row r="42" spans="2:6" ht="12.75" customHeight="1" x14ac:dyDescent="0.25">
      <c r="B42" s="48"/>
      <c r="C42" s="49"/>
      <c r="D42" s="50"/>
      <c r="E42" s="51"/>
      <c r="F42" s="52" t="str">
        <f>IF(AND(E42= "",D42= ""), "", ROUND(ROUND(E42, 2) * ROUND(D42, 3), 2))</f>
        <v/>
      </c>
    </row>
    <row r="44" spans="2:6" ht="12.75" customHeight="1" x14ac:dyDescent="0.25">
      <c r="B44" s="48"/>
      <c r="C44" s="49"/>
      <c r="D44" s="50"/>
      <c r="E44" s="51"/>
      <c r="F44" s="52" t="str">
        <f>IF(AND(E44= "",D44= ""), "", ROUND(ROUND(E44, 2) * ROUND(D44, 3), 2))</f>
        <v/>
      </c>
    </row>
    <row r="46" spans="2:6" ht="12.75" customHeight="1" x14ac:dyDescent="0.25">
      <c r="B46" s="48"/>
      <c r="C46" s="49"/>
      <c r="D46" s="50"/>
      <c r="E46" s="51"/>
      <c r="F46" s="52" t="str">
        <f>IF(AND(E46= "",D46= ""), "", ROUND(ROUND(E46, 2) * ROUND(D46, 3), 2))</f>
        <v/>
      </c>
    </row>
    <row r="48" spans="2:6" ht="12.75" customHeight="1" x14ac:dyDescent="0.25">
      <c r="B48" s="48"/>
      <c r="C48" s="49"/>
      <c r="D48" s="50"/>
      <c r="E48" s="51"/>
      <c r="F48" s="52" t="str">
        <f>IF(AND(E48= "",D48= ""), "", ROUND(ROUND(E48, 2) * ROUND(D48, 3), 2))</f>
        <v/>
      </c>
    </row>
    <row r="50" spans="2:6" ht="12.75" customHeight="1" x14ac:dyDescent="0.25">
      <c r="B50" s="48"/>
      <c r="C50" s="49"/>
      <c r="D50" s="50"/>
      <c r="E50" s="51"/>
      <c r="F50" s="52" t="str">
        <f>IF(AND(E50= "",D50= ""), "", ROUND(ROUND(E50, 2) * ROUND(D50, 3), 2))</f>
        <v/>
      </c>
    </row>
    <row r="52" spans="2:6" ht="12.75" customHeight="1" x14ac:dyDescent="0.25">
      <c r="B52" s="48"/>
      <c r="C52" s="49"/>
      <c r="D52" s="50"/>
      <c r="E52" s="51"/>
      <c r="F52" s="52" t="str">
        <f>IF(AND(E52= "",D52= ""), "", ROUND(ROUND(E52, 2) * ROUND(D52, 3), 2))</f>
        <v/>
      </c>
    </row>
    <row r="54" spans="2:6" ht="12.75" customHeight="1" x14ac:dyDescent="0.25">
      <c r="B54" s="48"/>
      <c r="C54" s="49"/>
      <c r="D54" s="50"/>
      <c r="E54" s="51"/>
      <c r="F54" s="52" t="str">
        <f>IF(AND(E54= "",D54= ""), "", ROUND(ROUND(E54, 2) * ROUND(D54, 3), 2))</f>
        <v/>
      </c>
    </row>
  </sheetData>
  <sheetProtection password="E95E" sheet="1" objects="1" selectLockedCells="1"/>
  <mergeCells count="1">
    <mergeCell ref="B2:F2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7AD408AF441F24AA35AE685721D67AD" ma:contentTypeVersion="13" ma:contentTypeDescription="Crée un document." ma:contentTypeScope="" ma:versionID="d5bbf12dd799c2bde98cb4d3e0d061d7">
  <xsd:schema xmlns:xsd="http://www.w3.org/2001/XMLSchema" xmlns:xs="http://www.w3.org/2001/XMLSchema" xmlns:p="http://schemas.microsoft.com/office/2006/metadata/properties" xmlns:ns2="b4ad5dd1-faa4-4a9a-9737-eaa9bb98c7d1" xmlns:ns3="29724690-3e90-443f-99da-225ec0a5479a" targetNamespace="http://schemas.microsoft.com/office/2006/metadata/properties" ma:root="true" ma:fieldsID="3a47dce7184e041d9256a392d942f706" ns2:_="" ns3:_="">
    <xsd:import namespace="b4ad5dd1-faa4-4a9a-9737-eaa9bb98c7d1"/>
    <xsd:import namespace="29724690-3e90-443f-99da-225ec0a547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ad5dd1-faa4-4a9a-9737-eaa9bb98c7d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Balises d’images" ma:readOnly="false" ma:fieldId="{5cf76f15-5ced-4ddc-b409-7134ff3c332f}" ma:taxonomyMulti="true" ma:sspId="1f983e30-6f93-4596-bb32-cd5c239231e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724690-3e90-443f-99da-225ec0a5479a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c87eb3ca-48cc-466d-b834-03811ec805cb}" ma:internalName="TaxCatchAll" ma:showField="CatchAllData" ma:web="29724690-3e90-443f-99da-225ec0a5479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4ad5dd1-faa4-4a9a-9737-eaa9bb98c7d1">
      <Terms xmlns="http://schemas.microsoft.com/office/infopath/2007/PartnerControls"/>
    </lcf76f155ced4ddcb4097134ff3c332f>
    <TaxCatchAll xmlns="29724690-3e90-443f-99da-225ec0a5479a" xsi:nil="true"/>
  </documentManagement>
</p:properties>
</file>

<file path=customXml/itemProps1.xml><?xml version="1.0" encoding="utf-8"?>
<ds:datastoreItem xmlns:ds="http://schemas.openxmlformats.org/officeDocument/2006/customXml" ds:itemID="{5D439FA9-8576-4F63-8C62-7129052BB78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4ad5dd1-faa4-4a9a-9737-eaa9bb98c7d1"/>
    <ds:schemaRef ds:uri="29724690-3e90-443f-99da-225ec0a547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C2BF08A-8642-4A96-A95B-185417EA8E8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E5CC71B-3472-4E97-AB37-F6978A4E9DEB}">
  <ds:schemaRefs>
    <ds:schemaRef ds:uri="http://schemas.microsoft.com/office/2006/metadata/properties"/>
    <ds:schemaRef ds:uri="http://schemas.microsoft.com/office/infopath/2007/PartnerControls"/>
    <ds:schemaRef ds:uri="b4ad5dd1-faa4-4a9a-9737-eaa9bb98c7d1"/>
    <ds:schemaRef ds:uri="29724690-3e90-443f-99da-225ec0a5479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28</vt:i4>
      </vt:variant>
    </vt:vector>
  </HeadingPairs>
  <TitlesOfParts>
    <vt:vector size="34" baseType="lpstr">
      <vt:lpstr>Page de garde</vt:lpstr>
      <vt:lpstr>DPGF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DPGF!Impression_des_titres</vt:lpstr>
      <vt:lpstr>INDICELOT</vt:lpstr>
      <vt:lpstr>NUMDOSSIER</vt:lpstr>
      <vt:lpstr>OBSERVATIONCONSULTE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Patrick CHAGNARD</cp:lastModifiedBy>
  <dcterms:created xsi:type="dcterms:W3CDTF">2025-03-04T14:51:53Z</dcterms:created>
  <dcterms:modified xsi:type="dcterms:W3CDTF">2025-03-04T15:54:18Z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0x01010017AD408AF441F24AA35AE685721D67AD</vt:lpwstr>
  </property>
  <property fmtid="{D5CDD505-2E9C-101B-9397-08002B2CF9AE}" pid="3" name="MediaServiceImageTags">
    <vt:lpwstr/>
  </property>
</Properties>
</file>