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R:\Commun\AFFAIRES\YANN\OneDrive - A4\Affaires\Y.24.01 DESMICHELS\5 - PRO DCE\rendu def - PRO\ARCHITECTE\PIECES ECRITES\"/>
    </mc:Choice>
  </mc:AlternateContent>
  <xr:revisionPtr revIDLastSave="0" documentId="8_{75BB645B-506D-4416-A9A3-4ACB5F7AB978}" xr6:coauthVersionLast="47" xr6:coauthVersionMax="47" xr10:uidLastSave="{00000000-0000-0000-0000-000000000000}"/>
  <bookViews>
    <workbookView xWindow="-120" yWindow="-120" windowWidth="51840" windowHeight="21240" activeTab="1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Paramètres!$C$9</definedName>
    <definedName name="CPVILLEDOSSIER">Paramètres!$C$26:$J$26</definedName>
    <definedName name="DATEVALEUR">Paramètres!$C$13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91029"/>
</workbook>
</file>

<file path=xl/calcChain.xml><?xml version="1.0" encoding="utf-8"?>
<calcChain xmlns="http://schemas.openxmlformats.org/spreadsheetml/2006/main">
  <c r="F54" i="6" l="1"/>
  <c r="F52" i="6"/>
  <c r="F50" i="6"/>
  <c r="F48" i="6"/>
  <c r="F46" i="6"/>
  <c r="F44" i="6"/>
  <c r="F42" i="6"/>
  <c r="F40" i="6"/>
  <c r="F38" i="6"/>
  <c r="F36" i="6"/>
  <c r="F34" i="6"/>
  <c r="F32" i="6"/>
  <c r="F30" i="6"/>
  <c r="F28" i="6"/>
  <c r="F26" i="6"/>
  <c r="F24" i="6"/>
  <c r="F22" i="6"/>
  <c r="F20" i="6"/>
  <c r="F18" i="6"/>
  <c r="F16" i="6"/>
  <c r="F14" i="6"/>
  <c r="F12" i="6"/>
  <c r="F10" i="6"/>
  <c r="F8" i="6"/>
  <c r="F6" i="6"/>
  <c r="AA97" i="3"/>
  <c r="AA8" i="3"/>
  <c r="J265" i="2"/>
  <c r="J263" i="2"/>
  <c r="J256" i="2"/>
  <c r="J254" i="2"/>
  <c r="J247" i="2"/>
  <c r="J245" i="2"/>
  <c r="J238" i="2"/>
  <c r="J234" i="2"/>
  <c r="J227" i="2"/>
  <c r="J225" i="2"/>
  <c r="J218" i="2"/>
  <c r="J216" i="2"/>
  <c r="J202" i="2"/>
  <c r="J200" i="2"/>
  <c r="J198" i="2"/>
  <c r="J196" i="2"/>
  <c r="J184" i="2"/>
  <c r="J181" i="2"/>
  <c r="J178" i="2"/>
  <c r="J176" i="2"/>
  <c r="J167" i="2"/>
  <c r="J165" i="2"/>
  <c r="J157" i="2"/>
  <c r="J155" i="2"/>
  <c r="J147" i="2"/>
  <c r="J145" i="2"/>
  <c r="J143" i="2"/>
  <c r="J141" i="2"/>
  <c r="J131" i="2"/>
  <c r="J124" i="2"/>
  <c r="J122" i="2"/>
  <c r="J115" i="2"/>
  <c r="J113" i="2"/>
  <c r="J104" i="2"/>
  <c r="J102" i="2"/>
  <c r="J94" i="2"/>
  <c r="J92" i="2"/>
  <c r="J83" i="2"/>
  <c r="J81" i="2"/>
  <c r="J70" i="2"/>
  <c r="J68" i="2"/>
  <c r="J59" i="2"/>
  <c r="J57" i="2"/>
  <c r="J49" i="2"/>
  <c r="J47" i="2"/>
  <c r="J45" i="2"/>
  <c r="J43" i="2"/>
  <c r="J35" i="2"/>
  <c r="J33" i="2"/>
  <c r="J26" i="2"/>
  <c r="J24" i="2"/>
  <c r="J15" i="2"/>
  <c r="J12" i="2"/>
  <c r="J9" i="2"/>
  <c r="F274" i="2" s="1"/>
  <c r="G84" i="1"/>
  <c r="G82" i="1"/>
  <c r="G80" i="1"/>
  <c r="G78" i="1"/>
  <c r="E70" i="1"/>
  <c r="E63" i="1"/>
  <c r="E60" i="1"/>
  <c r="E20" i="1"/>
  <c r="E11" i="1"/>
  <c r="F279" i="2" l="1"/>
  <c r="F282" i="2"/>
  <c r="F284" i="2" s="1"/>
  <c r="AA1" i="3" s="1"/>
  <c r="F283" i="2"/>
  <c r="F273" i="2"/>
  <c r="F275" i="2" s="1"/>
  <c r="AA3" i="3" l="1"/>
  <c r="AA33" i="3"/>
  <c r="AA37" i="3"/>
  <c r="AA4" i="3"/>
  <c r="AA5" i="3" s="1"/>
  <c r="AA18" i="3" l="1"/>
  <c r="AA10" i="3"/>
  <c r="AA9" i="3"/>
  <c r="AA16" i="3"/>
  <c r="AA15" i="3"/>
  <c r="AA32" i="3"/>
  <c r="AA6" i="3"/>
  <c r="AA27" i="3"/>
  <c r="AA42" i="3"/>
  <c r="AA7" i="3"/>
  <c r="AA13" i="3"/>
  <c r="AA14" i="3" s="1"/>
  <c r="AA12" i="3"/>
  <c r="AA94" i="3" l="1"/>
  <c r="AA90" i="3" s="1"/>
  <c r="AA11" i="3"/>
  <c r="AA41" i="3"/>
  <c r="AA38" i="3"/>
  <c r="AA21" i="3"/>
  <c r="AA47" i="3"/>
  <c r="AA17" i="3"/>
  <c r="AA75" i="3" s="1"/>
  <c r="AA67" i="3" s="1"/>
  <c r="AA59" i="3" s="1"/>
  <c r="AA49" i="3" s="1"/>
  <c r="AA31" i="3" s="1"/>
  <c r="AA50" i="3"/>
  <c r="AA34" i="3"/>
  <c r="AA89" i="3"/>
  <c r="AA85" i="3" s="1"/>
  <c r="AA80" i="3" s="1"/>
  <c r="AA72" i="3" s="1"/>
  <c r="AA64" i="3" s="1"/>
  <c r="AA56" i="3" s="1"/>
  <c r="AA44" i="3" s="1"/>
  <c r="AA73" i="3"/>
  <c r="AA65" i="3"/>
  <c r="AA93" i="3"/>
  <c r="AA43" i="3"/>
  <c r="AA57" i="3"/>
  <c r="AA45" i="3" s="1"/>
  <c r="AA26" i="3" s="1"/>
  <c r="AA51" i="3"/>
  <c r="AA23" i="3"/>
  <c r="AA24" i="3"/>
  <c r="AA46" i="3"/>
  <c r="AA29" i="3"/>
  <c r="AA28" i="3"/>
  <c r="AA19" i="3"/>
  <c r="AA86" i="3" l="1"/>
  <c r="AA81" i="3" s="1"/>
  <c r="AA74" i="3" s="1"/>
  <c r="AA66" i="3" s="1"/>
  <c r="AA58" i="3" s="1"/>
  <c r="AA48" i="3" s="1"/>
  <c r="AA30" i="3"/>
  <c r="AA25" i="3"/>
  <c r="AA82" i="3"/>
  <c r="AA96" i="3"/>
  <c r="AA92" i="3" s="1"/>
  <c r="AA79" i="3"/>
  <c r="AA71" i="3"/>
  <c r="AA63" i="3" s="1"/>
  <c r="AA55" i="3" s="1"/>
  <c r="AA40" i="3" s="1"/>
  <c r="AA95" i="3"/>
  <c r="AA91" i="3" s="1"/>
  <c r="AA20" i="3"/>
  <c r="AA77" i="3" s="1"/>
  <c r="AA22" i="3"/>
  <c r="AA87" i="3" l="1"/>
  <c r="AA83" i="3" s="1"/>
  <c r="AA76" i="3" s="1"/>
  <c r="AA68" i="3" s="1"/>
  <c r="AA60" i="3" s="1"/>
  <c r="AA52" i="3" s="1"/>
  <c r="AA35" i="3"/>
  <c r="AA39" i="3"/>
  <c r="AA88" i="3"/>
  <c r="AA84" i="3" s="1"/>
  <c r="AA78" i="3" s="1"/>
  <c r="AA70" i="3" s="1"/>
  <c r="AA62" i="3" s="1"/>
  <c r="AA54" i="3" s="1"/>
  <c r="AA69" i="3"/>
  <c r="AA61" i="3" s="1"/>
  <c r="AA53" i="3" s="1"/>
  <c r="AA36" i="3" s="1"/>
  <c r="AA98" i="3" l="1"/>
  <c r="AA2" i="3" s="1"/>
  <c r="C287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J245" authorId="0" shapeId="0" xr:uid="{00000000-0006-0000-0100-000001000000}">
      <text>
        <r>
          <rPr>
            <sz val="8"/>
            <color indexed="81"/>
            <rFont val="Tahoma"/>
            <family val="2"/>
          </rPr>
          <t>pour mémoire</t>
        </r>
      </text>
    </comment>
    <comment ref="J247" authorId="0" shapeId="0" xr:uid="{00000000-0006-0000-0100-000002000000}">
      <text>
        <r>
          <rPr>
            <sz val="8"/>
            <color indexed="81"/>
            <rFont val="Tahoma"/>
            <family val="2"/>
          </rPr>
          <t>pour mémoire</t>
        </r>
      </text>
    </comment>
  </commentList>
</comments>
</file>

<file path=xl/sharedStrings.xml><?xml version="1.0" encoding="utf-8"?>
<sst xmlns="http://schemas.openxmlformats.org/spreadsheetml/2006/main" count="558" uniqueCount="287">
  <si>
    <t>Dossier</t>
  </si>
  <si>
    <t>Date</t>
  </si>
  <si>
    <t>Phase</t>
  </si>
  <si>
    <t>Indice</t>
  </si>
  <si>
    <t>BUREAU CONTROLE : 
    Socotec
    6 rue du clair logis
    05000 GAP
    Tél : 0492516139
    Mél : emmanuel.alary@socotec.com</t>
  </si>
  <si>
    <t>BE FLUIDES ELECTRICITE : 
    CET
    29 allée des Genêts, SISTERON
    04200
    Tél : 04 92 34 12 22
    Mél :  cet.04@be-cet.fr</t>
  </si>
  <si>
    <t>ARCHITECTE : 
    Atelier.4 Yann Gicquel
    7b rue capitaine de bresson
    05000 Gap
    Tél : 04 92 51 63 49   Fax : 04 92 51 78 42
    Mél : yanngicquel@atelier4architectes.fr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</si>
  <si>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</si>
  <si>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</si>
  <si>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</si>
  <si>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</si>
  <si>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</si>
  <si>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</si>
  <si>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</si>
  <si>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</si>
  <si>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</si>
  <si>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</si>
  <si>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</si>
  <si>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</si>
  <si>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</si>
  <si>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</si>
  <si>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</si>
  <si>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</si>
  <si>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Lot n°03</t>
  </si>
  <si>
    <t>DOUBLAGE, CLOISON ET FAUX PLAFOND</t>
  </si>
  <si>
    <t>3.&amp;</t>
  </si>
  <si>
    <t>03.2</t>
  </si>
  <si>
    <t>TRAVAUX</t>
  </si>
  <si>
    <t>03.2.1</t>
  </si>
  <si>
    <t>PREPARATION</t>
  </si>
  <si>
    <t>03.2.1.1</t>
  </si>
  <si>
    <t>Capitonnage de protection dans la cabine d’ascenseur</t>
  </si>
  <si>
    <t>ENS</t>
  </si>
  <si>
    <t>9.T</t>
  </si>
  <si>
    <t>9.&amp;</t>
  </si>
  <si>
    <t>03.2.1.2</t>
  </si>
  <si>
    <t>Benne à gravats</t>
  </si>
  <si>
    <t>03.2.1.3</t>
  </si>
  <si>
    <t>Aménagement des installations de chantier</t>
  </si>
  <si>
    <t>5.&amp;</t>
  </si>
  <si>
    <t>03.2.2</t>
  </si>
  <si>
    <t>PLAFOND</t>
  </si>
  <si>
    <t>5.T</t>
  </si>
  <si>
    <t>03.2.2.1</t>
  </si>
  <si>
    <t>Isolation des combles perdus - partie centrale</t>
  </si>
  <si>
    <t>8.T</t>
  </si>
  <si>
    <t>8.L</t>
  </si>
  <si>
    <t xml:space="preserve">Localisation : Combles perdu - partie centrale - voir plan des combles
</t>
  </si>
  <si>
    <t>03.2.2.1.1</t>
  </si>
  <si>
    <t>- Phase de travaux 1</t>
  </si>
  <si>
    <t>03.2.2.1.2</t>
  </si>
  <si>
    <t>- Phase de travaux 2</t>
  </si>
  <si>
    <t>8.&amp;</t>
  </si>
  <si>
    <t>03.2.2.2</t>
  </si>
  <si>
    <t>Laine de roche par insufflation,  résistance thermique =5</t>
  </si>
  <si>
    <t xml:space="preserve">Localisation : Combles perdu aile sud et aile nord
</t>
  </si>
  <si>
    <t>03.2.2.2.1</t>
  </si>
  <si>
    <t>03.2.2.2.2</t>
  </si>
  <si>
    <t>03.2.2.3</t>
  </si>
  <si>
    <t>Flocage coup feu 1H</t>
  </si>
  <si>
    <t xml:space="preserve">Localisation : Sur toute la surface du plafond du niveau 3
</t>
  </si>
  <si>
    <t>03.2.2.3.1</t>
  </si>
  <si>
    <t>- Flocage sous plafond bois - phase 1</t>
  </si>
  <si>
    <t>03.2.2.3.2</t>
  </si>
  <si>
    <t>- Flocage sous plafond bois - phase 2</t>
  </si>
  <si>
    <t>03.2.2.3.3</t>
  </si>
  <si>
    <t>- Flocage sur poutrelle métallique - phase 1</t>
  </si>
  <si>
    <t>ML</t>
  </si>
  <si>
    <t>03.2.2.3.4</t>
  </si>
  <si>
    <t>- Flocage sur poutrelle métallique - phase 2</t>
  </si>
  <si>
    <t>03.2.2.4</t>
  </si>
  <si>
    <t>Isolation 300 mm de  laine de roche en sous face</t>
  </si>
  <si>
    <t xml:space="preserve">Localisation : En plafond du niveau 3 suivant plan architecte
</t>
  </si>
  <si>
    <t>03.2.2.4.1</t>
  </si>
  <si>
    <t>03.2.2.4.2</t>
  </si>
  <si>
    <t>03.2.2.5</t>
  </si>
  <si>
    <t>Membrane pare-vapeur</t>
  </si>
  <si>
    <t>8.U.IMAGE</t>
  </si>
  <si>
    <t xml:space="preserve">Localisation : En sous face de l'isolation, En plafond du niveau 3 suivant plan architecte
</t>
  </si>
  <si>
    <t>8.M.</t>
  </si>
  <si>
    <t xml:space="preserve">    </t>
  </si>
  <si>
    <t>03.2.2.5.1</t>
  </si>
  <si>
    <t xml:space="preserve">- Phase de travaux 1 </t>
  </si>
  <si>
    <t>03.2.2.5.2</t>
  </si>
  <si>
    <t xml:space="preserve">- Phase de travaux 2 </t>
  </si>
  <si>
    <t>03.2.2.6</t>
  </si>
  <si>
    <t>Faux plafond démontable suspendu acoustique</t>
  </si>
  <si>
    <t>6.T</t>
  </si>
  <si>
    <t>03.2.2.6.1</t>
  </si>
  <si>
    <t>- Rockfon Ekla® A24N ou techniquement équivalent, 60/60, A24</t>
  </si>
  <si>
    <t xml:space="preserve">Localisation : Bureaux et circulation
</t>
  </si>
  <si>
    <t>03.2.2.6.1.1</t>
  </si>
  <si>
    <t>03.2.2.6.1.2</t>
  </si>
  <si>
    <t>03.2.2.6.2</t>
  </si>
  <si>
    <t>- Rockfon Color-all® A24 ou techniquement équivalent, 60/60</t>
  </si>
  <si>
    <t xml:space="preserve">Localisation : Salle de réunion et espaces de convivialité
</t>
  </si>
  <si>
    <t>03.2.2.6.2.1</t>
  </si>
  <si>
    <t>03.2.2.6.2.2</t>
  </si>
  <si>
    <t>03.2.2.6.3</t>
  </si>
  <si>
    <t xml:space="preserve">- Rockfon CleanSpace® Essential A24 ou techniquement équivalent, 60/60 </t>
  </si>
  <si>
    <t>03.2.2.6.3.1</t>
  </si>
  <si>
    <t>03.2.2.6.3.2</t>
  </si>
  <si>
    <t>6.L</t>
  </si>
  <si>
    <t xml:space="preserve">Localisation : sanitaire
</t>
  </si>
  <si>
    <t>6.&amp;</t>
  </si>
  <si>
    <t>03.2.2.7</t>
  </si>
  <si>
    <t xml:space="preserve">Plafond des bulles de discrétion en plaques de plâtre ordinaire de 13 mm </t>
  </si>
  <si>
    <t xml:space="preserve">Localisation : Ensemble de la toiture
</t>
  </si>
  <si>
    <t>03.2.2.7.1</t>
  </si>
  <si>
    <t>03.2.2.7.2</t>
  </si>
  <si>
    <t>03.2.2.8</t>
  </si>
  <si>
    <t>Retombée de joue en plaque de plâtre pour gestion de différences de niveaux de faux-plafonds</t>
  </si>
  <si>
    <t xml:space="preserve">Localisation : selon plan de faux plafond
</t>
  </si>
  <si>
    <t>03.2.2.8.1</t>
  </si>
  <si>
    <t>03.2.2.8.2</t>
  </si>
  <si>
    <t>03.2.2.9</t>
  </si>
  <si>
    <t>Plafond en Plaques de plâtre EI60</t>
  </si>
  <si>
    <t xml:space="preserve">Localisation : niveau 3: Archives
</t>
  </si>
  <si>
    <t>03.2.2.9.1</t>
  </si>
  <si>
    <t>03.2.3</t>
  </si>
  <si>
    <t>DOUBLAGE</t>
  </si>
  <si>
    <t>03.2.3.1</t>
  </si>
  <si>
    <t>Contre cloison placostil ba18 haute dureté</t>
  </si>
  <si>
    <t xml:space="preserve">Localisation : Doublage murale
</t>
  </si>
  <si>
    <t>03.2.3.1.1</t>
  </si>
  <si>
    <t>- Pour habillage des murs de refend - phase 1</t>
  </si>
  <si>
    <t>03.2.3.1.2</t>
  </si>
  <si>
    <t>- Pour habillage des murs de refend - phase 2</t>
  </si>
  <si>
    <t>03.2.3.1.3</t>
  </si>
  <si>
    <t>- Pour doublage thermique - phase 1</t>
  </si>
  <si>
    <t>03.2.3.1.4</t>
  </si>
  <si>
    <t>- Pour doublage thermique - phase 2</t>
  </si>
  <si>
    <t>03.2.3.2</t>
  </si>
  <si>
    <t xml:space="preserve">Membrane pare-vapeur hygrovariable type Intello de Proclima </t>
  </si>
  <si>
    <t xml:space="preserve">Localisation : Doublage thermique
</t>
  </si>
  <si>
    <t>03.2.3.2.1</t>
  </si>
  <si>
    <t>03.2.3.2.2</t>
  </si>
  <si>
    <t>03.2.3.3</t>
  </si>
  <si>
    <t>140mm laine de bois</t>
  </si>
  <si>
    <t xml:space="preserve">Localisation : Voir plan architecte
</t>
  </si>
  <si>
    <t>03.2.3.3.1</t>
  </si>
  <si>
    <t>03.2.3.3.2</t>
  </si>
  <si>
    <t>03.2.3.4</t>
  </si>
  <si>
    <t>Doublage des encadrements en ba18 hd + 40mm laine de bois</t>
  </si>
  <si>
    <t>03.2.3.4.1</t>
  </si>
  <si>
    <t>- Phase de travaux 1 au R+3, profondeur 0.7m</t>
  </si>
  <si>
    <t>03.2.3.4.2</t>
  </si>
  <si>
    <t>- Phase de travaux 1 au R+4, profondeur 0.16m</t>
  </si>
  <si>
    <t>03.2.3.4.3</t>
  </si>
  <si>
    <t>- Phase de travaux 2 au R+3, profondeur 0.7m</t>
  </si>
  <si>
    <t>03.2.3.4.4</t>
  </si>
  <si>
    <t>- Phase de travaux 2 au R+4, profondeur 0.16m</t>
  </si>
  <si>
    <t>03.2.4</t>
  </si>
  <si>
    <t>CLOISON</t>
  </si>
  <si>
    <t>03.2.4.1</t>
  </si>
  <si>
    <t>Cloison 98/62 MM avec simple parement BA 18</t>
  </si>
  <si>
    <t>03.2.4.1.1</t>
  </si>
  <si>
    <t>- Cloison au niveau 3 - phase 1</t>
  </si>
  <si>
    <t>03.2.4.1.2</t>
  </si>
  <si>
    <t>- Cloison au niveau 3 - phase 2</t>
  </si>
  <si>
    <t>03.2.4.1.3</t>
  </si>
  <si>
    <t>- Cloison au niveau 4 - phase 1</t>
  </si>
  <si>
    <t>03.2.4.1.4</t>
  </si>
  <si>
    <t>- Cloison au niveau 4 - phase 2</t>
  </si>
  <si>
    <t>03.2.4.2</t>
  </si>
  <si>
    <t>Cloison 98/48 MM avec simple parement BA 25, EI120</t>
  </si>
  <si>
    <t xml:space="preserve">Localisation : Archive - phase 1
</t>
  </si>
  <si>
    <t>03.2.4.3</t>
  </si>
  <si>
    <t>Cloison SAA 140MM avec simple parement BA 25, 63 DB</t>
  </si>
  <si>
    <t xml:space="preserve">Localisation : Entre openspace 08 et zone ERP au niveau 3 - phase 2
</t>
  </si>
  <si>
    <t>03.2.4.4</t>
  </si>
  <si>
    <t xml:space="preserve">Pose des huisseries </t>
  </si>
  <si>
    <t xml:space="preserve">Localisation : Toutes les portes intérieures
</t>
  </si>
  <si>
    <t>03.2.4.4.1</t>
  </si>
  <si>
    <t>03.2.4.4.2</t>
  </si>
  <si>
    <t>03.2.4.5</t>
  </si>
  <si>
    <t>Traitement des angles saillants</t>
  </si>
  <si>
    <t xml:space="preserve">Localisation : Forfait pour tous les angles saillants des ouvrages en plaque de plâtre
</t>
  </si>
  <si>
    <t>03.2.4.5.1</t>
  </si>
  <si>
    <t>FT</t>
  </si>
  <si>
    <t>03.2.4.5.2</t>
  </si>
  <si>
    <t>03.2.5</t>
  </si>
  <si>
    <t>DIVERS</t>
  </si>
  <si>
    <t>03.2.5.1</t>
  </si>
  <si>
    <t>Sous oeuvre dans un mur maçonné de 18cm</t>
  </si>
  <si>
    <t>9.L</t>
  </si>
  <si>
    <t xml:space="preserve">Localisation : Dans le murs des archives au niveau 3 - phase 1
</t>
  </si>
  <si>
    <t>03.2.5.2</t>
  </si>
  <si>
    <t xml:space="preserve">Habillage de fenêtre de toit en plaque de plâtre H1 </t>
  </si>
  <si>
    <t xml:space="preserve">Localisation : Ensemble de la toiture - phase 1
</t>
  </si>
  <si>
    <t>03.2.5.3</t>
  </si>
  <si>
    <t xml:space="preserve">Gaine technique </t>
  </si>
  <si>
    <t xml:space="preserve">Localisation : voir plans architectes
</t>
  </si>
  <si>
    <t>03.2.5.3.1</t>
  </si>
  <si>
    <t>03.2.5.3.2</t>
  </si>
  <si>
    <t>03.2.5.4</t>
  </si>
  <si>
    <t>Habillage pour wc suspendu</t>
  </si>
  <si>
    <t xml:space="preserve">Localisation : Tous les wc
</t>
  </si>
  <si>
    <t>03.2.5.4.1</t>
  </si>
  <si>
    <t>03.2.5.4.2</t>
  </si>
  <si>
    <t>03.2.5.5</t>
  </si>
  <si>
    <t>Renfort dans les cloisons ou doublages</t>
  </si>
  <si>
    <t xml:space="preserve">Localisation : forfait pour l'ensemble du projet
</t>
  </si>
  <si>
    <t>03.2.5.5.1</t>
  </si>
  <si>
    <t>03.2.5.5.2</t>
  </si>
  <si>
    <t>Total H.T. :</t>
  </si>
  <si>
    <t>Total T.V.A. (20%) :</t>
  </si>
  <si>
    <t>Total T.T.C. :</t>
  </si>
  <si>
    <t>RECAPITULATIF
Lot n°03 DOUBLAGE, CLOISON ET FAUX PLAFOND</t>
  </si>
  <si>
    <t>RECAPITULATIF DES CHAPITRES</t>
  </si>
  <si>
    <t>03.2 - TRAVAUX</t>
  </si>
  <si>
    <t>Total du lot DOUBLAGE, CLOISON ET FAUX PLAFOND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</si>
  <si>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</si>
  <si>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</si>
  <si>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</si>
  <si>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</si>
  <si>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</si>
  <si>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</si>
  <si>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</si>
  <si>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</si>
  <si>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</si>
  <si>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</si>
  <si>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</si>
  <si>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</si>
  <si>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</si>
  <si>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</si>
  <si>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</si>
  <si>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</si>
  <si>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</si>
  <si>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</si>
  <si>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</si>
  <si>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</si>
  <si>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</si>
  <si>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</si>
  <si>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</si>
  <si>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</si>
  <si>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</si>
  <si>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</si>
  <si>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</si>
  <si>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</si>
  <si>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</si>
  <si>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</si>
  <si>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</si>
  <si>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</si>
  <si>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</si>
  <si>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Réaménagement des étages 3 et 4  de la cité administrative Desmichels</t>
  </si>
  <si>
    <t>Y2401</t>
  </si>
  <si>
    <t>22/01/2025</t>
  </si>
  <si>
    <t>DCE</t>
  </si>
  <si>
    <t>A</t>
  </si>
  <si>
    <t>Rue du 4ème Régiment de Chasseurs</t>
  </si>
  <si>
    <t>05000 GAP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</si>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</sst>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[$€];[Red]\-#,##0.00\ [$€]"/>
    <numFmt numFmtId="165" formatCode="00000"/>
    <numFmt numFmtId="166" formatCode="0#&quot; &quot;##&quot; &quot;##&quot; &quot;##&quot; &quot;##"/>
    <numFmt numFmtId="167" formatCode="#,##0.000"/>
  </numFmts>
  <fonts count="1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0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b/>
      <sz val="9"/>
      <color theme="1"/>
      <name val="Arial"/>
      <family val="2"/>
    </font>
    <font>
      <i/>
      <sz val="8"/>
      <color theme="1"/>
      <name val="Arial"/>
      <family val="2"/>
    </font>
    <font>
      <u/>
      <sz val="10"/>
      <color theme="1"/>
      <name val="Arial"/>
      <family val="2"/>
    </font>
    <font>
      <b/>
      <sz val="12"/>
      <color theme="1"/>
      <name val="Arial"/>
      <family val="2"/>
    </font>
    <font>
      <sz val="9"/>
      <color theme="1"/>
      <name val="Arial"/>
      <family val="2"/>
    </font>
    <font>
      <sz val="8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04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horizontal="right" vertical="top" wrapText="1"/>
    </xf>
    <xf numFmtId="3" fontId="9" fillId="0" borderId="0" xfId="0" applyNumberFormat="1" applyFont="1" applyAlignment="1">
      <alignment horizontal="right" vertical="top" wrapText="1"/>
    </xf>
    <xf numFmtId="4" fontId="9" fillId="0" borderId="10" xfId="0" applyNumberFormat="1" applyFont="1" applyBorder="1" applyAlignment="1" applyProtection="1">
      <alignment vertical="top" wrapText="1"/>
      <protection locked="0"/>
    </xf>
    <xf numFmtId="4" fontId="1" fillId="0" borderId="0" xfId="0" applyNumberFormat="1" applyFont="1" applyAlignment="1">
      <alignment vertical="top" wrapText="1"/>
    </xf>
    <xf numFmtId="10" fontId="4" fillId="0" borderId="0" xfId="0" applyNumberFormat="1" applyFont="1" applyAlignment="1">
      <alignment horizontal="right" vertical="top" wrapText="1"/>
    </xf>
    <xf numFmtId="0" fontId="11" fillId="0" borderId="0" xfId="0" applyFont="1" applyAlignment="1">
      <alignment vertical="top" wrapText="1"/>
    </xf>
    <xf numFmtId="4" fontId="9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vertical="top"/>
    </xf>
    <xf numFmtId="0" fontId="12" fillId="0" borderId="0" xfId="0" applyFont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right" vertical="top" wrapText="1"/>
    </xf>
    <xf numFmtId="0" fontId="5" fillId="0" borderId="9" xfId="0" applyFont="1" applyBorder="1" applyAlignment="1">
      <alignment vertical="top" wrapText="1"/>
    </xf>
    <xf numFmtId="10" fontId="5" fillId="0" borderId="22" xfId="0" applyNumberFormat="1" applyFont="1" applyBorder="1" applyAlignment="1">
      <alignment horizontal="right" vertical="top" wrapText="1"/>
    </xf>
    <xf numFmtId="0" fontId="5" fillId="0" borderId="0" xfId="0" applyFont="1" applyAlignment="1">
      <alignment vertical="top"/>
    </xf>
    <xf numFmtId="10" fontId="5" fillId="0" borderId="23" xfId="0" applyNumberFormat="1" applyFont="1" applyBorder="1" applyAlignment="1">
      <alignment horizontal="right" vertical="top" wrapText="1"/>
    </xf>
    <xf numFmtId="10" fontId="5" fillId="0" borderId="24" xfId="0" applyNumberFormat="1" applyFont="1" applyBorder="1" applyAlignment="1">
      <alignment horizontal="right" vertical="top" wrapText="1"/>
    </xf>
    <xf numFmtId="0" fontId="5" fillId="0" borderId="0" xfId="0" applyFont="1" applyAlignment="1">
      <alignment horizontal="center" vertical="top" wrapText="1"/>
    </xf>
    <xf numFmtId="0" fontId="5" fillId="0" borderId="10" xfId="0" applyFont="1" applyBorder="1" applyAlignment="1" applyProtection="1">
      <alignment horizontal="left" vertical="top" wrapText="1"/>
      <protection locked="0"/>
    </xf>
    <xf numFmtId="0" fontId="5" fillId="0" borderId="10" xfId="0" applyFont="1" applyBorder="1" applyAlignment="1" applyProtection="1">
      <alignment horizontal="center" vertical="top" wrapText="1"/>
      <protection locked="0"/>
    </xf>
    <xf numFmtId="167" fontId="5" fillId="0" borderId="10" xfId="0" applyNumberFormat="1" applyFont="1" applyBorder="1" applyAlignment="1" applyProtection="1">
      <alignment horizontal="right" vertical="top" wrapText="1"/>
      <protection locked="0"/>
    </xf>
    <xf numFmtId="164" fontId="5" fillId="0" borderId="10" xfId="0" applyNumberFormat="1" applyFont="1" applyBorder="1" applyAlignment="1" applyProtection="1">
      <alignment horizontal="right" vertical="top" wrapText="1"/>
      <protection locked="0"/>
    </xf>
    <xf numFmtId="164" fontId="5" fillId="0" borderId="9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0" fontId="0" fillId="0" borderId="0" xfId="0"/>
    <xf numFmtId="0" fontId="10" fillId="0" borderId="0" xfId="0" applyFont="1" applyAlignment="1">
      <alignment vertical="top" wrapText="1"/>
    </xf>
    <xf numFmtId="0" fontId="11" fillId="0" borderId="0" xfId="0" applyFont="1" applyAlignment="1">
      <alignment vertical="top" wrapText="1"/>
    </xf>
    <xf numFmtId="0" fontId="12" fillId="0" borderId="0" xfId="0" applyFont="1" applyAlignment="1">
      <alignment vertical="top" wrapText="1"/>
    </xf>
    <xf numFmtId="0" fontId="7" fillId="0" borderId="2" xfId="0" applyFont="1" applyBorder="1" applyAlignment="1">
      <alignment horizontal="right" vertical="top" wrapText="1"/>
    </xf>
    <xf numFmtId="0" fontId="7" fillId="0" borderId="3" xfId="0" applyFont="1" applyBorder="1" applyAlignment="1">
      <alignment horizontal="right" vertical="top" wrapText="1"/>
    </xf>
    <xf numFmtId="0" fontId="7" fillId="0" borderId="1" xfId="0" applyFont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4" fontId="7" fillId="0" borderId="0" xfId="0" applyNumberFormat="1" applyFont="1" applyAlignment="1">
      <alignment horizontal="right" vertical="top" wrapText="1"/>
    </xf>
    <xf numFmtId="164" fontId="7" fillId="0" borderId="5" xfId="0" applyNumberFormat="1" applyFont="1" applyBorder="1" applyAlignment="1">
      <alignment horizontal="right" vertical="top" wrapText="1"/>
    </xf>
    <xf numFmtId="0" fontId="7" fillId="0" borderId="4" xfId="0" applyFont="1" applyBorder="1" applyAlignment="1">
      <alignment vertical="top" wrapText="1"/>
    </xf>
    <xf numFmtId="164" fontId="7" fillId="0" borderId="7" xfId="0" applyNumberFormat="1" applyFont="1" applyBorder="1" applyAlignment="1">
      <alignment horizontal="right" vertical="top" wrapText="1"/>
    </xf>
    <xf numFmtId="164" fontId="7" fillId="0" borderId="8" xfId="0" applyNumberFormat="1" applyFont="1" applyBorder="1" applyAlignment="1">
      <alignment horizontal="right" vertical="top" wrapText="1"/>
    </xf>
    <xf numFmtId="0" fontId="7" fillId="0" borderId="6" xfId="0" applyFont="1" applyBorder="1" applyAlignment="1">
      <alignment vertical="top" wrapText="1"/>
    </xf>
    <xf numFmtId="0" fontId="7" fillId="0" borderId="7" xfId="0" applyFont="1" applyBorder="1" applyAlignment="1">
      <alignment vertical="top" wrapText="1"/>
    </xf>
    <xf numFmtId="0" fontId="6" fillId="0" borderId="0" xfId="0" applyFont="1" applyAlignment="1">
      <alignment horizontal="center" vertical="top" wrapText="1"/>
    </xf>
    <xf numFmtId="164" fontId="13" fillId="0" borderId="0" xfId="0" applyNumberFormat="1" applyFont="1" applyAlignment="1">
      <alignment horizontal="right" vertical="top" wrapText="1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vertical="top" wrapText="1"/>
    </xf>
    <xf numFmtId="0" fontId="10" fillId="0" borderId="11" xfId="0" applyFont="1" applyBorder="1" applyAlignment="1">
      <alignment vertical="top" wrapText="1"/>
    </xf>
    <xf numFmtId="0" fontId="10" fillId="0" borderId="1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7" fillId="0" borderId="16" xfId="0" applyFont="1" applyBorder="1" applyAlignment="1">
      <alignment vertical="top" wrapText="1"/>
    </xf>
    <xf numFmtId="164" fontId="7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64" fontId="1" fillId="0" borderId="17" xfId="0" applyNumberFormat="1" applyFont="1" applyBorder="1" applyAlignment="1">
      <alignment vertical="top" wrapText="1"/>
    </xf>
    <xf numFmtId="0" fontId="7" fillId="0" borderId="18" xfId="0" applyFont="1" applyBorder="1" applyAlignment="1">
      <alignment vertical="top" wrapText="1"/>
    </xf>
    <xf numFmtId="0" fontId="1" fillId="0" borderId="19" xfId="0" applyFont="1" applyBorder="1" applyAlignment="1">
      <alignment vertical="top" wrapText="1"/>
    </xf>
    <xf numFmtId="164" fontId="7" fillId="0" borderId="19" xfId="0" applyNumberFormat="1" applyFont="1" applyBorder="1" applyAlignment="1">
      <alignment vertical="top" wrapText="1"/>
    </xf>
    <xf numFmtId="164" fontId="1" fillId="0" borderId="19" xfId="0" applyNumberFormat="1" applyFont="1" applyBorder="1" applyAlignment="1">
      <alignment vertical="top" wrapText="1"/>
    </xf>
    <xf numFmtId="164" fontId="1" fillId="0" borderId="20" xfId="0" applyNumberFormat="1" applyFont="1" applyBorder="1" applyAlignment="1">
      <alignment vertical="top" wrapText="1"/>
    </xf>
    <xf numFmtId="0" fontId="14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21" xfId="0" applyFont="1" applyBorder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5" fillId="0" borderId="9" xfId="0" applyFont="1" applyBorder="1" applyAlignment="1">
      <alignment vertical="top" wrapText="1"/>
    </xf>
    <xf numFmtId="0" fontId="7" fillId="0" borderId="0" xfId="0" applyFont="1" applyAlignment="1">
      <alignment horizontal="center" vertical="top" wrapText="1"/>
    </xf>
    <xf numFmtId="0" fontId="5" fillId="0" borderId="10" xfId="0" applyFont="1" applyBorder="1" applyAlignment="1" applyProtection="1">
      <alignment vertical="top" wrapText="1"/>
      <protection locked="0"/>
    </xf>
    <xf numFmtId="165" fontId="5" fillId="0" borderId="10" xfId="0" applyNumberFormat="1" applyFont="1" applyBorder="1" applyAlignment="1" applyProtection="1">
      <alignment vertical="top" wrapText="1"/>
      <protection locked="0"/>
    </xf>
    <xf numFmtId="166" fontId="5" fillId="0" borderId="10" xfId="0" applyNumberFormat="1" applyFont="1" applyBorder="1" applyAlignment="1" applyProtection="1">
      <alignment vertical="top" wrapText="1"/>
      <protection locked="0"/>
    </xf>
    <xf numFmtId="0" fontId="13" fillId="0" borderId="0" xfId="0" applyFont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333375</xdr:colOff>
      <xdr:row>1</xdr:row>
      <xdr:rowOff>0</xdr:rowOff>
    </xdr:from>
    <xdr:to>
      <xdr:col>6</xdr:col>
      <xdr:colOff>504696</xdr:colOff>
      <xdr:row>9</xdr:row>
      <xdr:rowOff>114171</xdr:rowOff>
    </xdr:to>
    <xdr:pic>
      <xdr:nvPicPr>
        <xdr:cNvPr id="2" name="Picture 1" descr="{81cf5997-3b83-48a4-8122-1bb167516818}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19575" y="114300"/>
          <a:ext cx="1028571" cy="10285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6"/>
  <sheetViews>
    <sheetView showGridLines="0" workbookViewId="0"/>
  </sheetViews>
  <sheetFormatPr baseColWidth="10" defaultColWidth="9.140625" defaultRowHeight="9" customHeight="1" x14ac:dyDescent="0.25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" customHeight="1" x14ac:dyDescent="0.25">
      <c r="B1" s="1"/>
      <c r="C1" s="2"/>
      <c r="D1" s="3"/>
      <c r="E1" s="3"/>
      <c r="F1" s="3"/>
      <c r="G1" s="3"/>
      <c r="H1" s="3"/>
      <c r="I1" s="4"/>
    </row>
    <row r="2" spans="2:9" ht="9" customHeight="1" x14ac:dyDescent="0.25">
      <c r="B2" s="5"/>
      <c r="C2" s="6"/>
      <c r="D2" s="7"/>
      <c r="E2" s="41"/>
      <c r="F2" s="41"/>
      <c r="G2" s="41"/>
      <c r="H2" s="41"/>
      <c r="I2" s="8"/>
    </row>
    <row r="3" spans="2:9" ht="9" customHeight="1" x14ac:dyDescent="0.25">
      <c r="B3" s="5"/>
      <c r="C3" s="6"/>
      <c r="D3" s="7"/>
      <c r="E3" s="41"/>
      <c r="F3" s="41"/>
      <c r="G3" s="41"/>
      <c r="H3" s="41"/>
      <c r="I3" s="8"/>
    </row>
    <row r="4" spans="2:9" ht="9" customHeight="1" x14ac:dyDescent="0.25">
      <c r="B4" s="5"/>
      <c r="C4" s="6"/>
      <c r="D4" s="7"/>
      <c r="E4" s="41"/>
      <c r="F4" s="41"/>
      <c r="G4" s="41"/>
      <c r="H4" s="41"/>
      <c r="I4" s="8"/>
    </row>
    <row r="5" spans="2:9" ht="9" customHeight="1" x14ac:dyDescent="0.25">
      <c r="B5" s="5"/>
      <c r="C5" s="6"/>
      <c r="D5" s="7"/>
      <c r="E5" s="41"/>
      <c r="F5" s="41"/>
      <c r="G5" s="41"/>
      <c r="H5" s="41"/>
      <c r="I5" s="8"/>
    </row>
    <row r="6" spans="2:9" ht="9" customHeight="1" x14ac:dyDescent="0.25">
      <c r="B6" s="5"/>
      <c r="C6" s="6"/>
      <c r="D6" s="7"/>
      <c r="E6" s="41"/>
      <c r="F6" s="41"/>
      <c r="G6" s="41"/>
      <c r="H6" s="41"/>
      <c r="I6" s="8"/>
    </row>
    <row r="7" spans="2:9" ht="9" customHeight="1" x14ac:dyDescent="0.25">
      <c r="B7" s="5"/>
      <c r="C7" s="6"/>
      <c r="D7" s="7"/>
      <c r="E7" s="41"/>
      <c r="F7" s="41"/>
      <c r="G7" s="41"/>
      <c r="H7" s="41"/>
      <c r="I7" s="8"/>
    </row>
    <row r="8" spans="2:9" ht="9" customHeight="1" x14ac:dyDescent="0.25">
      <c r="B8" s="5"/>
      <c r="C8" s="6"/>
      <c r="D8" s="7"/>
      <c r="E8" s="41"/>
      <c r="F8" s="41"/>
      <c r="G8" s="41"/>
      <c r="H8" s="41"/>
      <c r="I8" s="8"/>
    </row>
    <row r="9" spans="2:9" ht="9" customHeight="1" x14ac:dyDescent="0.25">
      <c r="B9" s="5"/>
      <c r="C9" s="6"/>
      <c r="D9" s="7"/>
      <c r="E9" s="41"/>
      <c r="F9" s="41"/>
      <c r="G9" s="41"/>
      <c r="H9" s="41"/>
      <c r="I9" s="8"/>
    </row>
    <row r="10" spans="2:9" ht="9" customHeight="1" x14ac:dyDescent="0.25">
      <c r="B10" s="5"/>
      <c r="C10" s="6"/>
      <c r="D10" s="7"/>
      <c r="E10" s="41"/>
      <c r="F10" s="41"/>
      <c r="G10" s="41"/>
      <c r="H10" s="41"/>
      <c r="I10" s="8"/>
    </row>
    <row r="11" spans="2:9" ht="9" customHeight="1" x14ac:dyDescent="0.25">
      <c r="B11" s="5"/>
      <c r="C11" s="6"/>
      <c r="D11" s="7"/>
      <c r="E11" s="42" t="str">
        <f>IF(Paramètres!C5&lt;&gt;"",Paramètres!C5,"")</f>
        <v>Réaménagement des étages 3 et 4  de la cité administrative Desmichels</v>
      </c>
      <c r="F11" s="42"/>
      <c r="G11" s="42"/>
      <c r="H11" s="42"/>
      <c r="I11" s="8"/>
    </row>
    <row r="12" spans="2:9" ht="9" customHeight="1" x14ac:dyDescent="0.25">
      <c r="B12" s="5"/>
      <c r="C12" s="6"/>
      <c r="D12" s="7"/>
      <c r="E12" s="42"/>
      <c r="F12" s="42"/>
      <c r="G12" s="42"/>
      <c r="H12" s="42"/>
      <c r="I12" s="8"/>
    </row>
    <row r="13" spans="2:9" ht="9" customHeight="1" x14ac:dyDescent="0.25">
      <c r="B13" s="5"/>
      <c r="C13" s="6"/>
      <c r="D13" s="7"/>
      <c r="E13" s="42"/>
      <c r="F13" s="42"/>
      <c r="G13" s="42"/>
      <c r="H13" s="42"/>
      <c r="I13" s="8"/>
    </row>
    <row r="14" spans="2:9" ht="9" customHeight="1" x14ac:dyDescent="0.25">
      <c r="B14" s="5"/>
      <c r="C14" s="6"/>
      <c r="D14" s="7"/>
      <c r="E14" s="42"/>
      <c r="F14" s="42"/>
      <c r="G14" s="42"/>
      <c r="H14" s="42"/>
      <c r="I14" s="8"/>
    </row>
    <row r="15" spans="2:9" ht="9" customHeight="1" x14ac:dyDescent="0.25">
      <c r="B15" s="5"/>
      <c r="C15" s="6"/>
      <c r="D15" s="7"/>
      <c r="E15" s="42"/>
      <c r="F15" s="42"/>
      <c r="G15" s="42"/>
      <c r="H15" s="42"/>
      <c r="I15" s="8"/>
    </row>
    <row r="16" spans="2:9" ht="9" customHeight="1" x14ac:dyDescent="0.25">
      <c r="B16" s="5"/>
      <c r="C16" s="6"/>
      <c r="D16" s="7"/>
      <c r="E16" s="42"/>
      <c r="F16" s="42"/>
      <c r="G16" s="42"/>
      <c r="H16" s="42"/>
      <c r="I16" s="8"/>
    </row>
    <row r="17" spans="2:9" ht="9" customHeight="1" x14ac:dyDescent="0.25">
      <c r="B17" s="5"/>
      <c r="C17" s="6"/>
      <c r="D17" s="7"/>
      <c r="E17" s="42"/>
      <c r="F17" s="42"/>
      <c r="G17" s="42"/>
      <c r="H17" s="42"/>
      <c r="I17" s="8"/>
    </row>
    <row r="18" spans="2:9" ht="9" customHeight="1" x14ac:dyDescent="0.25">
      <c r="B18" s="5"/>
      <c r="C18" s="6"/>
      <c r="D18" s="7"/>
      <c r="E18" s="42"/>
      <c r="F18" s="42"/>
      <c r="G18" s="42"/>
      <c r="H18" s="42"/>
      <c r="I18" s="8"/>
    </row>
    <row r="19" spans="2:9" ht="9" customHeight="1" x14ac:dyDescent="0.25">
      <c r="B19" s="5"/>
      <c r="C19" s="6"/>
      <c r="D19" s="7"/>
      <c r="E19" s="42"/>
      <c r="F19" s="42"/>
      <c r="G19" s="42"/>
      <c r="H19" s="42"/>
      <c r="I19" s="8"/>
    </row>
    <row r="20" spans="2:9" ht="9" customHeight="1" x14ac:dyDescent="0.25">
      <c r="B20" s="5"/>
      <c r="C20" s="6"/>
      <c r="D20" s="7"/>
      <c r="E20" s="42" t="str">
        <f>IF(Paramètres!C24&lt;&gt;"",Paramètres!C24,"") &amp; CHAR(10) &amp; IF(Paramètres!C26&lt;&gt;"",Paramètres!C26,"") &amp; CHAR(10) &amp; IF(Paramètres!C28&lt;&gt;"",Paramètres!C28,"")</f>
        <v xml:space="preserve">Rue du 4ème Régiment de Chasseurs
05000 GAP
</v>
      </c>
      <c r="F20" s="42"/>
      <c r="G20" s="42"/>
      <c r="H20" s="42"/>
      <c r="I20" s="8"/>
    </row>
    <row r="21" spans="2:9" ht="9" customHeight="1" x14ac:dyDescent="0.25">
      <c r="B21" s="5"/>
      <c r="C21" s="6"/>
      <c r="D21" s="7"/>
      <c r="E21" s="42"/>
      <c r="F21" s="42"/>
      <c r="G21" s="42"/>
      <c r="H21" s="42"/>
      <c r="I21" s="8"/>
    </row>
    <row r="22" spans="2:9" ht="9" customHeight="1" x14ac:dyDescent="0.25">
      <c r="B22" s="5"/>
      <c r="C22" s="6"/>
      <c r="D22" s="7"/>
      <c r="E22" s="42"/>
      <c r="F22" s="42"/>
      <c r="G22" s="42"/>
      <c r="H22" s="42"/>
      <c r="I22" s="8"/>
    </row>
    <row r="23" spans="2:9" ht="9" customHeight="1" x14ac:dyDescent="0.25">
      <c r="B23" s="5"/>
      <c r="C23" s="6"/>
      <c r="D23" s="7"/>
      <c r="E23" s="42"/>
      <c r="F23" s="42"/>
      <c r="G23" s="42"/>
      <c r="H23" s="42"/>
      <c r="I23" s="8"/>
    </row>
    <row r="24" spans="2:9" ht="9" customHeight="1" x14ac:dyDescent="0.25">
      <c r="B24" s="5"/>
      <c r="C24" s="6"/>
      <c r="D24" s="7"/>
      <c r="E24" s="42"/>
      <c r="F24" s="42"/>
      <c r="G24" s="42"/>
      <c r="H24" s="42"/>
      <c r="I24" s="8"/>
    </row>
    <row r="25" spans="2:9" ht="9" customHeight="1" x14ac:dyDescent="0.25">
      <c r="B25" s="5"/>
      <c r="C25" s="6"/>
      <c r="D25" s="7"/>
      <c r="E25" s="42"/>
      <c r="F25" s="42"/>
      <c r="G25" s="42"/>
      <c r="H25" s="42"/>
      <c r="I25" s="8"/>
    </row>
    <row r="26" spans="2:9" ht="9" customHeight="1" x14ac:dyDescent="0.25">
      <c r="B26" s="5"/>
      <c r="C26" s="6"/>
      <c r="D26" s="7"/>
      <c r="E26" s="42"/>
      <c r="F26" s="42"/>
      <c r="G26" s="42"/>
      <c r="H26" s="42"/>
      <c r="I26" s="8"/>
    </row>
    <row r="27" spans="2:9" ht="9" customHeight="1" x14ac:dyDescent="0.25">
      <c r="B27" s="5"/>
      <c r="C27" s="6"/>
      <c r="D27" s="7"/>
      <c r="E27" s="42"/>
      <c r="F27" s="42"/>
      <c r="G27" s="42"/>
      <c r="H27" s="42"/>
      <c r="I27" s="8"/>
    </row>
    <row r="28" spans="2:9" ht="9" customHeight="1" x14ac:dyDescent="0.25">
      <c r="B28" s="5"/>
      <c r="C28" s="6"/>
      <c r="D28" s="7"/>
      <c r="E28" s="41"/>
      <c r="F28" s="41"/>
      <c r="G28" s="41"/>
      <c r="H28" s="41"/>
      <c r="I28" s="8"/>
    </row>
    <row r="29" spans="2:9" ht="9" customHeight="1" x14ac:dyDescent="0.25">
      <c r="B29" s="5"/>
      <c r="C29" s="6"/>
      <c r="D29" s="7"/>
      <c r="E29" s="41"/>
      <c r="F29" s="41"/>
      <c r="G29" s="41"/>
      <c r="H29" s="41"/>
      <c r="I29" s="8"/>
    </row>
    <row r="30" spans="2:9" ht="9" customHeight="1" x14ac:dyDescent="0.25">
      <c r="B30" s="5"/>
      <c r="C30" s="6"/>
      <c r="D30" s="7"/>
      <c r="E30" s="41"/>
      <c r="F30" s="41"/>
      <c r="G30" s="41"/>
      <c r="H30" s="41"/>
      <c r="I30" s="8"/>
    </row>
    <row r="31" spans="2:9" ht="9" customHeight="1" x14ac:dyDescent="0.25">
      <c r="B31" s="5"/>
      <c r="C31" s="6"/>
      <c r="D31" s="7"/>
      <c r="E31" s="41"/>
      <c r="F31" s="41"/>
      <c r="G31" s="41"/>
      <c r="H31" s="41"/>
      <c r="I31" s="8"/>
    </row>
    <row r="32" spans="2:9" ht="9" customHeight="1" x14ac:dyDescent="0.25">
      <c r="B32" s="5"/>
      <c r="C32" s="6"/>
      <c r="D32" s="7"/>
      <c r="E32" s="41"/>
      <c r="F32" s="41"/>
      <c r="G32" s="41"/>
      <c r="H32" s="41"/>
      <c r="I32" s="8"/>
    </row>
    <row r="33" spans="2:9" ht="9" customHeight="1" x14ac:dyDescent="0.25">
      <c r="B33" s="5"/>
      <c r="C33" s="6"/>
      <c r="D33" s="7"/>
      <c r="E33" s="41"/>
      <c r="F33" s="41"/>
      <c r="G33" s="41"/>
      <c r="H33" s="41"/>
      <c r="I33" s="8"/>
    </row>
    <row r="34" spans="2:9" ht="9" customHeight="1" x14ac:dyDescent="0.25">
      <c r="B34" s="5"/>
      <c r="C34" s="6"/>
      <c r="D34" s="7"/>
      <c r="E34" s="41"/>
      <c r="F34" s="41"/>
      <c r="G34" s="41"/>
      <c r="H34" s="41"/>
      <c r="I34" s="8"/>
    </row>
    <row r="35" spans="2:9" ht="9" customHeight="1" x14ac:dyDescent="0.25">
      <c r="B35" s="5"/>
      <c r="C35" s="6"/>
      <c r="D35" s="7"/>
      <c r="E35" s="41"/>
      <c r="F35" s="41"/>
      <c r="G35" s="41"/>
      <c r="H35" s="41"/>
      <c r="I35" s="8"/>
    </row>
    <row r="36" spans="2:9" ht="9" customHeight="1" x14ac:dyDescent="0.25">
      <c r="B36" s="5"/>
      <c r="C36" s="6"/>
      <c r="D36" s="7"/>
      <c r="E36" s="41"/>
      <c r="F36" s="41"/>
      <c r="G36" s="41"/>
      <c r="H36" s="41"/>
      <c r="I36" s="8"/>
    </row>
    <row r="37" spans="2:9" ht="9" customHeight="1" x14ac:dyDescent="0.25">
      <c r="B37" s="5"/>
      <c r="C37" s="6"/>
      <c r="D37" s="7"/>
      <c r="E37" s="41"/>
      <c r="F37" s="41"/>
      <c r="G37" s="41"/>
      <c r="H37" s="41"/>
      <c r="I37" s="8"/>
    </row>
    <row r="38" spans="2:9" ht="9" customHeight="1" x14ac:dyDescent="0.25">
      <c r="B38" s="5"/>
      <c r="C38" s="6"/>
      <c r="D38" s="7"/>
      <c r="E38" s="41"/>
      <c r="F38" s="41"/>
      <c r="G38" s="41"/>
      <c r="H38" s="41"/>
      <c r="I38" s="8"/>
    </row>
    <row r="39" spans="2:9" ht="9" customHeight="1" x14ac:dyDescent="0.25">
      <c r="B39" s="5"/>
      <c r="C39" s="6"/>
      <c r="D39" s="7"/>
      <c r="E39" s="41"/>
      <c r="F39" s="41"/>
      <c r="G39" s="41"/>
      <c r="H39" s="41"/>
      <c r="I39" s="8"/>
    </row>
    <row r="40" spans="2:9" ht="9" customHeight="1" x14ac:dyDescent="0.25">
      <c r="B40" s="5"/>
      <c r="C40" s="6"/>
      <c r="D40" s="7"/>
      <c r="E40" s="41"/>
      <c r="F40" s="41"/>
      <c r="G40" s="41"/>
      <c r="H40" s="41"/>
      <c r="I40" s="8"/>
    </row>
    <row r="41" spans="2:9" ht="9" customHeight="1" x14ac:dyDescent="0.25">
      <c r="B41" s="5"/>
      <c r="C41" s="6"/>
      <c r="D41" s="7"/>
      <c r="E41" s="41"/>
      <c r="F41" s="41"/>
      <c r="G41" s="41"/>
      <c r="H41" s="41"/>
      <c r="I41" s="8"/>
    </row>
    <row r="42" spans="2:9" ht="9" customHeight="1" x14ac:dyDescent="0.25">
      <c r="B42" s="5"/>
      <c r="C42" s="6"/>
      <c r="D42" s="7"/>
      <c r="E42" s="41"/>
      <c r="F42" s="41"/>
      <c r="G42" s="41"/>
      <c r="H42" s="41"/>
      <c r="I42" s="8"/>
    </row>
    <row r="43" spans="2:9" ht="9" customHeight="1" x14ac:dyDescent="0.25">
      <c r="B43" s="5"/>
      <c r="C43" s="6"/>
      <c r="D43" s="7"/>
      <c r="E43" s="41"/>
      <c r="F43" s="41"/>
      <c r="G43" s="41"/>
      <c r="H43" s="41"/>
      <c r="I43" s="8"/>
    </row>
    <row r="44" spans="2:9" ht="9" customHeight="1" x14ac:dyDescent="0.25">
      <c r="B44" s="5"/>
      <c r="C44" s="6"/>
      <c r="D44" s="7"/>
      <c r="E44" s="41"/>
      <c r="F44" s="41"/>
      <c r="G44" s="41"/>
      <c r="H44" s="41"/>
      <c r="I44" s="8"/>
    </row>
    <row r="45" spans="2:9" ht="9" customHeight="1" x14ac:dyDescent="0.25">
      <c r="B45" s="5"/>
      <c r="C45" s="6"/>
      <c r="D45" s="7"/>
      <c r="E45" s="41"/>
      <c r="F45" s="41"/>
      <c r="G45" s="41"/>
      <c r="H45" s="41"/>
      <c r="I45" s="8"/>
    </row>
    <row r="46" spans="2:9" ht="9" customHeight="1" x14ac:dyDescent="0.25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25">
      <c r="B47" s="5"/>
      <c r="C47" s="6"/>
      <c r="D47" s="7"/>
      <c r="E47" s="41"/>
      <c r="F47" s="41"/>
      <c r="G47" s="41"/>
      <c r="H47" s="41"/>
      <c r="I47" s="8"/>
    </row>
    <row r="48" spans="2:9" ht="9" customHeight="1" x14ac:dyDescent="0.25">
      <c r="B48" s="5"/>
      <c r="C48" s="6"/>
      <c r="D48" s="7"/>
      <c r="E48" s="41"/>
      <c r="F48" s="41"/>
      <c r="G48" s="41"/>
      <c r="H48" s="41"/>
      <c r="I48" s="8"/>
    </row>
    <row r="49" spans="2:9" ht="9" customHeight="1" x14ac:dyDescent="0.25">
      <c r="B49" s="5"/>
      <c r="C49" s="6"/>
      <c r="D49" s="7"/>
      <c r="E49" s="41"/>
      <c r="F49" s="41"/>
      <c r="G49" s="41"/>
      <c r="H49" s="41"/>
      <c r="I49" s="8"/>
    </row>
    <row r="50" spans="2:9" ht="9" customHeight="1" x14ac:dyDescent="0.25">
      <c r="B50" s="5"/>
      <c r="C50" s="6"/>
      <c r="D50" s="7"/>
      <c r="E50" s="41"/>
      <c r="F50" s="41"/>
      <c r="G50" s="41"/>
      <c r="H50" s="41"/>
      <c r="I50" s="8"/>
    </row>
    <row r="51" spans="2:9" ht="9" customHeight="1" x14ac:dyDescent="0.25">
      <c r="B51" s="5"/>
      <c r="C51" s="6"/>
      <c r="D51" s="7"/>
      <c r="E51" s="41"/>
      <c r="F51" s="41"/>
      <c r="G51" s="41"/>
      <c r="H51" s="41"/>
      <c r="I51" s="8"/>
    </row>
    <row r="52" spans="2:9" ht="9" customHeight="1" x14ac:dyDescent="0.25">
      <c r="B52" s="5"/>
      <c r="C52" s="6"/>
      <c r="D52" s="7"/>
      <c r="E52" s="41"/>
      <c r="F52" s="41"/>
      <c r="G52" s="41"/>
      <c r="H52" s="41"/>
      <c r="I52" s="8"/>
    </row>
    <row r="53" spans="2:9" ht="9" customHeight="1" x14ac:dyDescent="0.25">
      <c r="B53" s="5"/>
      <c r="C53" s="6"/>
      <c r="D53" s="7"/>
      <c r="E53" s="41"/>
      <c r="F53" s="41"/>
      <c r="G53" s="41"/>
      <c r="H53" s="41"/>
      <c r="I53" s="8"/>
    </row>
    <row r="54" spans="2:9" ht="9" customHeight="1" x14ac:dyDescent="0.25">
      <c r="B54" s="5"/>
      <c r="C54" s="6"/>
      <c r="D54" s="7"/>
      <c r="E54" s="41"/>
      <c r="F54" s="41"/>
      <c r="G54" s="41"/>
      <c r="H54" s="41"/>
      <c r="I54" s="8"/>
    </row>
    <row r="55" spans="2:9" ht="9" customHeight="1" x14ac:dyDescent="0.25">
      <c r="B55" s="5"/>
      <c r="C55" s="6"/>
      <c r="D55" s="7"/>
      <c r="E55" s="41"/>
      <c r="F55" s="41"/>
      <c r="G55" s="41"/>
      <c r="H55" s="41"/>
      <c r="I55" s="8"/>
    </row>
    <row r="56" spans="2:9" ht="9" customHeight="1" x14ac:dyDescent="0.25">
      <c r="B56" s="5"/>
      <c r="C56" s="6"/>
      <c r="D56" s="7"/>
      <c r="E56" s="41"/>
      <c r="F56" s="41"/>
      <c r="G56" s="41"/>
      <c r="H56" s="41"/>
      <c r="I56" s="8"/>
    </row>
    <row r="57" spans="2:9" ht="9" customHeight="1" x14ac:dyDescent="0.25">
      <c r="B57" s="5"/>
      <c r="C57" s="6"/>
      <c r="D57" s="7"/>
      <c r="E57" s="41"/>
      <c r="F57" s="41"/>
      <c r="G57" s="41"/>
      <c r="H57" s="41"/>
      <c r="I57" s="8"/>
    </row>
    <row r="58" spans="2:9" ht="9" customHeight="1" x14ac:dyDescent="0.25">
      <c r="B58" s="5"/>
      <c r="C58" s="6"/>
      <c r="D58" s="7"/>
      <c r="E58" s="41"/>
      <c r="F58" s="41"/>
      <c r="G58" s="41"/>
      <c r="H58" s="41"/>
      <c r="I58" s="8"/>
    </row>
    <row r="59" spans="2:9" ht="9" customHeight="1" x14ac:dyDescent="0.25">
      <c r="B59" s="5"/>
      <c r="C59" s="6"/>
      <c r="D59" s="7"/>
      <c r="E59" s="7"/>
      <c r="F59" s="7"/>
      <c r="G59" s="7"/>
      <c r="H59" s="7"/>
      <c r="I59" s="8"/>
    </row>
    <row r="60" spans="2:9" ht="9" customHeight="1" x14ac:dyDescent="0.25">
      <c r="B60" s="5"/>
      <c r="C60" s="6"/>
      <c r="D60" s="7"/>
      <c r="E60" s="43" t="str">
        <f>IF(Paramètres!C9&lt;&gt;"",Paramètres!C9,"")</f>
        <v>Lot n°03</v>
      </c>
      <c r="F60" s="43"/>
      <c r="G60" s="43"/>
      <c r="H60" s="43"/>
      <c r="I60" s="8"/>
    </row>
    <row r="61" spans="2:9" ht="9" customHeight="1" x14ac:dyDescent="0.25">
      <c r="B61" s="5"/>
      <c r="C61" s="6"/>
      <c r="D61" s="7"/>
      <c r="E61" s="43"/>
      <c r="F61" s="43"/>
      <c r="G61" s="43"/>
      <c r="H61" s="43"/>
      <c r="I61" s="8"/>
    </row>
    <row r="62" spans="2:9" ht="9" customHeight="1" x14ac:dyDescent="0.25">
      <c r="B62" s="5"/>
      <c r="C62" s="6"/>
      <c r="D62" s="7"/>
      <c r="E62" s="43"/>
      <c r="F62" s="43"/>
      <c r="G62" s="43"/>
      <c r="H62" s="43"/>
      <c r="I62" s="8"/>
    </row>
    <row r="63" spans="2:9" ht="9" customHeight="1" x14ac:dyDescent="0.25">
      <c r="B63" s="5"/>
      <c r="C63" s="6"/>
      <c r="D63" s="7"/>
      <c r="E63" s="43" t="str">
        <f>IF(Paramètres!C11&lt;&gt;"",Paramètres!C11,"")</f>
        <v>DOUBLAGE, CLOISON ET FAUX PLAFOND</v>
      </c>
      <c r="F63" s="43"/>
      <c r="G63" s="43"/>
      <c r="H63" s="43"/>
      <c r="I63" s="8"/>
    </row>
    <row r="64" spans="2:9" ht="9" customHeight="1" x14ac:dyDescent="0.25">
      <c r="B64" s="53" t="s">
        <v>6</v>
      </c>
      <c r="C64" s="54"/>
      <c r="D64" s="7"/>
      <c r="E64" s="43"/>
      <c r="F64" s="43"/>
      <c r="G64" s="43"/>
      <c r="H64" s="43"/>
      <c r="I64" s="8"/>
    </row>
    <row r="65" spans="2:9" ht="9" customHeight="1" x14ac:dyDescent="0.25">
      <c r="B65" s="55"/>
      <c r="C65" s="54"/>
      <c r="D65" s="7"/>
      <c r="E65" s="43"/>
      <c r="F65" s="43"/>
      <c r="G65" s="43"/>
      <c r="H65" s="43"/>
      <c r="I65" s="8"/>
    </row>
    <row r="66" spans="2:9" ht="9" customHeight="1" x14ac:dyDescent="0.25">
      <c r="B66" s="55"/>
      <c r="C66" s="54"/>
      <c r="D66" s="7"/>
      <c r="E66" s="43"/>
      <c r="F66" s="43"/>
      <c r="G66" s="43"/>
      <c r="H66" s="43"/>
      <c r="I66" s="8"/>
    </row>
    <row r="67" spans="2:9" ht="9" customHeight="1" x14ac:dyDescent="0.25">
      <c r="B67" s="55"/>
      <c r="C67" s="54"/>
      <c r="D67" s="7"/>
      <c r="E67" s="43"/>
      <c r="F67" s="43"/>
      <c r="G67" s="43"/>
      <c r="H67" s="43"/>
      <c r="I67" s="8"/>
    </row>
    <row r="68" spans="2:9" ht="9" customHeight="1" x14ac:dyDescent="0.25">
      <c r="B68" s="55"/>
      <c r="C68" s="54"/>
      <c r="D68" s="7"/>
      <c r="E68" s="43"/>
      <c r="F68" s="43"/>
      <c r="G68" s="43"/>
      <c r="H68" s="43"/>
      <c r="I68" s="8"/>
    </row>
    <row r="69" spans="2:9" ht="9" customHeight="1" x14ac:dyDescent="0.25">
      <c r="B69" s="55"/>
      <c r="C69" s="54"/>
      <c r="D69" s="7"/>
      <c r="E69" s="43"/>
      <c r="F69" s="43"/>
      <c r="G69" s="43"/>
      <c r="H69" s="43"/>
      <c r="I69" s="8"/>
    </row>
    <row r="70" spans="2:9" ht="9" customHeight="1" x14ac:dyDescent="0.25">
      <c r="B70" s="55"/>
      <c r="C70" s="54"/>
      <c r="D70" s="7"/>
      <c r="E70" s="44" t="str">
        <f>IF(Paramètres!C3&lt;&gt;"",Paramètres!C3,"")</f>
        <v>DPGF</v>
      </c>
      <c r="F70" s="45"/>
      <c r="G70" s="45"/>
      <c r="H70" s="46"/>
      <c r="I70" s="8"/>
    </row>
    <row r="71" spans="2:9" ht="9" customHeight="1" x14ac:dyDescent="0.25">
      <c r="B71" s="53" t="s">
        <v>5</v>
      </c>
      <c r="C71" s="54"/>
      <c r="D71" s="7"/>
      <c r="E71" s="47"/>
      <c r="F71" s="42"/>
      <c r="G71" s="42"/>
      <c r="H71" s="48"/>
      <c r="I71" s="8"/>
    </row>
    <row r="72" spans="2:9" ht="9" customHeight="1" x14ac:dyDescent="0.25">
      <c r="B72" s="55"/>
      <c r="C72" s="54"/>
      <c r="D72" s="7"/>
      <c r="E72" s="47"/>
      <c r="F72" s="42"/>
      <c r="G72" s="42"/>
      <c r="H72" s="48"/>
      <c r="I72" s="8"/>
    </row>
    <row r="73" spans="2:9" ht="9" customHeight="1" x14ac:dyDescent="0.25">
      <c r="B73" s="55"/>
      <c r="C73" s="54"/>
      <c r="D73" s="7"/>
      <c r="E73" s="47"/>
      <c r="F73" s="42"/>
      <c r="G73" s="42"/>
      <c r="H73" s="48"/>
      <c r="I73" s="8"/>
    </row>
    <row r="74" spans="2:9" ht="9" customHeight="1" x14ac:dyDescent="0.25">
      <c r="B74" s="55"/>
      <c r="C74" s="54"/>
      <c r="D74" s="7"/>
      <c r="E74" s="47"/>
      <c r="F74" s="42"/>
      <c r="G74" s="42"/>
      <c r="H74" s="48"/>
      <c r="I74" s="8"/>
    </row>
    <row r="75" spans="2:9" ht="9" customHeight="1" x14ac:dyDescent="0.25">
      <c r="B75" s="55"/>
      <c r="C75" s="54"/>
      <c r="D75" s="7"/>
      <c r="E75" s="47"/>
      <c r="F75" s="42"/>
      <c r="G75" s="42"/>
      <c r="H75" s="48"/>
      <c r="I75" s="8"/>
    </row>
    <row r="76" spans="2:9" ht="9" customHeight="1" x14ac:dyDescent="0.25">
      <c r="B76" s="55"/>
      <c r="C76" s="54"/>
      <c r="D76" s="7"/>
      <c r="E76" s="49"/>
      <c r="F76" s="50"/>
      <c r="G76" s="50"/>
      <c r="H76" s="51"/>
      <c r="I76" s="8"/>
    </row>
    <row r="77" spans="2:9" ht="9" customHeight="1" x14ac:dyDescent="0.25">
      <c r="B77" s="55"/>
      <c r="C77" s="54"/>
      <c r="D77" s="7"/>
      <c r="E77" s="7"/>
      <c r="F77" s="7"/>
      <c r="G77" s="7"/>
      <c r="H77" s="7"/>
      <c r="I77" s="8"/>
    </row>
    <row r="78" spans="2:9" ht="9" customHeight="1" x14ac:dyDescent="0.25">
      <c r="B78" s="53" t="s">
        <v>4</v>
      </c>
      <c r="C78" s="54"/>
      <c r="D78" s="7"/>
      <c r="E78" s="7"/>
      <c r="F78" s="52" t="s">
        <v>0</v>
      </c>
      <c r="G78" s="52" t="str">
        <f>IF(Paramètres!C7&lt;&gt;"",Paramètres!C7,"")</f>
        <v>Y2401</v>
      </c>
      <c r="H78" s="7"/>
      <c r="I78" s="8"/>
    </row>
    <row r="79" spans="2:9" ht="9" customHeight="1" x14ac:dyDescent="0.25">
      <c r="B79" s="55"/>
      <c r="C79" s="54"/>
      <c r="D79" s="7"/>
      <c r="E79" s="7"/>
      <c r="F79" s="52"/>
      <c r="G79" s="52"/>
      <c r="H79" s="7"/>
      <c r="I79" s="8"/>
    </row>
    <row r="80" spans="2:9" ht="9" customHeight="1" x14ac:dyDescent="0.25">
      <c r="B80" s="55"/>
      <c r="C80" s="54"/>
      <c r="D80" s="7"/>
      <c r="E80" s="7"/>
      <c r="F80" s="52" t="s">
        <v>1</v>
      </c>
      <c r="G80" s="52" t="str">
        <f>IF(Paramètres!C13&lt;&gt;"",Paramètres!C13,"")</f>
        <v>22/01/2025</v>
      </c>
      <c r="H80" s="7"/>
      <c r="I80" s="8"/>
    </row>
    <row r="81" spans="2:9" ht="9" customHeight="1" x14ac:dyDescent="0.25">
      <c r="B81" s="55"/>
      <c r="C81" s="54"/>
      <c r="D81" s="7"/>
      <c r="E81" s="7"/>
      <c r="F81" s="52"/>
      <c r="G81" s="52"/>
      <c r="H81" s="7"/>
      <c r="I81" s="8"/>
    </row>
    <row r="82" spans="2:9" ht="9" customHeight="1" x14ac:dyDescent="0.25">
      <c r="B82" s="55"/>
      <c r="C82" s="54"/>
      <c r="D82" s="7"/>
      <c r="E82" s="7"/>
      <c r="F82" s="52" t="s">
        <v>2</v>
      </c>
      <c r="G82" s="52" t="str">
        <f>IF(Paramètres!C15&lt;&gt;"",Paramètres!C15,"")</f>
        <v>DCE</v>
      </c>
      <c r="H82" s="7"/>
      <c r="I82" s="8"/>
    </row>
    <row r="83" spans="2:9" ht="9" customHeight="1" x14ac:dyDescent="0.25">
      <c r="B83" s="55"/>
      <c r="C83" s="54"/>
      <c r="D83" s="7"/>
      <c r="E83" s="7"/>
      <c r="F83" s="52"/>
      <c r="G83" s="52"/>
      <c r="H83" s="7"/>
      <c r="I83" s="8"/>
    </row>
    <row r="84" spans="2:9" ht="9" customHeight="1" x14ac:dyDescent="0.25">
      <c r="B84" s="55"/>
      <c r="C84" s="54"/>
      <c r="D84" s="7"/>
      <c r="E84" s="7"/>
      <c r="F84" s="52" t="s">
        <v>3</v>
      </c>
      <c r="G84" s="52" t="str">
        <f>IF(Paramètres!C17&lt;&gt;"",Paramètres!C17,"")</f>
        <v>A</v>
      </c>
      <c r="H84" s="7"/>
      <c r="I84" s="8"/>
    </row>
    <row r="85" spans="2:9" ht="9" customHeight="1" x14ac:dyDescent="0.25">
      <c r="B85" s="5"/>
      <c r="C85" s="6"/>
      <c r="D85" s="7"/>
      <c r="E85" s="7"/>
      <c r="F85" s="52"/>
      <c r="G85" s="52"/>
      <c r="H85" s="7"/>
      <c r="I85" s="8"/>
    </row>
    <row r="86" spans="2:9" ht="9" customHeight="1" x14ac:dyDescent="0.25">
      <c r="B86" s="9"/>
      <c r="C86" s="10"/>
      <c r="D86" s="11"/>
      <c r="E86" s="11"/>
      <c r="F86" s="11"/>
      <c r="G86" s="11"/>
      <c r="H86" s="11"/>
      <c r="I86" s="12"/>
    </row>
  </sheetData>
  <sheetProtection password="E95E" sheet="1" objects="1" selectLockedCells="1"/>
  <mergeCells count="20">
    <mergeCell ref="B78:C84"/>
    <mergeCell ref="B71:C77"/>
    <mergeCell ref="B64:C70"/>
    <mergeCell ref="F80:F81"/>
    <mergeCell ref="G80:G81"/>
    <mergeCell ref="F82:F83"/>
    <mergeCell ref="G82:G83"/>
    <mergeCell ref="F84:F85"/>
    <mergeCell ref="G84:G85"/>
    <mergeCell ref="E60:H62"/>
    <mergeCell ref="E63:H69"/>
    <mergeCell ref="E70:H76"/>
    <mergeCell ref="F78:F79"/>
    <mergeCell ref="G78:G79"/>
    <mergeCell ref="E2:H10"/>
    <mergeCell ref="E11:H19"/>
    <mergeCell ref="E20:H27"/>
    <mergeCell ref="E28:H45"/>
    <mergeCell ref="E47:E58"/>
    <mergeCell ref="F47:H58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Q292"/>
  <sheetViews>
    <sheetView showGridLines="0" tabSelected="1" topLeftCell="B2" workbookViewId="0">
      <selection activeCell="I9" sqref="I9"/>
    </sheetView>
  </sheetViews>
  <sheetFormatPr baseColWidth="10" defaultColWidth="9.140625" defaultRowHeight="15" x14ac:dyDescent="0.25"/>
  <cols>
    <col min="1" max="1" width="0" hidden="1" customWidth="1"/>
    <col min="2" max="2" width="6.5703125" customWidth="1"/>
    <col min="3" max="3" width="36" customWidth="1"/>
    <col min="4" max="7" width="8.140625" customWidth="1"/>
    <col min="8" max="8" width="0" hidden="1" customWidth="1"/>
    <col min="9" max="10" width="12.5703125" customWidth="1"/>
    <col min="11" max="17" width="0" hidden="1" customWidth="1"/>
    <col min="18" max="69" width="10.7109375" customWidth="1"/>
  </cols>
  <sheetData>
    <row r="1" spans="1:17" hidden="1" x14ac:dyDescent="0.25">
      <c r="A1" s="7" t="s">
        <v>7</v>
      </c>
      <c r="B1" s="7" t="s">
        <v>8</v>
      </c>
      <c r="C1" s="7" t="s">
        <v>9</v>
      </c>
      <c r="D1" s="7" t="s">
        <v>10</v>
      </c>
      <c r="E1" s="7" t="s">
        <v>11</v>
      </c>
      <c r="F1" s="7" t="s">
        <v>12</v>
      </c>
      <c r="G1" s="7" t="s">
        <v>13</v>
      </c>
      <c r="H1" s="7" t="s">
        <v>14</v>
      </c>
      <c r="I1" s="7" t="s">
        <v>15</v>
      </c>
      <c r="J1" s="7" t="s">
        <v>16</v>
      </c>
      <c r="K1" s="7" t="s">
        <v>17</v>
      </c>
      <c r="M1" s="7" t="s">
        <v>18</v>
      </c>
      <c r="N1" s="7" t="s">
        <v>19</v>
      </c>
      <c r="O1" s="7" t="s">
        <v>20</v>
      </c>
      <c r="P1" s="7" t="s">
        <v>21</v>
      </c>
      <c r="Q1" s="7" t="s">
        <v>22</v>
      </c>
    </row>
    <row r="3" spans="1:17" hidden="1" x14ac:dyDescent="0.25"/>
    <row r="4" spans="1:17" ht="44.45" customHeight="1" x14ac:dyDescent="0.25">
      <c r="A4" s="7">
        <v>2</v>
      </c>
      <c r="B4" s="13" t="s">
        <v>23</v>
      </c>
      <c r="C4" s="56" t="s">
        <v>24</v>
      </c>
      <c r="D4" s="56"/>
      <c r="E4" s="56"/>
      <c r="F4" s="13"/>
      <c r="G4" s="13"/>
      <c r="H4" s="13"/>
      <c r="I4" s="13"/>
      <c r="J4" s="13"/>
      <c r="K4" s="7"/>
    </row>
    <row r="5" spans="1:17" hidden="1" x14ac:dyDescent="0.25">
      <c r="A5" s="7">
        <v>3</v>
      </c>
    </row>
    <row r="6" spans="1:17" hidden="1" x14ac:dyDescent="0.25">
      <c r="A6" s="7" t="s">
        <v>25</v>
      </c>
    </row>
    <row r="7" spans="1:17" ht="18.600000000000001" customHeight="1" x14ac:dyDescent="0.25">
      <c r="A7" s="7">
        <v>3</v>
      </c>
      <c r="B7" s="14" t="s">
        <v>26</v>
      </c>
      <c r="C7" s="56" t="s">
        <v>27</v>
      </c>
      <c r="D7" s="56"/>
      <c r="E7" s="56"/>
      <c r="F7" s="13"/>
      <c r="G7" s="13"/>
      <c r="H7" s="13"/>
      <c r="I7" s="13"/>
      <c r="J7" s="13"/>
      <c r="K7" s="7"/>
    </row>
    <row r="8" spans="1:17" x14ac:dyDescent="0.25">
      <c r="A8" s="7">
        <v>5</v>
      </c>
      <c r="B8" s="14" t="s">
        <v>28</v>
      </c>
      <c r="C8" s="57" t="s">
        <v>29</v>
      </c>
      <c r="D8" s="57"/>
      <c r="E8" s="57"/>
      <c r="F8" s="15"/>
      <c r="G8" s="15"/>
      <c r="H8" s="15"/>
      <c r="I8" s="15"/>
      <c r="J8" s="15"/>
      <c r="K8" s="7"/>
    </row>
    <row r="9" spans="1:17" x14ac:dyDescent="0.25">
      <c r="A9" s="7">
        <v>9</v>
      </c>
      <c r="B9" s="16" t="s">
        <v>30</v>
      </c>
      <c r="C9" s="58" t="s">
        <v>31</v>
      </c>
      <c r="D9" s="59"/>
      <c r="E9" s="59"/>
      <c r="F9" s="17" t="s">
        <v>32</v>
      </c>
      <c r="G9" s="18">
        <v>1</v>
      </c>
      <c r="H9" s="18"/>
      <c r="I9" s="19"/>
      <c r="J9" s="20">
        <f>IF(AND(G9= "",H9= ""), 0, ROUND(ROUND(I9, 2) * ROUND(IF(H9="",G9,H9),  0), 2))</f>
        <v>0</v>
      </c>
      <c r="K9" s="7"/>
      <c r="M9" s="21">
        <v>0.2</v>
      </c>
      <c r="Q9" s="7">
        <v>71</v>
      </c>
    </row>
    <row r="10" spans="1:17" hidden="1" x14ac:dyDescent="0.25">
      <c r="A10" s="7" t="s">
        <v>33</v>
      </c>
    </row>
    <row r="11" spans="1:17" hidden="1" x14ac:dyDescent="0.25">
      <c r="A11" s="7" t="s">
        <v>34</v>
      </c>
    </row>
    <row r="12" spans="1:17" x14ac:dyDescent="0.25">
      <c r="A12" s="7">
        <v>9</v>
      </c>
      <c r="B12" s="16" t="s">
        <v>35</v>
      </c>
      <c r="C12" s="58" t="s">
        <v>36</v>
      </c>
      <c r="D12" s="59"/>
      <c r="E12" s="59"/>
      <c r="F12" s="17" t="s">
        <v>32</v>
      </c>
      <c r="G12" s="18">
        <v>1</v>
      </c>
      <c r="H12" s="18"/>
      <c r="I12" s="19"/>
      <c r="J12" s="20">
        <f>IF(AND(G12= "",H12= ""), 0, ROUND(ROUND(I12, 2) * ROUND(IF(H12="",G12,H12),  0), 2))</f>
        <v>0</v>
      </c>
      <c r="K12" s="7"/>
      <c r="M12" s="21">
        <v>0.2</v>
      </c>
      <c r="Q12" s="7">
        <v>71</v>
      </c>
    </row>
    <row r="13" spans="1:17" hidden="1" x14ac:dyDescent="0.25">
      <c r="A13" s="7" t="s">
        <v>33</v>
      </c>
    </row>
    <row r="14" spans="1:17" hidden="1" x14ac:dyDescent="0.25">
      <c r="A14" s="7" t="s">
        <v>34</v>
      </c>
    </row>
    <row r="15" spans="1:17" x14ac:dyDescent="0.25">
      <c r="A15" s="7">
        <v>9</v>
      </c>
      <c r="B15" s="16" t="s">
        <v>37</v>
      </c>
      <c r="C15" s="58" t="s">
        <v>38</v>
      </c>
      <c r="D15" s="59"/>
      <c r="E15" s="59"/>
      <c r="F15" s="17" t="s">
        <v>32</v>
      </c>
      <c r="G15" s="18">
        <v>1</v>
      </c>
      <c r="H15" s="18"/>
      <c r="I15" s="19"/>
      <c r="J15" s="20">
        <f>IF(AND(G15= "",H15= ""), 0, ROUND(ROUND(I15, 2) * ROUND(IF(H15="",G15,H15),  0), 2))</f>
        <v>0</v>
      </c>
      <c r="K15" s="7"/>
      <c r="M15" s="21">
        <v>0.2</v>
      </c>
      <c r="Q15" s="7">
        <v>71</v>
      </c>
    </row>
    <row r="16" spans="1:17" hidden="1" x14ac:dyDescent="0.25">
      <c r="A16" s="7" t="s">
        <v>33</v>
      </c>
    </row>
    <row r="17" spans="1:17" hidden="1" x14ac:dyDescent="0.25">
      <c r="A17" s="7" t="s">
        <v>34</v>
      </c>
    </row>
    <row r="18" spans="1:17" hidden="1" x14ac:dyDescent="0.25">
      <c r="A18" s="7" t="s">
        <v>39</v>
      </c>
    </row>
    <row r="19" spans="1:17" x14ac:dyDescent="0.25">
      <c r="A19" s="7">
        <v>5</v>
      </c>
      <c r="B19" s="14" t="s">
        <v>40</v>
      </c>
      <c r="C19" s="57" t="s">
        <v>41</v>
      </c>
      <c r="D19" s="57"/>
      <c r="E19" s="57"/>
      <c r="F19" s="15"/>
      <c r="G19" s="15"/>
      <c r="H19" s="15"/>
      <c r="I19" s="15"/>
      <c r="J19" s="15"/>
      <c r="K19" s="7"/>
    </row>
    <row r="20" spans="1:17" hidden="1" x14ac:dyDescent="0.25">
      <c r="A20" s="7" t="s">
        <v>42</v>
      </c>
    </row>
    <row r="21" spans="1:17" x14ac:dyDescent="0.25">
      <c r="A21" s="7">
        <v>8</v>
      </c>
      <c r="B21" s="16" t="s">
        <v>43</v>
      </c>
      <c r="C21" s="60" t="s">
        <v>44</v>
      </c>
      <c r="D21" s="60"/>
      <c r="E21" s="60"/>
      <c r="J21" s="7"/>
      <c r="K21" s="7"/>
    </row>
    <row r="22" spans="1:17" hidden="1" x14ac:dyDescent="0.25">
      <c r="A22" s="7" t="s">
        <v>45</v>
      </c>
    </row>
    <row r="23" spans="1:17" ht="22.7" customHeight="1" x14ac:dyDescent="0.25">
      <c r="A23" s="7" t="s">
        <v>46</v>
      </c>
      <c r="B23" s="22"/>
      <c r="C23" s="61" t="s">
        <v>47</v>
      </c>
      <c r="D23" s="61"/>
      <c r="E23" s="61"/>
      <c r="F23" s="61"/>
      <c r="G23" s="61"/>
      <c r="H23" s="61"/>
      <c r="I23" s="61"/>
      <c r="J23" s="22"/>
    </row>
    <row r="24" spans="1:17" x14ac:dyDescent="0.25">
      <c r="A24" s="7">
        <v>9</v>
      </c>
      <c r="B24" s="16" t="s">
        <v>48</v>
      </c>
      <c r="C24" s="58" t="s">
        <v>49</v>
      </c>
      <c r="D24" s="59"/>
      <c r="E24" s="59"/>
      <c r="F24" s="17" t="s">
        <v>11</v>
      </c>
      <c r="G24" s="23">
        <v>396</v>
      </c>
      <c r="H24" s="23"/>
      <c r="I24" s="19"/>
      <c r="J24" s="20">
        <f>IF(AND(G24= "",H24= ""), 0, ROUND(ROUND(I24, 2) * ROUND(IF(H24="",G24,H24),  2), 2))</f>
        <v>0</v>
      </c>
      <c r="K24" s="7"/>
      <c r="M24" s="21">
        <v>0.2</v>
      </c>
      <c r="Q24" s="7">
        <v>71</v>
      </c>
    </row>
    <row r="25" spans="1:17" hidden="1" x14ac:dyDescent="0.25">
      <c r="A25" s="7" t="s">
        <v>34</v>
      </c>
    </row>
    <row r="26" spans="1:17" x14ac:dyDescent="0.25">
      <c r="A26" s="7">
        <v>9</v>
      </c>
      <c r="B26" s="16" t="s">
        <v>50</v>
      </c>
      <c r="C26" s="58" t="s">
        <v>51</v>
      </c>
      <c r="D26" s="59"/>
      <c r="E26" s="59"/>
      <c r="F26" s="17" t="s">
        <v>11</v>
      </c>
      <c r="G26" s="23">
        <v>172</v>
      </c>
      <c r="H26" s="23"/>
      <c r="I26" s="19"/>
      <c r="J26" s="20">
        <f>IF(AND(G26= "",H26= ""), 0, ROUND(ROUND(I26, 2) * ROUND(IF(H26="",G26,H26),  2), 2))</f>
        <v>0</v>
      </c>
      <c r="K26" s="7"/>
      <c r="M26" s="21">
        <v>0.2</v>
      </c>
      <c r="Q26" s="7">
        <v>71</v>
      </c>
    </row>
    <row r="27" spans="1:17" hidden="1" x14ac:dyDescent="0.25">
      <c r="A27" s="7" t="s">
        <v>33</v>
      </c>
    </row>
    <row r="28" spans="1:17" hidden="1" x14ac:dyDescent="0.25">
      <c r="A28" s="7" t="s">
        <v>34</v>
      </c>
    </row>
    <row r="29" spans="1:17" hidden="1" x14ac:dyDescent="0.25">
      <c r="A29" s="7" t="s">
        <v>52</v>
      </c>
    </row>
    <row r="30" spans="1:17" ht="29.45" customHeight="1" x14ac:dyDescent="0.25">
      <c r="A30" s="7">
        <v>8</v>
      </c>
      <c r="B30" s="16" t="s">
        <v>53</v>
      </c>
      <c r="C30" s="60" t="s">
        <v>54</v>
      </c>
      <c r="D30" s="60"/>
      <c r="E30" s="60"/>
      <c r="J30" s="7"/>
      <c r="K30" s="7"/>
    </row>
    <row r="31" spans="1:17" hidden="1" x14ac:dyDescent="0.25">
      <c r="A31" s="7" t="s">
        <v>45</v>
      </c>
    </row>
    <row r="32" spans="1:17" ht="22.7" customHeight="1" x14ac:dyDescent="0.25">
      <c r="A32" s="7" t="s">
        <v>46</v>
      </c>
      <c r="B32" s="22"/>
      <c r="C32" s="61" t="s">
        <v>55</v>
      </c>
      <c r="D32" s="61"/>
      <c r="E32" s="61"/>
      <c r="F32" s="61"/>
      <c r="G32" s="61"/>
      <c r="H32" s="61"/>
      <c r="I32" s="61"/>
      <c r="J32" s="22"/>
    </row>
    <row r="33" spans="1:17" x14ac:dyDescent="0.25">
      <c r="A33" s="7">
        <v>9</v>
      </c>
      <c r="B33" s="16" t="s">
        <v>56</v>
      </c>
      <c r="C33" s="58" t="s">
        <v>49</v>
      </c>
      <c r="D33" s="59"/>
      <c r="E33" s="59"/>
      <c r="F33" s="17" t="s">
        <v>11</v>
      </c>
      <c r="G33" s="23">
        <v>289</v>
      </c>
      <c r="H33" s="23"/>
      <c r="I33" s="19"/>
      <c r="J33" s="20">
        <f>IF(AND(G33= "",H33= ""), 0, ROUND(ROUND(I33, 2) * ROUND(IF(H33="",G33,H33),  2), 2))</f>
        <v>0</v>
      </c>
      <c r="K33" s="7"/>
      <c r="M33" s="21">
        <v>0.2</v>
      </c>
      <c r="Q33" s="7">
        <v>71</v>
      </c>
    </row>
    <row r="34" spans="1:17" hidden="1" x14ac:dyDescent="0.25">
      <c r="A34" s="7" t="s">
        <v>34</v>
      </c>
    </row>
    <row r="35" spans="1:17" x14ac:dyDescent="0.25">
      <c r="A35" s="7">
        <v>9</v>
      </c>
      <c r="B35" s="16" t="s">
        <v>57</v>
      </c>
      <c r="C35" s="58" t="s">
        <v>51</v>
      </c>
      <c r="D35" s="59"/>
      <c r="E35" s="59"/>
      <c r="F35" s="17" t="s">
        <v>11</v>
      </c>
      <c r="G35" s="23">
        <v>284</v>
      </c>
      <c r="H35" s="23"/>
      <c r="I35" s="19"/>
      <c r="J35" s="20">
        <f>IF(AND(G35= "",H35= ""), 0, ROUND(ROUND(I35, 2) * ROUND(IF(H35="",G35,H35),  2), 2))</f>
        <v>0</v>
      </c>
      <c r="K35" s="7"/>
      <c r="M35" s="21">
        <v>0.2</v>
      </c>
      <c r="Q35" s="7">
        <v>71</v>
      </c>
    </row>
    <row r="36" spans="1:17" hidden="1" x14ac:dyDescent="0.25">
      <c r="A36" s="7" t="s">
        <v>33</v>
      </c>
    </row>
    <row r="37" spans="1:17" hidden="1" x14ac:dyDescent="0.25">
      <c r="A37" s="7" t="s">
        <v>34</v>
      </c>
    </row>
    <row r="38" spans="1:17" hidden="1" x14ac:dyDescent="0.25">
      <c r="A38" s="7" t="s">
        <v>52</v>
      </c>
    </row>
    <row r="39" spans="1:17" x14ac:dyDescent="0.25">
      <c r="A39" s="7">
        <v>8</v>
      </c>
      <c r="B39" s="16" t="s">
        <v>58</v>
      </c>
      <c r="C39" s="60" t="s">
        <v>59</v>
      </c>
      <c r="D39" s="60"/>
      <c r="E39" s="60"/>
      <c r="J39" s="7"/>
      <c r="K39" s="7"/>
    </row>
    <row r="40" spans="1:17" hidden="1" x14ac:dyDescent="0.25">
      <c r="A40" s="7" t="s">
        <v>45</v>
      </c>
    </row>
    <row r="41" spans="1:17" hidden="1" x14ac:dyDescent="0.25">
      <c r="A41" s="7" t="s">
        <v>45</v>
      </c>
    </row>
    <row r="42" spans="1:17" ht="22.7" customHeight="1" x14ac:dyDescent="0.25">
      <c r="A42" s="7" t="s">
        <v>46</v>
      </c>
      <c r="B42" s="22"/>
      <c r="C42" s="61" t="s">
        <v>60</v>
      </c>
      <c r="D42" s="61"/>
      <c r="E42" s="61"/>
      <c r="F42" s="61"/>
      <c r="G42" s="61"/>
      <c r="H42" s="61"/>
      <c r="I42" s="61"/>
      <c r="J42" s="22"/>
    </row>
    <row r="43" spans="1:17" x14ac:dyDescent="0.25">
      <c r="A43" s="7">
        <v>9</v>
      </c>
      <c r="B43" s="16" t="s">
        <v>61</v>
      </c>
      <c r="C43" s="58" t="s">
        <v>62</v>
      </c>
      <c r="D43" s="59"/>
      <c r="E43" s="59"/>
      <c r="F43" s="17" t="s">
        <v>11</v>
      </c>
      <c r="G43" s="23">
        <v>743</v>
      </c>
      <c r="H43" s="23"/>
      <c r="I43" s="19"/>
      <c r="J43" s="20">
        <f>IF(AND(G43= "",H43= ""), 0, ROUND(ROUND(I43, 2) * ROUND(IF(H43="",G43,H43),  2), 2))</f>
        <v>0</v>
      </c>
      <c r="K43" s="7"/>
      <c r="M43" s="21">
        <v>0.2</v>
      </c>
      <c r="Q43" s="7">
        <v>71</v>
      </c>
    </row>
    <row r="44" spans="1:17" hidden="1" x14ac:dyDescent="0.25">
      <c r="A44" s="7" t="s">
        <v>34</v>
      </c>
    </row>
    <row r="45" spans="1:17" x14ac:dyDescent="0.25">
      <c r="A45" s="7">
        <v>9</v>
      </c>
      <c r="B45" s="16" t="s">
        <v>63</v>
      </c>
      <c r="C45" s="58" t="s">
        <v>64</v>
      </c>
      <c r="D45" s="59"/>
      <c r="E45" s="59"/>
      <c r="F45" s="17" t="s">
        <v>11</v>
      </c>
      <c r="G45" s="23">
        <v>542</v>
      </c>
      <c r="H45" s="23"/>
      <c r="I45" s="19"/>
      <c r="J45" s="20">
        <f>IF(AND(G45= "",H45= ""), 0, ROUND(ROUND(I45, 2) * ROUND(IF(H45="",G45,H45),  2), 2))</f>
        <v>0</v>
      </c>
      <c r="K45" s="7"/>
      <c r="M45" s="21">
        <v>0.2</v>
      </c>
      <c r="Q45" s="7">
        <v>71</v>
      </c>
    </row>
    <row r="46" spans="1:17" hidden="1" x14ac:dyDescent="0.25">
      <c r="A46" s="7" t="s">
        <v>34</v>
      </c>
    </row>
    <row r="47" spans="1:17" x14ac:dyDescent="0.25">
      <c r="A47" s="7">
        <v>9</v>
      </c>
      <c r="B47" s="16" t="s">
        <v>65</v>
      </c>
      <c r="C47" s="58" t="s">
        <v>66</v>
      </c>
      <c r="D47" s="59"/>
      <c r="E47" s="59"/>
      <c r="F47" s="17" t="s">
        <v>67</v>
      </c>
      <c r="G47" s="23">
        <v>272</v>
      </c>
      <c r="H47" s="23"/>
      <c r="I47" s="19"/>
      <c r="J47" s="20">
        <f>IF(AND(G47= "",H47= ""), 0, ROUND(ROUND(I47, 2) * ROUND(IF(H47="",G47,H47),  2), 2))</f>
        <v>0</v>
      </c>
      <c r="K47" s="7"/>
      <c r="M47" s="21">
        <v>0.2</v>
      </c>
      <c r="Q47" s="7">
        <v>71</v>
      </c>
    </row>
    <row r="48" spans="1:17" hidden="1" x14ac:dyDescent="0.25">
      <c r="A48" s="7" t="s">
        <v>34</v>
      </c>
    </row>
    <row r="49" spans="1:17" x14ac:dyDescent="0.25">
      <c r="A49" s="7">
        <v>9</v>
      </c>
      <c r="B49" s="16" t="s">
        <v>68</v>
      </c>
      <c r="C49" s="58" t="s">
        <v>69</v>
      </c>
      <c r="D49" s="59"/>
      <c r="E49" s="59"/>
      <c r="F49" s="17" t="s">
        <v>67</v>
      </c>
      <c r="G49" s="23">
        <v>211</v>
      </c>
      <c r="H49" s="23"/>
      <c r="I49" s="19"/>
      <c r="J49" s="20">
        <f>IF(AND(G49= "",H49= ""), 0, ROUND(ROUND(I49, 2) * ROUND(IF(H49="",G49,H49),  2), 2))</f>
        <v>0</v>
      </c>
      <c r="K49" s="7"/>
      <c r="M49" s="21">
        <v>0.2</v>
      </c>
      <c r="Q49" s="7">
        <v>71</v>
      </c>
    </row>
    <row r="50" spans="1:17" hidden="1" x14ac:dyDescent="0.25">
      <c r="A50" s="7" t="s">
        <v>33</v>
      </c>
    </row>
    <row r="51" spans="1:17" hidden="1" x14ac:dyDescent="0.25">
      <c r="A51" s="7" t="s">
        <v>34</v>
      </c>
    </row>
    <row r="52" spans="1:17" hidden="1" x14ac:dyDescent="0.25">
      <c r="A52" s="7" t="s">
        <v>52</v>
      </c>
    </row>
    <row r="53" spans="1:17" x14ac:dyDescent="0.25">
      <c r="A53" s="7">
        <v>8</v>
      </c>
      <c r="B53" s="16" t="s">
        <v>70</v>
      </c>
      <c r="C53" s="60" t="s">
        <v>71</v>
      </c>
      <c r="D53" s="60"/>
      <c r="E53" s="60"/>
      <c r="J53" s="7"/>
      <c r="K53" s="7"/>
    </row>
    <row r="54" spans="1:17" hidden="1" x14ac:dyDescent="0.25">
      <c r="A54" s="7" t="s">
        <v>45</v>
      </c>
    </row>
    <row r="55" spans="1:17" hidden="1" x14ac:dyDescent="0.25">
      <c r="A55" s="7" t="s">
        <v>45</v>
      </c>
    </row>
    <row r="56" spans="1:17" ht="22.7" customHeight="1" x14ac:dyDescent="0.25">
      <c r="A56" s="7" t="s">
        <v>46</v>
      </c>
      <c r="B56" s="22"/>
      <c r="C56" s="61" t="s">
        <v>72</v>
      </c>
      <c r="D56" s="61"/>
      <c r="E56" s="61"/>
      <c r="F56" s="61"/>
      <c r="G56" s="61"/>
      <c r="H56" s="61"/>
      <c r="I56" s="61"/>
      <c r="J56" s="22"/>
    </row>
    <row r="57" spans="1:17" x14ac:dyDescent="0.25">
      <c r="A57" s="7">
        <v>9</v>
      </c>
      <c r="B57" s="16" t="s">
        <v>73</v>
      </c>
      <c r="C57" s="58" t="s">
        <v>49</v>
      </c>
      <c r="D57" s="59"/>
      <c r="E57" s="59"/>
      <c r="F57" s="17" t="s">
        <v>11</v>
      </c>
      <c r="G57" s="23">
        <v>191</v>
      </c>
      <c r="H57" s="23"/>
      <c r="I57" s="19"/>
      <c r="J57" s="20">
        <f>IF(AND(G57= "",H57= ""), 0, ROUND(ROUND(I57, 2) * ROUND(IF(H57="",G57,H57),  2), 2))</f>
        <v>0</v>
      </c>
      <c r="K57" s="7"/>
      <c r="M57" s="21">
        <v>0.2</v>
      </c>
      <c r="Q57" s="7">
        <v>71</v>
      </c>
    </row>
    <row r="58" spans="1:17" hidden="1" x14ac:dyDescent="0.25">
      <c r="A58" s="7" t="s">
        <v>34</v>
      </c>
    </row>
    <row r="59" spans="1:17" x14ac:dyDescent="0.25">
      <c r="A59" s="7">
        <v>9</v>
      </c>
      <c r="B59" s="16" t="s">
        <v>74</v>
      </c>
      <c r="C59" s="58" t="s">
        <v>51</v>
      </c>
      <c r="D59" s="59"/>
      <c r="E59" s="59"/>
      <c r="F59" s="17" t="s">
        <v>11</v>
      </c>
      <c r="G59" s="23">
        <v>112</v>
      </c>
      <c r="H59" s="23"/>
      <c r="I59" s="19"/>
      <c r="J59" s="20">
        <f>IF(AND(G59= "",H59= ""), 0, ROUND(ROUND(I59, 2) * ROUND(IF(H59="",G59,H59),  2), 2))</f>
        <v>0</v>
      </c>
      <c r="K59" s="7"/>
      <c r="M59" s="21">
        <v>0.2</v>
      </c>
      <c r="Q59" s="7">
        <v>71</v>
      </c>
    </row>
    <row r="60" spans="1:17" hidden="1" x14ac:dyDescent="0.25">
      <c r="A60" s="7" t="s">
        <v>33</v>
      </c>
    </row>
    <row r="61" spans="1:17" hidden="1" x14ac:dyDescent="0.25">
      <c r="A61" s="7" t="s">
        <v>34</v>
      </c>
    </row>
    <row r="62" spans="1:17" hidden="1" x14ac:dyDescent="0.25">
      <c r="A62" s="7" t="s">
        <v>52</v>
      </c>
    </row>
    <row r="63" spans="1:17" x14ac:dyDescent="0.25">
      <c r="A63" s="7">
        <v>8</v>
      </c>
      <c r="B63" s="16" t="s">
        <v>75</v>
      </c>
      <c r="C63" s="60" t="s">
        <v>76</v>
      </c>
      <c r="D63" s="60"/>
      <c r="E63" s="60"/>
      <c r="J63" s="7"/>
      <c r="K63" s="7"/>
    </row>
    <row r="64" spans="1:17" hidden="1" x14ac:dyDescent="0.25">
      <c r="A64" s="7" t="s">
        <v>45</v>
      </c>
    </row>
    <row r="65" spans="1:17" hidden="1" x14ac:dyDescent="0.25">
      <c r="A65" s="24" t="s">
        <v>77</v>
      </c>
    </row>
    <row r="66" spans="1:17" ht="22.7" customHeight="1" x14ac:dyDescent="0.25">
      <c r="A66" s="7" t="s">
        <v>46</v>
      </c>
      <c r="B66" s="22"/>
      <c r="C66" s="61" t="s">
        <v>78</v>
      </c>
      <c r="D66" s="61"/>
      <c r="E66" s="61"/>
      <c r="F66" s="61"/>
      <c r="G66" s="61"/>
      <c r="H66" s="61"/>
      <c r="I66" s="61"/>
      <c r="J66" s="22"/>
    </row>
    <row r="67" spans="1:17" x14ac:dyDescent="0.25">
      <c r="A67" s="7" t="s">
        <v>79</v>
      </c>
      <c r="B67" s="16"/>
      <c r="C67" s="7" t="s">
        <v>80</v>
      </c>
    </row>
    <row r="68" spans="1:17" x14ac:dyDescent="0.25">
      <c r="A68" s="7">
        <v>9</v>
      </c>
      <c r="B68" s="16" t="s">
        <v>81</v>
      </c>
      <c r="C68" s="58" t="s">
        <v>82</v>
      </c>
      <c r="D68" s="59"/>
      <c r="E68" s="59"/>
      <c r="F68" s="17" t="s">
        <v>11</v>
      </c>
      <c r="G68" s="23">
        <v>210</v>
      </c>
      <c r="H68" s="23"/>
      <c r="I68" s="19"/>
      <c r="J68" s="20">
        <f>IF(AND(G68= "",H68= ""), 0, ROUND(ROUND(I68, 2) * ROUND(IF(H68="",G68,H68),  2), 2))</f>
        <v>0</v>
      </c>
      <c r="K68" s="7"/>
      <c r="M68" s="21">
        <v>0.2</v>
      </c>
      <c r="Q68" s="7">
        <v>71</v>
      </c>
    </row>
    <row r="69" spans="1:17" hidden="1" x14ac:dyDescent="0.25">
      <c r="A69" s="7" t="s">
        <v>34</v>
      </c>
    </row>
    <row r="70" spans="1:17" x14ac:dyDescent="0.25">
      <c r="A70" s="7">
        <v>9</v>
      </c>
      <c r="B70" s="16" t="s">
        <v>83</v>
      </c>
      <c r="C70" s="58" t="s">
        <v>84</v>
      </c>
      <c r="D70" s="59"/>
      <c r="E70" s="59"/>
      <c r="F70" s="17" t="s">
        <v>11</v>
      </c>
      <c r="G70" s="23">
        <v>124</v>
      </c>
      <c r="H70" s="23"/>
      <c r="I70" s="19"/>
      <c r="J70" s="20">
        <f>IF(AND(G70= "",H70= ""), 0, ROUND(ROUND(I70, 2) * ROUND(IF(H70="",G70,H70),  2), 2))</f>
        <v>0</v>
      </c>
      <c r="K70" s="7"/>
      <c r="M70" s="21">
        <v>0.2</v>
      </c>
      <c r="Q70" s="7">
        <v>71</v>
      </c>
    </row>
    <row r="71" spans="1:17" hidden="1" x14ac:dyDescent="0.25">
      <c r="A71" s="7" t="s">
        <v>33</v>
      </c>
    </row>
    <row r="72" spans="1:17" hidden="1" x14ac:dyDescent="0.25">
      <c r="A72" s="7" t="s">
        <v>34</v>
      </c>
    </row>
    <row r="73" spans="1:17" hidden="1" x14ac:dyDescent="0.25">
      <c r="A73" s="7" t="s">
        <v>52</v>
      </c>
    </row>
    <row r="74" spans="1:17" ht="16.899999999999999" customHeight="1" x14ac:dyDescent="0.25">
      <c r="A74" s="7">
        <v>6</v>
      </c>
      <c r="B74" s="14" t="s">
        <v>85</v>
      </c>
      <c r="C74" s="62" t="s">
        <v>86</v>
      </c>
      <c r="D74" s="62"/>
      <c r="E74" s="62"/>
      <c r="F74" s="25"/>
      <c r="G74" s="25"/>
      <c r="H74" s="25"/>
      <c r="I74" s="25"/>
      <c r="J74" s="25"/>
      <c r="K74" s="7"/>
    </row>
    <row r="75" spans="1:17" hidden="1" x14ac:dyDescent="0.25">
      <c r="A75" s="7" t="s">
        <v>87</v>
      </c>
    </row>
    <row r="76" spans="1:17" ht="29.45" customHeight="1" x14ac:dyDescent="0.25">
      <c r="A76" s="7">
        <v>8</v>
      </c>
      <c r="B76" s="16" t="s">
        <v>88</v>
      </c>
      <c r="C76" s="60" t="s">
        <v>89</v>
      </c>
      <c r="D76" s="60"/>
      <c r="E76" s="60"/>
      <c r="J76" s="7"/>
      <c r="K76" s="7"/>
    </row>
    <row r="77" spans="1:17" hidden="1" x14ac:dyDescent="0.25">
      <c r="A77" s="7" t="s">
        <v>45</v>
      </c>
    </row>
    <row r="78" spans="1:17" hidden="1" x14ac:dyDescent="0.25">
      <c r="A78" s="24" t="s">
        <v>77</v>
      </c>
    </row>
    <row r="79" spans="1:17" hidden="1" x14ac:dyDescent="0.25">
      <c r="A79" s="7" t="s">
        <v>45</v>
      </c>
    </row>
    <row r="80" spans="1:17" ht="20.85" customHeight="1" x14ac:dyDescent="0.25">
      <c r="A80" s="7" t="s">
        <v>46</v>
      </c>
      <c r="B80" s="22"/>
      <c r="C80" s="61" t="s">
        <v>90</v>
      </c>
      <c r="D80" s="61"/>
      <c r="E80" s="61"/>
      <c r="F80" s="61"/>
      <c r="G80" s="61"/>
      <c r="H80" s="61"/>
      <c r="I80" s="61"/>
      <c r="J80" s="22"/>
    </row>
    <row r="81" spans="1:17" ht="16.5" x14ac:dyDescent="0.25">
      <c r="A81" s="7">
        <v>9</v>
      </c>
      <c r="B81" s="16" t="s">
        <v>91</v>
      </c>
      <c r="C81" s="58" t="s">
        <v>49</v>
      </c>
      <c r="D81" s="59"/>
      <c r="E81" s="59"/>
      <c r="F81" s="17" t="s">
        <v>11</v>
      </c>
      <c r="G81" s="23">
        <v>1079</v>
      </c>
      <c r="H81" s="23"/>
      <c r="I81" s="19"/>
      <c r="J81" s="20">
        <f>IF(AND(G81= "",H81= ""), 0, ROUND(ROUND(I81, 2) * ROUND(IF(H81="",G81,H81),  2), 2))</f>
        <v>0</v>
      </c>
      <c r="K81" s="7"/>
      <c r="M81" s="21">
        <v>0.2</v>
      </c>
      <c r="Q81" s="7">
        <v>71</v>
      </c>
    </row>
    <row r="82" spans="1:17" hidden="1" x14ac:dyDescent="0.25">
      <c r="A82" s="7" t="s">
        <v>34</v>
      </c>
    </row>
    <row r="83" spans="1:17" ht="16.5" x14ac:dyDescent="0.25">
      <c r="A83" s="7">
        <v>9</v>
      </c>
      <c r="B83" s="16" t="s">
        <v>92</v>
      </c>
      <c r="C83" s="58" t="s">
        <v>51</v>
      </c>
      <c r="D83" s="59"/>
      <c r="E83" s="59"/>
      <c r="F83" s="17" t="s">
        <v>11</v>
      </c>
      <c r="G83" s="23">
        <v>876</v>
      </c>
      <c r="H83" s="23"/>
      <c r="I83" s="19"/>
      <c r="J83" s="20">
        <f>IF(AND(G83= "",H83= ""), 0, ROUND(ROUND(I83, 2) * ROUND(IF(H83="",G83,H83),  2), 2))</f>
        <v>0</v>
      </c>
      <c r="K83" s="7"/>
      <c r="M83" s="21">
        <v>0.2</v>
      </c>
      <c r="Q83" s="7">
        <v>71</v>
      </c>
    </row>
    <row r="84" spans="1:17" hidden="1" x14ac:dyDescent="0.25">
      <c r="A84" s="7" t="s">
        <v>33</v>
      </c>
    </row>
    <row r="85" spans="1:17" hidden="1" x14ac:dyDescent="0.25">
      <c r="A85" s="7" t="s">
        <v>34</v>
      </c>
    </row>
    <row r="86" spans="1:17" hidden="1" x14ac:dyDescent="0.25">
      <c r="A86" s="7" t="s">
        <v>52</v>
      </c>
    </row>
    <row r="87" spans="1:17" ht="29.45" customHeight="1" x14ac:dyDescent="0.25">
      <c r="A87" s="7">
        <v>8</v>
      </c>
      <c r="B87" s="16" t="s">
        <v>93</v>
      </c>
      <c r="C87" s="60" t="s">
        <v>94</v>
      </c>
      <c r="D87" s="60"/>
      <c r="E87" s="60"/>
      <c r="J87" s="7"/>
      <c r="K87" s="7"/>
    </row>
    <row r="88" spans="1:17" hidden="1" x14ac:dyDescent="0.25">
      <c r="A88" s="7" t="s">
        <v>45</v>
      </c>
    </row>
    <row r="89" spans="1:17" hidden="1" x14ac:dyDescent="0.25">
      <c r="A89" s="24" t="s">
        <v>77</v>
      </c>
    </row>
    <row r="90" spans="1:17" hidden="1" x14ac:dyDescent="0.25">
      <c r="A90" s="7" t="s">
        <v>45</v>
      </c>
    </row>
    <row r="91" spans="1:17" ht="22.7" customHeight="1" x14ac:dyDescent="0.25">
      <c r="A91" s="7" t="s">
        <v>46</v>
      </c>
      <c r="B91" s="22"/>
      <c r="C91" s="61" t="s">
        <v>95</v>
      </c>
      <c r="D91" s="61"/>
      <c r="E91" s="61"/>
      <c r="F91" s="61"/>
      <c r="G91" s="61"/>
      <c r="H91" s="61"/>
      <c r="I91" s="61"/>
      <c r="J91" s="22"/>
    </row>
    <row r="92" spans="1:17" ht="16.5" x14ac:dyDescent="0.25">
      <c r="A92" s="7">
        <v>9</v>
      </c>
      <c r="B92" s="16" t="s">
        <v>96</v>
      </c>
      <c r="C92" s="58" t="s">
        <v>49</v>
      </c>
      <c r="D92" s="59"/>
      <c r="E92" s="59"/>
      <c r="F92" s="17" t="s">
        <v>11</v>
      </c>
      <c r="G92" s="23">
        <v>128</v>
      </c>
      <c r="H92" s="23"/>
      <c r="I92" s="19"/>
      <c r="J92" s="20">
        <f>IF(AND(G92= "",H92= ""), 0, ROUND(ROUND(I92, 2) * ROUND(IF(H92="",G92,H92),  2), 2))</f>
        <v>0</v>
      </c>
      <c r="K92" s="7"/>
      <c r="M92" s="21">
        <v>0.2</v>
      </c>
      <c r="Q92" s="7">
        <v>71</v>
      </c>
    </row>
    <row r="93" spans="1:17" hidden="1" x14ac:dyDescent="0.25">
      <c r="A93" s="7" t="s">
        <v>34</v>
      </c>
    </row>
    <row r="94" spans="1:17" ht="16.5" x14ac:dyDescent="0.25">
      <c r="A94" s="7">
        <v>9</v>
      </c>
      <c r="B94" s="16" t="s">
        <v>97</v>
      </c>
      <c r="C94" s="58" t="s">
        <v>51</v>
      </c>
      <c r="D94" s="59"/>
      <c r="E94" s="59"/>
      <c r="F94" s="17" t="s">
        <v>11</v>
      </c>
      <c r="G94" s="23">
        <v>14</v>
      </c>
      <c r="H94" s="23"/>
      <c r="I94" s="19"/>
      <c r="J94" s="20">
        <f>IF(AND(G94= "",H94= ""), 0, ROUND(ROUND(I94, 2) * ROUND(IF(H94="",G94,H94),  2), 2))</f>
        <v>0</v>
      </c>
      <c r="K94" s="7"/>
      <c r="M94" s="21">
        <v>0.2</v>
      </c>
      <c r="Q94" s="7">
        <v>71</v>
      </c>
    </row>
    <row r="95" spans="1:17" hidden="1" x14ac:dyDescent="0.25">
      <c r="A95" s="7" t="s">
        <v>33</v>
      </c>
    </row>
    <row r="96" spans="1:17" hidden="1" x14ac:dyDescent="0.25">
      <c r="A96" s="7" t="s">
        <v>34</v>
      </c>
    </row>
    <row r="97" spans="1:17" hidden="1" x14ac:dyDescent="0.25">
      <c r="A97" s="7" t="s">
        <v>52</v>
      </c>
    </row>
    <row r="98" spans="1:17" ht="29.45" customHeight="1" x14ac:dyDescent="0.25">
      <c r="A98" s="7">
        <v>8</v>
      </c>
      <c r="B98" s="16" t="s">
        <v>98</v>
      </c>
      <c r="C98" s="60" t="s">
        <v>99</v>
      </c>
      <c r="D98" s="60"/>
      <c r="E98" s="60"/>
      <c r="J98" s="7"/>
      <c r="K98" s="7"/>
    </row>
    <row r="99" spans="1:17" hidden="1" x14ac:dyDescent="0.25">
      <c r="A99" s="7" t="s">
        <v>45</v>
      </c>
    </row>
    <row r="100" spans="1:17" hidden="1" x14ac:dyDescent="0.25">
      <c r="A100" s="24" t="s">
        <v>77</v>
      </c>
    </row>
    <row r="101" spans="1:17" hidden="1" x14ac:dyDescent="0.25">
      <c r="A101" s="7" t="s">
        <v>45</v>
      </c>
    </row>
    <row r="102" spans="1:17" ht="16.5" x14ac:dyDescent="0.25">
      <c r="A102" s="7">
        <v>9</v>
      </c>
      <c r="B102" s="16" t="s">
        <v>100</v>
      </c>
      <c r="C102" s="58" t="s">
        <v>49</v>
      </c>
      <c r="D102" s="59"/>
      <c r="E102" s="59"/>
      <c r="F102" s="17" t="s">
        <v>11</v>
      </c>
      <c r="G102" s="23">
        <v>30</v>
      </c>
      <c r="H102" s="23"/>
      <c r="I102" s="19"/>
      <c r="J102" s="20">
        <f>IF(AND(G102= "",H102= ""), 0, ROUND(ROUND(I102, 2) * ROUND(IF(H102="",G102,H102),  2), 2))</f>
        <v>0</v>
      </c>
      <c r="K102" s="7"/>
      <c r="M102" s="21">
        <v>0.2</v>
      </c>
      <c r="Q102" s="7">
        <v>71</v>
      </c>
    </row>
    <row r="103" spans="1:17" hidden="1" x14ac:dyDescent="0.25">
      <c r="A103" s="7" t="s">
        <v>34</v>
      </c>
    </row>
    <row r="104" spans="1:17" ht="16.5" x14ac:dyDescent="0.25">
      <c r="A104" s="7">
        <v>9</v>
      </c>
      <c r="B104" s="16" t="s">
        <v>101</v>
      </c>
      <c r="C104" s="58" t="s">
        <v>51</v>
      </c>
      <c r="D104" s="59"/>
      <c r="E104" s="59"/>
      <c r="F104" s="17" t="s">
        <v>11</v>
      </c>
      <c r="G104" s="23">
        <v>20</v>
      </c>
      <c r="H104" s="23"/>
      <c r="I104" s="19"/>
      <c r="J104" s="20">
        <f>IF(AND(G104= "",H104= ""), 0, ROUND(ROUND(I104, 2) * ROUND(IF(H104="",G104,H104),  2), 2))</f>
        <v>0</v>
      </c>
      <c r="K104" s="7"/>
      <c r="M104" s="21">
        <v>0.2</v>
      </c>
      <c r="Q104" s="7">
        <v>71</v>
      </c>
    </row>
    <row r="105" spans="1:17" hidden="1" x14ac:dyDescent="0.25">
      <c r="A105" s="7" t="s">
        <v>33</v>
      </c>
    </row>
    <row r="106" spans="1:17" hidden="1" x14ac:dyDescent="0.25">
      <c r="A106" s="7" t="s">
        <v>34</v>
      </c>
    </row>
    <row r="107" spans="1:17" hidden="1" x14ac:dyDescent="0.25">
      <c r="A107" s="7" t="s">
        <v>52</v>
      </c>
    </row>
    <row r="108" spans="1:17" ht="20.85" customHeight="1" x14ac:dyDescent="0.25">
      <c r="A108" s="7" t="s">
        <v>102</v>
      </c>
      <c r="B108" s="22"/>
      <c r="C108" s="61" t="s">
        <v>103</v>
      </c>
      <c r="D108" s="61"/>
      <c r="E108" s="61"/>
      <c r="F108" s="61"/>
      <c r="G108" s="61"/>
      <c r="H108" s="61"/>
      <c r="I108" s="61"/>
      <c r="J108" s="22"/>
    </row>
    <row r="109" spans="1:17" hidden="1" x14ac:dyDescent="0.25">
      <c r="A109" s="7" t="s">
        <v>104</v>
      </c>
    </row>
    <row r="110" spans="1:17" ht="29.45" customHeight="1" x14ac:dyDescent="0.25">
      <c r="A110" s="7">
        <v>8</v>
      </c>
      <c r="B110" s="16" t="s">
        <v>105</v>
      </c>
      <c r="C110" s="60" t="s">
        <v>106</v>
      </c>
      <c r="D110" s="60"/>
      <c r="E110" s="60"/>
      <c r="J110" s="7"/>
      <c r="K110" s="7"/>
    </row>
    <row r="111" spans="1:17" hidden="1" x14ac:dyDescent="0.25">
      <c r="A111" s="7" t="s">
        <v>45</v>
      </c>
    </row>
    <row r="112" spans="1:17" ht="20.85" customHeight="1" x14ac:dyDescent="0.25">
      <c r="A112" s="7" t="s">
        <v>46</v>
      </c>
      <c r="B112" s="22"/>
      <c r="C112" s="61" t="s">
        <v>107</v>
      </c>
      <c r="D112" s="61"/>
      <c r="E112" s="61"/>
      <c r="F112" s="61"/>
      <c r="G112" s="61"/>
      <c r="H112" s="61"/>
      <c r="I112" s="61"/>
      <c r="J112" s="22"/>
    </row>
    <row r="113" spans="1:17" x14ac:dyDescent="0.25">
      <c r="A113" s="7">
        <v>9</v>
      </c>
      <c r="B113" s="16" t="s">
        <v>108</v>
      </c>
      <c r="C113" s="58" t="s">
        <v>49</v>
      </c>
      <c r="D113" s="59"/>
      <c r="E113" s="59"/>
      <c r="F113" s="17" t="s">
        <v>11</v>
      </c>
      <c r="G113" s="23">
        <v>8</v>
      </c>
      <c r="H113" s="23"/>
      <c r="I113" s="19"/>
      <c r="J113" s="20">
        <f>IF(AND(G113= "",H113= ""), 0, ROUND(ROUND(I113, 2) * ROUND(IF(H113="",G113,H113),  2), 2))</f>
        <v>0</v>
      </c>
      <c r="K113" s="7"/>
      <c r="M113" s="21">
        <v>0.2</v>
      </c>
      <c r="Q113" s="7">
        <v>71</v>
      </c>
    </row>
    <row r="114" spans="1:17" hidden="1" x14ac:dyDescent="0.25">
      <c r="A114" s="7" t="s">
        <v>34</v>
      </c>
    </row>
    <row r="115" spans="1:17" x14ac:dyDescent="0.25">
      <c r="A115" s="7">
        <v>9</v>
      </c>
      <c r="B115" s="16" t="s">
        <v>109</v>
      </c>
      <c r="C115" s="58" t="s">
        <v>51</v>
      </c>
      <c r="D115" s="59"/>
      <c r="E115" s="59"/>
      <c r="F115" s="17" t="s">
        <v>11</v>
      </c>
      <c r="G115" s="23">
        <v>8</v>
      </c>
      <c r="H115" s="23"/>
      <c r="I115" s="19"/>
      <c r="J115" s="20">
        <f>IF(AND(G115= "",H115= ""), 0, ROUND(ROUND(I115, 2) * ROUND(IF(H115="",G115,H115),  2), 2))</f>
        <v>0</v>
      </c>
      <c r="K115" s="7"/>
      <c r="M115" s="21">
        <v>0.2</v>
      </c>
      <c r="Q115" s="7">
        <v>71</v>
      </c>
    </row>
    <row r="116" spans="1:17" hidden="1" x14ac:dyDescent="0.25">
      <c r="A116" s="7" t="s">
        <v>33</v>
      </c>
    </row>
    <row r="117" spans="1:17" hidden="1" x14ac:dyDescent="0.25">
      <c r="A117" s="7" t="s">
        <v>34</v>
      </c>
    </row>
    <row r="118" spans="1:17" hidden="1" x14ac:dyDescent="0.25">
      <c r="A118" s="7" t="s">
        <v>52</v>
      </c>
    </row>
    <row r="119" spans="1:17" ht="29.45" customHeight="1" x14ac:dyDescent="0.25">
      <c r="A119" s="7">
        <v>8</v>
      </c>
      <c r="B119" s="16" t="s">
        <v>110</v>
      </c>
      <c r="C119" s="60" t="s">
        <v>111</v>
      </c>
      <c r="D119" s="60"/>
      <c r="E119" s="60"/>
      <c r="J119" s="7"/>
      <c r="K119" s="7"/>
    </row>
    <row r="120" spans="1:17" hidden="1" x14ac:dyDescent="0.25">
      <c r="A120" s="7" t="s">
        <v>45</v>
      </c>
    </row>
    <row r="121" spans="1:17" ht="22.7" customHeight="1" x14ac:dyDescent="0.25">
      <c r="A121" s="7" t="s">
        <v>46</v>
      </c>
      <c r="B121" s="22"/>
      <c r="C121" s="61" t="s">
        <v>112</v>
      </c>
      <c r="D121" s="61"/>
      <c r="E121" s="61"/>
      <c r="F121" s="61"/>
      <c r="G121" s="61"/>
      <c r="H121" s="61"/>
      <c r="I121" s="61"/>
      <c r="J121" s="22"/>
    </row>
    <row r="122" spans="1:17" x14ac:dyDescent="0.25">
      <c r="A122" s="7">
        <v>9</v>
      </c>
      <c r="B122" s="16" t="s">
        <v>113</v>
      </c>
      <c r="C122" s="58" t="s">
        <v>49</v>
      </c>
      <c r="D122" s="59"/>
      <c r="E122" s="59"/>
      <c r="F122" s="17" t="s">
        <v>67</v>
      </c>
      <c r="G122" s="23">
        <v>37</v>
      </c>
      <c r="H122" s="23"/>
      <c r="I122" s="19"/>
      <c r="J122" s="20">
        <f>IF(AND(G122= "",H122= ""), 0, ROUND(ROUND(I122, 2) * ROUND(IF(H122="",G122,H122),  2), 2))</f>
        <v>0</v>
      </c>
      <c r="K122" s="7"/>
      <c r="M122" s="21">
        <v>0.2</v>
      </c>
      <c r="Q122" s="7">
        <v>71</v>
      </c>
    </row>
    <row r="123" spans="1:17" hidden="1" x14ac:dyDescent="0.25">
      <c r="A123" s="7" t="s">
        <v>34</v>
      </c>
    </row>
    <row r="124" spans="1:17" x14ac:dyDescent="0.25">
      <c r="A124" s="7">
        <v>9</v>
      </c>
      <c r="B124" s="16" t="s">
        <v>114</v>
      </c>
      <c r="C124" s="58" t="s">
        <v>51</v>
      </c>
      <c r="D124" s="59"/>
      <c r="E124" s="59"/>
      <c r="F124" s="17" t="s">
        <v>67</v>
      </c>
      <c r="G124" s="23">
        <v>6</v>
      </c>
      <c r="H124" s="23"/>
      <c r="I124" s="19"/>
      <c r="J124" s="20">
        <f>IF(AND(G124= "",H124= ""), 0, ROUND(ROUND(I124, 2) * ROUND(IF(H124="",G124,H124),  2), 2))</f>
        <v>0</v>
      </c>
      <c r="K124" s="7"/>
      <c r="M124" s="21">
        <v>0.2</v>
      </c>
      <c r="Q124" s="7">
        <v>71</v>
      </c>
    </row>
    <row r="125" spans="1:17" hidden="1" x14ac:dyDescent="0.25">
      <c r="A125" s="7" t="s">
        <v>33</v>
      </c>
    </row>
    <row r="126" spans="1:17" hidden="1" x14ac:dyDescent="0.25">
      <c r="A126" s="7" t="s">
        <v>34</v>
      </c>
    </row>
    <row r="127" spans="1:17" hidden="1" x14ac:dyDescent="0.25">
      <c r="A127" s="7" t="s">
        <v>52</v>
      </c>
    </row>
    <row r="128" spans="1:17" x14ac:dyDescent="0.25">
      <c r="A128" s="7">
        <v>8</v>
      </c>
      <c r="B128" s="16" t="s">
        <v>115</v>
      </c>
      <c r="C128" s="60" t="s">
        <v>116</v>
      </c>
      <c r="D128" s="60"/>
      <c r="E128" s="60"/>
      <c r="J128" s="7"/>
      <c r="K128" s="7"/>
    </row>
    <row r="129" spans="1:17" hidden="1" x14ac:dyDescent="0.25">
      <c r="A129" s="7" t="s">
        <v>45</v>
      </c>
    </row>
    <row r="130" spans="1:17" ht="20.85" customHeight="1" x14ac:dyDescent="0.25">
      <c r="A130" s="7" t="s">
        <v>46</v>
      </c>
      <c r="B130" s="22"/>
      <c r="C130" s="61" t="s">
        <v>117</v>
      </c>
      <c r="D130" s="61"/>
      <c r="E130" s="61"/>
      <c r="F130" s="61"/>
      <c r="G130" s="61"/>
      <c r="H130" s="61"/>
      <c r="I130" s="61"/>
      <c r="J130" s="22"/>
    </row>
    <row r="131" spans="1:17" x14ac:dyDescent="0.25">
      <c r="A131" s="7">
        <v>9</v>
      </c>
      <c r="B131" s="16" t="s">
        <v>118</v>
      </c>
      <c r="C131" s="58" t="s">
        <v>49</v>
      </c>
      <c r="D131" s="59"/>
      <c r="E131" s="59"/>
      <c r="F131" s="17" t="s">
        <v>11</v>
      </c>
      <c r="G131" s="23">
        <v>31</v>
      </c>
      <c r="H131" s="23"/>
      <c r="I131" s="19"/>
      <c r="J131" s="20">
        <f>IF(AND(G131= "",H131= ""), 0, ROUND(ROUND(I131, 2) * ROUND(IF(H131="",G131,H131),  2), 2))</f>
        <v>0</v>
      </c>
      <c r="K131" s="7"/>
      <c r="M131" s="21">
        <v>0.2</v>
      </c>
      <c r="Q131" s="7">
        <v>71</v>
      </c>
    </row>
    <row r="132" spans="1:17" hidden="1" x14ac:dyDescent="0.25">
      <c r="A132" s="7" t="s">
        <v>34</v>
      </c>
    </row>
    <row r="133" spans="1:17" hidden="1" x14ac:dyDescent="0.25">
      <c r="A133" s="7" t="s">
        <v>52</v>
      </c>
    </row>
    <row r="134" spans="1:17" hidden="1" x14ac:dyDescent="0.25">
      <c r="A134" s="7" t="s">
        <v>39</v>
      </c>
    </row>
    <row r="135" spans="1:17" x14ac:dyDescent="0.25">
      <c r="A135" s="7">
        <v>6</v>
      </c>
      <c r="B135" s="14" t="s">
        <v>119</v>
      </c>
      <c r="C135" s="62" t="s">
        <v>120</v>
      </c>
      <c r="D135" s="62"/>
      <c r="E135" s="62"/>
      <c r="F135" s="25"/>
      <c r="G135" s="25"/>
      <c r="H135" s="25"/>
      <c r="I135" s="25"/>
      <c r="J135" s="25"/>
      <c r="K135" s="7"/>
    </row>
    <row r="136" spans="1:17" hidden="1" x14ac:dyDescent="0.25">
      <c r="A136" s="7" t="s">
        <v>87</v>
      </c>
    </row>
    <row r="137" spans="1:17" x14ac:dyDescent="0.25">
      <c r="A137" s="7">
        <v>8</v>
      </c>
      <c r="B137" s="16" t="s">
        <v>121</v>
      </c>
      <c r="C137" s="60" t="s">
        <v>122</v>
      </c>
      <c r="D137" s="60"/>
      <c r="E137" s="60"/>
      <c r="J137" s="7"/>
      <c r="K137" s="7"/>
    </row>
    <row r="138" spans="1:17" hidden="1" x14ac:dyDescent="0.25">
      <c r="A138" s="7" t="s">
        <v>45</v>
      </c>
    </row>
    <row r="139" spans="1:17" ht="22.7" customHeight="1" x14ac:dyDescent="0.25">
      <c r="A139" s="7" t="s">
        <v>46</v>
      </c>
      <c r="B139" s="22"/>
      <c r="C139" s="61" t="s">
        <v>123</v>
      </c>
      <c r="D139" s="61"/>
      <c r="E139" s="61"/>
      <c r="F139" s="61"/>
      <c r="G139" s="61"/>
      <c r="H139" s="61"/>
      <c r="I139" s="61"/>
      <c r="J139" s="22"/>
    </row>
    <row r="140" spans="1:17" x14ac:dyDescent="0.25">
      <c r="A140" s="7" t="s">
        <v>79</v>
      </c>
      <c r="B140" s="16"/>
      <c r="C140" s="7" t="s">
        <v>80</v>
      </c>
    </row>
    <row r="141" spans="1:17" x14ac:dyDescent="0.25">
      <c r="A141" s="7">
        <v>9</v>
      </c>
      <c r="B141" s="16" t="s">
        <v>124</v>
      </c>
      <c r="C141" s="58" t="s">
        <v>125</v>
      </c>
      <c r="D141" s="59"/>
      <c r="E141" s="59"/>
      <c r="F141" s="17" t="s">
        <v>11</v>
      </c>
      <c r="G141" s="23">
        <v>542</v>
      </c>
      <c r="H141" s="23"/>
      <c r="I141" s="19"/>
      <c r="J141" s="20">
        <f>IF(AND(G141= "",H141= ""), 0, ROUND(ROUND(I141, 2) * ROUND(IF(H141="",G141,H141),  2), 2))</f>
        <v>0</v>
      </c>
      <c r="K141" s="7"/>
      <c r="M141" s="21">
        <v>0.2</v>
      </c>
      <c r="Q141" s="7">
        <v>71</v>
      </c>
    </row>
    <row r="142" spans="1:17" hidden="1" x14ac:dyDescent="0.25">
      <c r="A142" s="7" t="s">
        <v>34</v>
      </c>
    </row>
    <row r="143" spans="1:17" x14ac:dyDescent="0.25">
      <c r="A143" s="7">
        <v>9</v>
      </c>
      <c r="B143" s="16" t="s">
        <v>126</v>
      </c>
      <c r="C143" s="58" t="s">
        <v>127</v>
      </c>
      <c r="D143" s="59"/>
      <c r="E143" s="59"/>
      <c r="F143" s="17" t="s">
        <v>11</v>
      </c>
      <c r="G143" s="23">
        <v>37</v>
      </c>
      <c r="H143" s="23"/>
      <c r="I143" s="19"/>
      <c r="J143" s="20">
        <f>IF(AND(G143= "",H143= ""), 0, ROUND(ROUND(I143, 2) * ROUND(IF(H143="",G143,H143),  2), 2))</f>
        <v>0</v>
      </c>
      <c r="K143" s="7"/>
      <c r="M143" s="21">
        <v>0.2</v>
      </c>
      <c r="Q143" s="7">
        <v>71</v>
      </c>
    </row>
    <row r="144" spans="1:17" hidden="1" x14ac:dyDescent="0.25">
      <c r="A144" s="7" t="s">
        <v>34</v>
      </c>
    </row>
    <row r="145" spans="1:17" x14ac:dyDescent="0.25">
      <c r="A145" s="7">
        <v>9</v>
      </c>
      <c r="B145" s="16" t="s">
        <v>128</v>
      </c>
      <c r="C145" s="58" t="s">
        <v>129</v>
      </c>
      <c r="D145" s="59"/>
      <c r="E145" s="59"/>
      <c r="F145" s="17" t="s">
        <v>11</v>
      </c>
      <c r="G145" s="23">
        <v>552</v>
      </c>
      <c r="H145" s="23"/>
      <c r="I145" s="19"/>
      <c r="J145" s="20">
        <f>IF(AND(G145= "",H145= ""), 0, ROUND(ROUND(I145, 2) * ROUND(IF(H145="",G145,H145),  2), 2))</f>
        <v>0</v>
      </c>
      <c r="K145" s="7"/>
      <c r="M145" s="21">
        <v>0.2</v>
      </c>
      <c r="Q145" s="7">
        <v>71</v>
      </c>
    </row>
    <row r="146" spans="1:17" hidden="1" x14ac:dyDescent="0.25">
      <c r="A146" s="7" t="s">
        <v>34</v>
      </c>
    </row>
    <row r="147" spans="1:17" x14ac:dyDescent="0.25">
      <c r="A147" s="7">
        <v>9</v>
      </c>
      <c r="B147" s="16" t="s">
        <v>130</v>
      </c>
      <c r="C147" s="58" t="s">
        <v>131</v>
      </c>
      <c r="D147" s="59"/>
      <c r="E147" s="59"/>
      <c r="F147" s="17" t="s">
        <v>11</v>
      </c>
      <c r="G147" s="23">
        <v>362</v>
      </c>
      <c r="H147" s="23"/>
      <c r="I147" s="19"/>
      <c r="J147" s="20">
        <f>IF(AND(G147= "",H147= ""), 0, ROUND(ROUND(I147, 2) * ROUND(IF(H147="",G147,H147),  2), 2))</f>
        <v>0</v>
      </c>
      <c r="K147" s="7"/>
      <c r="M147" s="21">
        <v>0.2</v>
      </c>
      <c r="Q147" s="7">
        <v>71</v>
      </c>
    </row>
    <row r="148" spans="1:17" hidden="1" x14ac:dyDescent="0.25">
      <c r="A148" s="7" t="s">
        <v>33</v>
      </c>
    </row>
    <row r="149" spans="1:17" hidden="1" x14ac:dyDescent="0.25">
      <c r="A149" s="7" t="s">
        <v>34</v>
      </c>
    </row>
    <row r="150" spans="1:17" hidden="1" x14ac:dyDescent="0.25">
      <c r="A150" s="7" t="s">
        <v>52</v>
      </c>
    </row>
    <row r="151" spans="1:17" ht="29.45" customHeight="1" x14ac:dyDescent="0.25">
      <c r="A151" s="7">
        <v>8</v>
      </c>
      <c r="B151" s="16" t="s">
        <v>132</v>
      </c>
      <c r="C151" s="60" t="s">
        <v>133</v>
      </c>
      <c r="D151" s="60"/>
      <c r="E151" s="60"/>
      <c r="J151" s="7"/>
      <c r="K151" s="7"/>
    </row>
    <row r="152" spans="1:17" hidden="1" x14ac:dyDescent="0.25">
      <c r="A152" s="7" t="s">
        <v>45</v>
      </c>
    </row>
    <row r="153" spans="1:17" ht="22.7" customHeight="1" x14ac:dyDescent="0.25">
      <c r="A153" s="7" t="s">
        <v>46</v>
      </c>
      <c r="B153" s="22"/>
      <c r="C153" s="61" t="s">
        <v>134</v>
      </c>
      <c r="D153" s="61"/>
      <c r="E153" s="61"/>
      <c r="F153" s="61"/>
      <c r="G153" s="61"/>
      <c r="H153" s="61"/>
      <c r="I153" s="61"/>
      <c r="J153" s="22"/>
    </row>
    <row r="154" spans="1:17" x14ac:dyDescent="0.25">
      <c r="A154" s="7" t="s">
        <v>79</v>
      </c>
      <c r="B154" s="16"/>
      <c r="C154" s="7" t="s">
        <v>80</v>
      </c>
    </row>
    <row r="155" spans="1:17" x14ac:dyDescent="0.25">
      <c r="A155" s="7">
        <v>9</v>
      </c>
      <c r="B155" s="16" t="s">
        <v>135</v>
      </c>
      <c r="C155" s="58" t="s">
        <v>49</v>
      </c>
      <c r="D155" s="59"/>
      <c r="E155" s="59"/>
      <c r="F155" s="17" t="s">
        <v>11</v>
      </c>
      <c r="G155" s="23">
        <v>552</v>
      </c>
      <c r="H155" s="23"/>
      <c r="I155" s="19"/>
      <c r="J155" s="20">
        <f>IF(AND(G155= "",H155= ""), 0, ROUND(ROUND(I155, 2) * ROUND(IF(H155="",G155,H155),  2), 2))</f>
        <v>0</v>
      </c>
      <c r="K155" s="7"/>
      <c r="M155" s="21">
        <v>0.2</v>
      </c>
      <c r="Q155" s="7">
        <v>71</v>
      </c>
    </row>
    <row r="156" spans="1:17" hidden="1" x14ac:dyDescent="0.25">
      <c r="A156" s="7" t="s">
        <v>34</v>
      </c>
    </row>
    <row r="157" spans="1:17" x14ac:dyDescent="0.25">
      <c r="A157" s="7">
        <v>9</v>
      </c>
      <c r="B157" s="16" t="s">
        <v>136</v>
      </c>
      <c r="C157" s="58" t="s">
        <v>84</v>
      </c>
      <c r="D157" s="59"/>
      <c r="E157" s="59"/>
      <c r="F157" s="17" t="s">
        <v>11</v>
      </c>
      <c r="G157" s="23">
        <v>362</v>
      </c>
      <c r="H157" s="23"/>
      <c r="I157" s="19"/>
      <c r="J157" s="20">
        <f>IF(AND(G157= "",H157= ""), 0, ROUND(ROUND(I157, 2) * ROUND(IF(H157="",G157,H157),  2), 2))</f>
        <v>0</v>
      </c>
      <c r="K157" s="7"/>
      <c r="M157" s="21">
        <v>0.2</v>
      </c>
      <c r="Q157" s="7">
        <v>71</v>
      </c>
    </row>
    <row r="158" spans="1:17" hidden="1" x14ac:dyDescent="0.25">
      <c r="A158" s="7" t="s">
        <v>33</v>
      </c>
    </row>
    <row r="159" spans="1:17" hidden="1" x14ac:dyDescent="0.25">
      <c r="A159" s="7" t="s">
        <v>34</v>
      </c>
    </row>
    <row r="160" spans="1:17" hidden="1" x14ac:dyDescent="0.25">
      <c r="A160" s="7" t="s">
        <v>52</v>
      </c>
    </row>
    <row r="161" spans="1:17" x14ac:dyDescent="0.25">
      <c r="A161" s="7">
        <v>8</v>
      </c>
      <c r="B161" s="16" t="s">
        <v>137</v>
      </c>
      <c r="C161" s="60" t="s">
        <v>138</v>
      </c>
      <c r="D161" s="60"/>
      <c r="E161" s="60"/>
      <c r="J161" s="7"/>
      <c r="K161" s="7"/>
    </row>
    <row r="162" spans="1:17" hidden="1" x14ac:dyDescent="0.25">
      <c r="A162" s="7" t="s">
        <v>45</v>
      </c>
    </row>
    <row r="163" spans="1:17" ht="22.7" customHeight="1" x14ac:dyDescent="0.25">
      <c r="A163" s="7" t="s">
        <v>46</v>
      </c>
      <c r="B163" s="22"/>
      <c r="C163" s="61" t="s">
        <v>139</v>
      </c>
      <c r="D163" s="61"/>
      <c r="E163" s="61"/>
      <c r="F163" s="61"/>
      <c r="G163" s="61"/>
      <c r="H163" s="61"/>
      <c r="I163" s="61"/>
      <c r="J163" s="22"/>
    </row>
    <row r="164" spans="1:17" x14ac:dyDescent="0.25">
      <c r="A164" s="7" t="s">
        <v>79</v>
      </c>
      <c r="B164" s="16"/>
      <c r="C164" s="7" t="s">
        <v>80</v>
      </c>
    </row>
    <row r="165" spans="1:17" x14ac:dyDescent="0.25">
      <c r="A165" s="7">
        <v>9</v>
      </c>
      <c r="B165" s="16" t="s">
        <v>140</v>
      </c>
      <c r="C165" s="58" t="s">
        <v>49</v>
      </c>
      <c r="D165" s="59"/>
      <c r="E165" s="59"/>
      <c r="F165" s="17" t="s">
        <v>11</v>
      </c>
      <c r="G165" s="23">
        <v>552</v>
      </c>
      <c r="H165" s="23"/>
      <c r="I165" s="19"/>
      <c r="J165" s="20">
        <f>IF(AND(G165= "",H165= ""), 0, ROUND(ROUND(I165, 2) * ROUND(IF(H165="",G165,H165),  2), 2))</f>
        <v>0</v>
      </c>
      <c r="K165" s="7"/>
      <c r="M165" s="21">
        <v>0.2</v>
      </c>
      <c r="Q165" s="7">
        <v>71</v>
      </c>
    </row>
    <row r="166" spans="1:17" hidden="1" x14ac:dyDescent="0.25">
      <c r="A166" s="7" t="s">
        <v>34</v>
      </c>
    </row>
    <row r="167" spans="1:17" x14ac:dyDescent="0.25">
      <c r="A167" s="7">
        <v>9</v>
      </c>
      <c r="B167" s="16" t="s">
        <v>141</v>
      </c>
      <c r="C167" s="58" t="s">
        <v>51</v>
      </c>
      <c r="D167" s="59"/>
      <c r="E167" s="59"/>
      <c r="F167" s="17" t="s">
        <v>11</v>
      </c>
      <c r="G167" s="23">
        <v>362</v>
      </c>
      <c r="H167" s="23"/>
      <c r="I167" s="19"/>
      <c r="J167" s="20">
        <f>IF(AND(G167= "",H167= ""), 0, ROUND(ROUND(I167, 2) * ROUND(IF(H167="",G167,H167),  2), 2))</f>
        <v>0</v>
      </c>
      <c r="K167" s="7"/>
      <c r="M167" s="21">
        <v>0.2</v>
      </c>
      <c r="Q167" s="7">
        <v>71</v>
      </c>
    </row>
    <row r="168" spans="1:17" hidden="1" x14ac:dyDescent="0.25">
      <c r="A168" s="7" t="s">
        <v>33</v>
      </c>
    </row>
    <row r="169" spans="1:17" hidden="1" x14ac:dyDescent="0.25">
      <c r="A169" s="7" t="s">
        <v>34</v>
      </c>
    </row>
    <row r="170" spans="1:17" hidden="1" x14ac:dyDescent="0.25">
      <c r="A170" s="7" t="s">
        <v>52</v>
      </c>
    </row>
    <row r="171" spans="1:17" ht="29.45" customHeight="1" x14ac:dyDescent="0.25">
      <c r="A171" s="7">
        <v>8</v>
      </c>
      <c r="B171" s="16" t="s">
        <v>142</v>
      </c>
      <c r="C171" s="60" t="s">
        <v>143</v>
      </c>
      <c r="D171" s="60"/>
      <c r="E171" s="60"/>
      <c r="J171" s="7"/>
      <c r="K171" s="7"/>
    </row>
    <row r="172" spans="1:17" hidden="1" x14ac:dyDescent="0.25">
      <c r="A172" s="7" t="s">
        <v>45</v>
      </c>
    </row>
    <row r="173" spans="1:17" hidden="1" x14ac:dyDescent="0.25">
      <c r="A173" s="7" t="s">
        <v>45</v>
      </c>
    </row>
    <row r="174" spans="1:17" hidden="1" x14ac:dyDescent="0.25">
      <c r="A174" s="7" t="s">
        <v>45</v>
      </c>
    </row>
    <row r="175" spans="1:17" ht="22.7" customHeight="1" x14ac:dyDescent="0.25">
      <c r="A175" s="7" t="s">
        <v>46</v>
      </c>
      <c r="B175" s="22"/>
      <c r="C175" s="61" t="s">
        <v>139</v>
      </c>
      <c r="D175" s="61"/>
      <c r="E175" s="61"/>
      <c r="F175" s="61"/>
      <c r="G175" s="61"/>
      <c r="H175" s="61"/>
      <c r="I175" s="61"/>
      <c r="J175" s="22"/>
    </row>
    <row r="176" spans="1:17" x14ac:dyDescent="0.25">
      <c r="A176" s="7">
        <v>9</v>
      </c>
      <c r="B176" s="16" t="s">
        <v>144</v>
      </c>
      <c r="C176" s="58" t="s">
        <v>145</v>
      </c>
      <c r="D176" s="59"/>
      <c r="E176" s="59"/>
      <c r="F176" s="17" t="s">
        <v>67</v>
      </c>
      <c r="G176" s="23">
        <v>27</v>
      </c>
      <c r="H176" s="23"/>
      <c r="I176" s="19"/>
      <c r="J176" s="20">
        <f>IF(AND(G176= "",H176= ""), 0, ROUND(ROUND(I176, 2) * ROUND(IF(H176="",G176,H176),  2), 2))</f>
        <v>0</v>
      </c>
      <c r="K176" s="7"/>
      <c r="M176" s="21">
        <v>0.2</v>
      </c>
      <c r="Q176" s="7">
        <v>71</v>
      </c>
    </row>
    <row r="177" spans="1:17" hidden="1" x14ac:dyDescent="0.25">
      <c r="A177" s="7" t="s">
        <v>34</v>
      </c>
    </row>
    <row r="178" spans="1:17" x14ac:dyDescent="0.25">
      <c r="A178" s="7">
        <v>9</v>
      </c>
      <c r="B178" s="16" t="s">
        <v>146</v>
      </c>
      <c r="C178" s="58" t="s">
        <v>147</v>
      </c>
      <c r="D178" s="59"/>
      <c r="E178" s="59"/>
      <c r="F178" s="17" t="s">
        <v>67</v>
      </c>
      <c r="G178" s="23">
        <v>34</v>
      </c>
      <c r="H178" s="23"/>
      <c r="I178" s="19"/>
      <c r="J178" s="20">
        <f>IF(AND(G178= "",H178= ""), 0, ROUND(ROUND(I178, 2) * ROUND(IF(H178="",G178,H178),  2), 2))</f>
        <v>0</v>
      </c>
      <c r="K178" s="7"/>
      <c r="M178" s="21">
        <v>0.2</v>
      </c>
      <c r="Q178" s="7">
        <v>71</v>
      </c>
    </row>
    <row r="179" spans="1:17" hidden="1" x14ac:dyDescent="0.25">
      <c r="A179" s="7" t="s">
        <v>34</v>
      </c>
    </row>
    <row r="180" spans="1:17" x14ac:dyDescent="0.25">
      <c r="A180" s="7" t="s">
        <v>79</v>
      </c>
      <c r="B180" s="16"/>
      <c r="C180" s="7" t="s">
        <v>80</v>
      </c>
    </row>
    <row r="181" spans="1:17" x14ac:dyDescent="0.25">
      <c r="A181" s="7">
        <v>9</v>
      </c>
      <c r="B181" s="16" t="s">
        <v>148</v>
      </c>
      <c r="C181" s="58" t="s">
        <v>149</v>
      </c>
      <c r="D181" s="59"/>
      <c r="E181" s="59"/>
      <c r="F181" s="17" t="s">
        <v>67</v>
      </c>
      <c r="G181" s="23">
        <v>24</v>
      </c>
      <c r="H181" s="23"/>
      <c r="I181" s="19"/>
      <c r="J181" s="20">
        <f>IF(AND(G181= "",H181= ""), 0, ROUND(ROUND(I181, 2) * ROUND(IF(H181="",G181,H181),  2), 2))</f>
        <v>0</v>
      </c>
      <c r="K181" s="7"/>
      <c r="M181" s="21">
        <v>0.2</v>
      </c>
      <c r="Q181" s="7">
        <v>71</v>
      </c>
    </row>
    <row r="182" spans="1:17" hidden="1" x14ac:dyDescent="0.25">
      <c r="A182" s="7" t="s">
        <v>33</v>
      </c>
    </row>
    <row r="183" spans="1:17" hidden="1" x14ac:dyDescent="0.25">
      <c r="A183" s="7" t="s">
        <v>34</v>
      </c>
    </row>
    <row r="184" spans="1:17" x14ac:dyDescent="0.25">
      <c r="A184" s="7">
        <v>9</v>
      </c>
      <c r="B184" s="16" t="s">
        <v>150</v>
      </c>
      <c r="C184" s="58" t="s">
        <v>151</v>
      </c>
      <c r="D184" s="59"/>
      <c r="E184" s="59"/>
      <c r="F184" s="17" t="s">
        <v>67</v>
      </c>
      <c r="G184" s="23">
        <v>20</v>
      </c>
      <c r="H184" s="23"/>
      <c r="I184" s="19"/>
      <c r="J184" s="20">
        <f>IF(AND(G184= "",H184= ""), 0, ROUND(ROUND(I184, 2) * ROUND(IF(H184="",G184,H184),  2), 2))</f>
        <v>0</v>
      </c>
      <c r="K184" s="7"/>
      <c r="M184" s="21">
        <v>0.2</v>
      </c>
      <c r="Q184" s="7">
        <v>71</v>
      </c>
    </row>
    <row r="185" spans="1:17" hidden="1" x14ac:dyDescent="0.25">
      <c r="A185" s="7" t="s">
        <v>33</v>
      </c>
    </row>
    <row r="186" spans="1:17" hidden="1" x14ac:dyDescent="0.25">
      <c r="A186" s="7" t="s">
        <v>34</v>
      </c>
    </row>
    <row r="187" spans="1:17" hidden="1" x14ac:dyDescent="0.25">
      <c r="A187" s="7" t="s">
        <v>52</v>
      </c>
    </row>
    <row r="188" spans="1:17" hidden="1" x14ac:dyDescent="0.25">
      <c r="A188" s="7" t="s">
        <v>104</v>
      </c>
    </row>
    <row r="189" spans="1:17" x14ac:dyDescent="0.25">
      <c r="A189" s="7">
        <v>6</v>
      </c>
      <c r="B189" s="14" t="s">
        <v>152</v>
      </c>
      <c r="C189" s="62" t="s">
        <v>153</v>
      </c>
      <c r="D189" s="62"/>
      <c r="E189" s="62"/>
      <c r="F189" s="25"/>
      <c r="G189" s="25"/>
      <c r="H189" s="25"/>
      <c r="I189" s="25"/>
      <c r="J189" s="25"/>
      <c r="K189" s="7"/>
    </row>
    <row r="190" spans="1:17" hidden="1" x14ac:dyDescent="0.25">
      <c r="A190" s="7" t="s">
        <v>87</v>
      </c>
    </row>
    <row r="191" spans="1:17" x14ac:dyDescent="0.25">
      <c r="A191" s="7">
        <v>8</v>
      </c>
      <c r="B191" s="16" t="s">
        <v>154</v>
      </c>
      <c r="C191" s="60" t="s">
        <v>155</v>
      </c>
      <c r="D191" s="60"/>
      <c r="E191" s="60"/>
      <c r="J191" s="7"/>
      <c r="K191" s="7"/>
    </row>
    <row r="192" spans="1:17" hidden="1" x14ac:dyDescent="0.25">
      <c r="A192" s="7" t="s">
        <v>45</v>
      </c>
    </row>
    <row r="193" spans="1:17" hidden="1" x14ac:dyDescent="0.25">
      <c r="A193" s="24" t="s">
        <v>77</v>
      </c>
    </row>
    <row r="194" spans="1:17" hidden="1" x14ac:dyDescent="0.25">
      <c r="A194" s="7" t="s">
        <v>45</v>
      </c>
    </row>
    <row r="195" spans="1:17" ht="22.7" customHeight="1" x14ac:dyDescent="0.25">
      <c r="A195" s="7" t="s">
        <v>46</v>
      </c>
      <c r="B195" s="22"/>
      <c r="C195" s="61" t="s">
        <v>139</v>
      </c>
      <c r="D195" s="61"/>
      <c r="E195" s="61"/>
      <c r="F195" s="61"/>
      <c r="G195" s="61"/>
      <c r="H195" s="61"/>
      <c r="I195" s="61"/>
      <c r="J195" s="22"/>
    </row>
    <row r="196" spans="1:17" x14ac:dyDescent="0.25">
      <c r="A196" s="7">
        <v>9</v>
      </c>
      <c r="B196" s="16" t="s">
        <v>156</v>
      </c>
      <c r="C196" s="58" t="s">
        <v>157</v>
      </c>
      <c r="D196" s="59"/>
      <c r="E196" s="59"/>
      <c r="F196" s="17" t="s">
        <v>11</v>
      </c>
      <c r="G196" s="23">
        <v>342</v>
      </c>
      <c r="H196" s="23"/>
      <c r="I196" s="19"/>
      <c r="J196" s="20">
        <f>IF(AND(G196= "",H196= ""), 0, ROUND(ROUND(I196, 2) * ROUND(IF(H196="",G196,H196),  2), 2))</f>
        <v>0</v>
      </c>
      <c r="K196" s="7"/>
      <c r="M196" s="21">
        <v>0.2</v>
      </c>
      <c r="Q196" s="7">
        <v>71</v>
      </c>
    </row>
    <row r="197" spans="1:17" hidden="1" x14ac:dyDescent="0.25">
      <c r="A197" s="7" t="s">
        <v>34</v>
      </c>
    </row>
    <row r="198" spans="1:17" x14ac:dyDescent="0.25">
      <c r="A198" s="7">
        <v>9</v>
      </c>
      <c r="B198" s="16" t="s">
        <v>158</v>
      </c>
      <c r="C198" s="58" t="s">
        <v>159</v>
      </c>
      <c r="D198" s="59"/>
      <c r="E198" s="59"/>
      <c r="F198" s="17" t="s">
        <v>11</v>
      </c>
      <c r="G198" s="23">
        <v>160</v>
      </c>
      <c r="H198" s="23"/>
      <c r="I198" s="19"/>
      <c r="J198" s="20">
        <f>IF(AND(G198= "",H198= ""), 0, ROUND(ROUND(I198, 2) * ROUND(IF(H198="",G198,H198),  2), 2))</f>
        <v>0</v>
      </c>
      <c r="K198" s="7"/>
      <c r="M198" s="21">
        <v>0.2</v>
      </c>
      <c r="Q198" s="7">
        <v>71</v>
      </c>
    </row>
    <row r="199" spans="1:17" hidden="1" x14ac:dyDescent="0.25">
      <c r="A199" s="7" t="s">
        <v>34</v>
      </c>
    </row>
    <row r="200" spans="1:17" x14ac:dyDescent="0.25">
      <c r="A200" s="7">
        <v>9</v>
      </c>
      <c r="B200" s="16" t="s">
        <v>160</v>
      </c>
      <c r="C200" s="58" t="s">
        <v>161</v>
      </c>
      <c r="D200" s="59"/>
      <c r="E200" s="59"/>
      <c r="F200" s="17" t="s">
        <v>11</v>
      </c>
      <c r="G200" s="23">
        <v>298</v>
      </c>
      <c r="H200" s="23"/>
      <c r="I200" s="19"/>
      <c r="J200" s="20">
        <f>IF(AND(G200= "",H200= ""), 0, ROUND(ROUND(I200, 2) * ROUND(IF(H200="",G200,H200),  2), 2))</f>
        <v>0</v>
      </c>
      <c r="K200" s="7"/>
      <c r="M200" s="21">
        <v>0.2</v>
      </c>
      <c r="Q200" s="7">
        <v>71</v>
      </c>
    </row>
    <row r="201" spans="1:17" hidden="1" x14ac:dyDescent="0.25">
      <c r="A201" s="7" t="s">
        <v>34</v>
      </c>
    </row>
    <row r="202" spans="1:17" x14ac:dyDescent="0.25">
      <c r="A202" s="7">
        <v>9</v>
      </c>
      <c r="B202" s="16" t="s">
        <v>162</v>
      </c>
      <c r="C202" s="58" t="s">
        <v>163</v>
      </c>
      <c r="D202" s="59"/>
      <c r="E202" s="59"/>
      <c r="F202" s="17" t="s">
        <v>11</v>
      </c>
      <c r="G202" s="23">
        <v>192</v>
      </c>
      <c r="H202" s="23"/>
      <c r="I202" s="19"/>
      <c r="J202" s="20">
        <f>IF(AND(G202= "",H202= ""), 0, ROUND(ROUND(I202, 2) * ROUND(IF(H202="",G202,H202),  2), 2))</f>
        <v>0</v>
      </c>
      <c r="K202" s="7"/>
      <c r="M202" s="21">
        <v>0.2</v>
      </c>
      <c r="Q202" s="7">
        <v>71</v>
      </c>
    </row>
    <row r="203" spans="1:17" hidden="1" x14ac:dyDescent="0.25">
      <c r="A203" s="7" t="s">
        <v>34</v>
      </c>
    </row>
    <row r="204" spans="1:17" hidden="1" x14ac:dyDescent="0.25">
      <c r="A204" s="7" t="s">
        <v>52</v>
      </c>
    </row>
    <row r="205" spans="1:17" x14ac:dyDescent="0.25">
      <c r="A205" s="7">
        <v>8</v>
      </c>
      <c r="B205" s="16" t="s">
        <v>164</v>
      </c>
      <c r="C205" s="60" t="s">
        <v>165</v>
      </c>
      <c r="D205" s="60"/>
      <c r="E205" s="60"/>
      <c r="J205" s="7"/>
      <c r="K205" s="7"/>
    </row>
    <row r="206" spans="1:17" hidden="1" x14ac:dyDescent="0.25">
      <c r="A206" s="7" t="s">
        <v>45</v>
      </c>
    </row>
    <row r="207" spans="1:17" ht="22.7" customHeight="1" x14ac:dyDescent="0.25">
      <c r="A207" s="7" t="s">
        <v>46</v>
      </c>
      <c r="B207" s="22"/>
      <c r="C207" s="61" t="s">
        <v>166</v>
      </c>
      <c r="D207" s="61"/>
      <c r="E207" s="61"/>
      <c r="F207" s="61"/>
      <c r="G207" s="61"/>
      <c r="H207" s="61"/>
      <c r="I207" s="61"/>
      <c r="J207" s="22"/>
    </row>
    <row r="208" spans="1:17" hidden="1" x14ac:dyDescent="0.25">
      <c r="A208" s="7" t="s">
        <v>52</v>
      </c>
    </row>
    <row r="209" spans="1:17" ht="29.45" customHeight="1" x14ac:dyDescent="0.25">
      <c r="A209" s="7">
        <v>8</v>
      </c>
      <c r="B209" s="16" t="s">
        <v>167</v>
      </c>
      <c r="C209" s="60" t="s">
        <v>168</v>
      </c>
      <c r="D209" s="60"/>
      <c r="E209" s="60"/>
      <c r="J209" s="7"/>
      <c r="K209" s="7"/>
    </row>
    <row r="210" spans="1:17" hidden="1" x14ac:dyDescent="0.25">
      <c r="A210" s="7" t="s">
        <v>45</v>
      </c>
    </row>
    <row r="211" spans="1:17" ht="22.7" customHeight="1" x14ac:dyDescent="0.25">
      <c r="A211" s="7" t="s">
        <v>46</v>
      </c>
      <c r="B211" s="22"/>
      <c r="C211" s="61" t="s">
        <v>169</v>
      </c>
      <c r="D211" s="61"/>
      <c r="E211" s="61"/>
      <c r="F211" s="61"/>
      <c r="G211" s="61"/>
      <c r="H211" s="61"/>
      <c r="I211" s="61"/>
      <c r="J211" s="22"/>
    </row>
    <row r="212" spans="1:17" hidden="1" x14ac:dyDescent="0.25">
      <c r="A212" s="7" t="s">
        <v>52</v>
      </c>
    </row>
    <row r="213" spans="1:17" x14ac:dyDescent="0.25">
      <c r="A213" s="7">
        <v>8</v>
      </c>
      <c r="B213" s="16" t="s">
        <v>170</v>
      </c>
      <c r="C213" s="60" t="s">
        <v>171</v>
      </c>
      <c r="D213" s="60"/>
      <c r="E213" s="60"/>
      <c r="J213" s="7"/>
      <c r="K213" s="7"/>
    </row>
    <row r="214" spans="1:17" hidden="1" x14ac:dyDescent="0.25">
      <c r="A214" s="7" t="s">
        <v>45</v>
      </c>
    </row>
    <row r="215" spans="1:17" ht="22.7" customHeight="1" x14ac:dyDescent="0.25">
      <c r="A215" s="7" t="s">
        <v>46</v>
      </c>
      <c r="B215" s="22"/>
      <c r="C215" s="61" t="s">
        <v>172</v>
      </c>
      <c r="D215" s="61"/>
      <c r="E215" s="61"/>
      <c r="F215" s="61"/>
      <c r="G215" s="61"/>
      <c r="H215" s="61"/>
      <c r="I215" s="61"/>
      <c r="J215" s="22"/>
    </row>
    <row r="216" spans="1:17" x14ac:dyDescent="0.25">
      <c r="A216" s="7">
        <v>9</v>
      </c>
      <c r="B216" s="16" t="s">
        <v>173</v>
      </c>
      <c r="C216" s="58" t="s">
        <v>49</v>
      </c>
      <c r="D216" s="59"/>
      <c r="E216" s="59"/>
      <c r="F216" s="17" t="s">
        <v>11</v>
      </c>
      <c r="G216" s="23">
        <v>17</v>
      </c>
      <c r="H216" s="23"/>
      <c r="I216" s="19"/>
      <c r="J216" s="20">
        <f>IF(AND(G216= "",H216= ""), 0, ROUND(ROUND(I216, 2) * ROUND(IF(H216="",G216,H216),  2), 2))</f>
        <v>0</v>
      </c>
      <c r="K216" s="7"/>
      <c r="M216" s="21">
        <v>0.2</v>
      </c>
      <c r="Q216" s="7">
        <v>71</v>
      </c>
    </row>
    <row r="217" spans="1:17" hidden="1" x14ac:dyDescent="0.25">
      <c r="A217" s="7" t="s">
        <v>34</v>
      </c>
    </row>
    <row r="218" spans="1:17" x14ac:dyDescent="0.25">
      <c r="A218" s="7">
        <v>9</v>
      </c>
      <c r="B218" s="16" t="s">
        <v>174</v>
      </c>
      <c r="C218" s="58" t="s">
        <v>51</v>
      </c>
      <c r="D218" s="59"/>
      <c r="E218" s="59"/>
      <c r="F218" s="17" t="s">
        <v>11</v>
      </c>
      <c r="G218" s="23">
        <v>17</v>
      </c>
      <c r="H218" s="23"/>
      <c r="I218" s="19"/>
      <c r="J218" s="20">
        <f>IF(AND(G218= "",H218= ""), 0, ROUND(ROUND(I218, 2) * ROUND(IF(H218="",G218,H218),  2), 2))</f>
        <v>0</v>
      </c>
      <c r="K218" s="7"/>
      <c r="M218" s="21">
        <v>0.2</v>
      </c>
      <c r="Q218" s="7">
        <v>71</v>
      </c>
    </row>
    <row r="219" spans="1:17" hidden="1" x14ac:dyDescent="0.25">
      <c r="A219" s="7" t="s">
        <v>33</v>
      </c>
    </row>
    <row r="220" spans="1:17" hidden="1" x14ac:dyDescent="0.25">
      <c r="A220" s="7" t="s">
        <v>34</v>
      </c>
    </row>
    <row r="221" spans="1:17" hidden="1" x14ac:dyDescent="0.25">
      <c r="A221" s="7" t="s">
        <v>52</v>
      </c>
    </row>
    <row r="222" spans="1:17" x14ac:dyDescent="0.25">
      <c r="A222" s="7">
        <v>8</v>
      </c>
      <c r="B222" s="16" t="s">
        <v>175</v>
      </c>
      <c r="C222" s="60" t="s">
        <v>176</v>
      </c>
      <c r="D222" s="60"/>
      <c r="E222" s="60"/>
      <c r="J222" s="7"/>
      <c r="K222" s="7"/>
    </row>
    <row r="223" spans="1:17" hidden="1" x14ac:dyDescent="0.25">
      <c r="A223" s="7" t="s">
        <v>45</v>
      </c>
    </row>
    <row r="224" spans="1:17" ht="22.7" customHeight="1" x14ac:dyDescent="0.25">
      <c r="A224" s="7" t="s">
        <v>46</v>
      </c>
      <c r="B224" s="22"/>
      <c r="C224" s="61" t="s">
        <v>177</v>
      </c>
      <c r="D224" s="61"/>
      <c r="E224" s="61"/>
      <c r="F224" s="61"/>
      <c r="G224" s="61"/>
      <c r="H224" s="61"/>
      <c r="I224" s="61"/>
      <c r="J224" s="22"/>
    </row>
    <row r="225" spans="1:17" x14ac:dyDescent="0.25">
      <c r="A225" s="7">
        <v>9</v>
      </c>
      <c r="B225" s="16" t="s">
        <v>178</v>
      </c>
      <c r="C225" s="58" t="s">
        <v>49</v>
      </c>
      <c r="D225" s="59"/>
      <c r="E225" s="59"/>
      <c r="F225" s="17" t="s">
        <v>179</v>
      </c>
      <c r="G225" s="18">
        <v>1</v>
      </c>
      <c r="H225" s="18"/>
      <c r="I225" s="19"/>
      <c r="J225" s="20">
        <f>IF(AND(G225= "",H225= ""), 0, ROUND(ROUND(I225, 2) * ROUND(IF(H225="",G225,H225),  0), 2))</f>
        <v>0</v>
      </c>
      <c r="K225" s="7"/>
      <c r="M225" s="21">
        <v>0.2</v>
      </c>
      <c r="Q225" s="7">
        <v>71</v>
      </c>
    </row>
    <row r="226" spans="1:17" hidden="1" x14ac:dyDescent="0.25">
      <c r="A226" s="7" t="s">
        <v>34</v>
      </c>
    </row>
    <row r="227" spans="1:17" x14ac:dyDescent="0.25">
      <c r="A227" s="7">
        <v>9</v>
      </c>
      <c r="B227" s="16" t="s">
        <v>180</v>
      </c>
      <c r="C227" s="58" t="s">
        <v>84</v>
      </c>
      <c r="D227" s="59"/>
      <c r="E227" s="59"/>
      <c r="F227" s="17" t="s">
        <v>179</v>
      </c>
      <c r="G227" s="18">
        <v>1</v>
      </c>
      <c r="H227" s="18"/>
      <c r="I227" s="19"/>
      <c r="J227" s="20">
        <f>IF(AND(G227= "",H227= ""), 0, ROUND(ROUND(I227, 2) * ROUND(IF(H227="",G227,H227),  0), 2))</f>
        <v>0</v>
      </c>
      <c r="K227" s="7"/>
      <c r="M227" s="21">
        <v>0.2</v>
      </c>
      <c r="Q227" s="7">
        <v>71</v>
      </c>
    </row>
    <row r="228" spans="1:17" hidden="1" x14ac:dyDescent="0.25">
      <c r="A228" s="7" t="s">
        <v>33</v>
      </c>
    </row>
    <row r="229" spans="1:17" hidden="1" x14ac:dyDescent="0.25">
      <c r="A229" s="7" t="s">
        <v>34</v>
      </c>
    </row>
    <row r="230" spans="1:17" hidden="1" x14ac:dyDescent="0.25">
      <c r="A230" s="7" t="s">
        <v>52</v>
      </c>
    </row>
    <row r="231" spans="1:17" hidden="1" x14ac:dyDescent="0.25">
      <c r="A231" s="7" t="s">
        <v>104</v>
      </c>
    </row>
    <row r="232" spans="1:17" x14ac:dyDescent="0.25">
      <c r="A232" s="7">
        <v>6</v>
      </c>
      <c r="B232" s="14" t="s">
        <v>181</v>
      </c>
      <c r="C232" s="62" t="s">
        <v>182</v>
      </c>
      <c r="D232" s="62"/>
      <c r="E232" s="62"/>
      <c r="F232" s="25"/>
      <c r="G232" s="25"/>
      <c r="H232" s="25"/>
      <c r="I232" s="25"/>
      <c r="J232" s="25"/>
      <c r="K232" s="7"/>
    </row>
    <row r="233" spans="1:17" hidden="1" x14ac:dyDescent="0.25">
      <c r="A233" s="7" t="s">
        <v>87</v>
      </c>
    </row>
    <row r="234" spans="1:17" x14ac:dyDescent="0.25">
      <c r="A234" s="7">
        <v>9</v>
      </c>
      <c r="B234" s="16" t="s">
        <v>183</v>
      </c>
      <c r="C234" s="58" t="s">
        <v>184</v>
      </c>
      <c r="D234" s="59"/>
      <c r="E234" s="59"/>
      <c r="F234" s="17" t="s">
        <v>32</v>
      </c>
      <c r="G234" s="18">
        <v>1</v>
      </c>
      <c r="H234" s="18"/>
      <c r="I234" s="19"/>
      <c r="J234" s="20">
        <f>IF(AND(G234= "",H234= ""), 0, ROUND(ROUND(I234, 2) * ROUND(IF(H234="",G234,H234),  0), 2))</f>
        <v>0</v>
      </c>
      <c r="K234" s="7"/>
      <c r="M234" s="21">
        <v>0.2</v>
      </c>
      <c r="Q234" s="7">
        <v>71</v>
      </c>
    </row>
    <row r="235" spans="1:17" hidden="1" x14ac:dyDescent="0.25">
      <c r="A235" s="7" t="s">
        <v>33</v>
      </c>
    </row>
    <row r="236" spans="1:17" ht="22.7" customHeight="1" x14ac:dyDescent="0.25">
      <c r="A236" s="7" t="s">
        <v>185</v>
      </c>
      <c r="B236" s="22"/>
      <c r="C236" s="61" t="s">
        <v>186</v>
      </c>
      <c r="D236" s="61"/>
      <c r="E236" s="61"/>
      <c r="F236" s="61"/>
      <c r="G236" s="61"/>
      <c r="H236" s="61"/>
      <c r="I236" s="61"/>
      <c r="J236" s="22"/>
    </row>
    <row r="237" spans="1:17" hidden="1" x14ac:dyDescent="0.25">
      <c r="A237" s="7" t="s">
        <v>34</v>
      </c>
    </row>
    <row r="238" spans="1:17" x14ac:dyDescent="0.25">
      <c r="A238" s="7">
        <v>9</v>
      </c>
      <c r="B238" s="16" t="s">
        <v>187</v>
      </c>
      <c r="C238" s="58" t="s">
        <v>188</v>
      </c>
      <c r="D238" s="59"/>
      <c r="E238" s="59"/>
      <c r="F238" s="17" t="s">
        <v>32</v>
      </c>
      <c r="G238" s="18">
        <v>8</v>
      </c>
      <c r="H238" s="18"/>
      <c r="I238" s="19"/>
      <c r="J238" s="20">
        <f>IF(AND(G238= "",H238= ""), 0, ROUND(ROUND(I238, 2) * ROUND(IF(H238="",G238,H238),  0), 2))</f>
        <v>0</v>
      </c>
      <c r="K238" s="7"/>
      <c r="M238" s="21">
        <v>0.2</v>
      </c>
      <c r="Q238" s="7">
        <v>71</v>
      </c>
    </row>
    <row r="239" spans="1:17" hidden="1" x14ac:dyDescent="0.25">
      <c r="A239" s="7" t="s">
        <v>33</v>
      </c>
    </row>
    <row r="240" spans="1:17" ht="22.7" customHeight="1" x14ac:dyDescent="0.25">
      <c r="A240" s="7" t="s">
        <v>185</v>
      </c>
      <c r="B240" s="22"/>
      <c r="C240" s="61" t="s">
        <v>189</v>
      </c>
      <c r="D240" s="61"/>
      <c r="E240" s="61"/>
      <c r="F240" s="61"/>
      <c r="G240" s="61"/>
      <c r="H240" s="61"/>
      <c r="I240" s="61"/>
      <c r="J240" s="22"/>
    </row>
    <row r="241" spans="1:17" hidden="1" x14ac:dyDescent="0.25">
      <c r="A241" s="7" t="s">
        <v>34</v>
      </c>
    </row>
    <row r="242" spans="1:17" x14ac:dyDescent="0.25">
      <c r="A242" s="7">
        <v>8</v>
      </c>
      <c r="B242" s="16" t="s">
        <v>190</v>
      </c>
      <c r="C242" s="60" t="s">
        <v>191</v>
      </c>
      <c r="D242" s="60"/>
      <c r="E242" s="60"/>
      <c r="J242" s="7"/>
      <c r="K242" s="7"/>
    </row>
    <row r="243" spans="1:17" hidden="1" x14ac:dyDescent="0.25">
      <c r="A243" s="7" t="s">
        <v>45</v>
      </c>
    </row>
    <row r="244" spans="1:17" ht="22.7" customHeight="1" x14ac:dyDescent="0.25">
      <c r="A244" s="7" t="s">
        <v>46</v>
      </c>
      <c r="B244" s="22"/>
      <c r="C244" s="61" t="s">
        <v>192</v>
      </c>
      <c r="D244" s="61"/>
      <c r="E244" s="61"/>
      <c r="F244" s="61"/>
      <c r="G244" s="61"/>
      <c r="H244" s="61"/>
      <c r="I244" s="61"/>
      <c r="J244" s="22"/>
    </row>
    <row r="245" spans="1:17" x14ac:dyDescent="0.25">
      <c r="A245" s="7">
        <v>9</v>
      </c>
      <c r="B245" s="16" t="s">
        <v>193</v>
      </c>
      <c r="C245" s="58" t="s">
        <v>49</v>
      </c>
      <c r="D245" s="59"/>
      <c r="E245" s="59"/>
      <c r="F245" s="17" t="s">
        <v>67</v>
      </c>
      <c r="G245" s="23">
        <v>0</v>
      </c>
      <c r="H245" s="23"/>
      <c r="I245" s="19"/>
      <c r="J245" s="20">
        <f>IF(AND(G245= "",H245= ""), 0, ROUND(ROUND(I245, 2) * ROUND(IF(H245="",G245,H245),  2), 2))</f>
        <v>0</v>
      </c>
      <c r="K245" s="7"/>
      <c r="M245" s="21">
        <v>0.2</v>
      </c>
      <c r="Q245" s="7">
        <v>71</v>
      </c>
    </row>
    <row r="246" spans="1:17" hidden="1" x14ac:dyDescent="0.25">
      <c r="A246" s="7" t="s">
        <v>34</v>
      </c>
    </row>
    <row r="247" spans="1:17" x14ac:dyDescent="0.25">
      <c r="A247" s="7">
        <v>9</v>
      </c>
      <c r="B247" s="16" t="s">
        <v>194</v>
      </c>
      <c r="C247" s="58" t="s">
        <v>51</v>
      </c>
      <c r="D247" s="59"/>
      <c r="E247" s="59"/>
      <c r="F247" s="17" t="s">
        <v>67</v>
      </c>
      <c r="G247" s="23">
        <v>0</v>
      </c>
      <c r="H247" s="23"/>
      <c r="I247" s="19"/>
      <c r="J247" s="20">
        <f>IF(AND(G247= "",H247= ""), 0, ROUND(ROUND(I247, 2) * ROUND(IF(H247="",G247,H247),  2), 2))</f>
        <v>0</v>
      </c>
      <c r="K247" s="7"/>
      <c r="M247" s="21">
        <v>0.2</v>
      </c>
      <c r="Q247" s="7">
        <v>71</v>
      </c>
    </row>
    <row r="248" spans="1:17" hidden="1" x14ac:dyDescent="0.25">
      <c r="A248" s="7" t="s">
        <v>33</v>
      </c>
    </row>
    <row r="249" spans="1:17" hidden="1" x14ac:dyDescent="0.25">
      <c r="A249" s="7" t="s">
        <v>34</v>
      </c>
    </row>
    <row r="250" spans="1:17" hidden="1" x14ac:dyDescent="0.25">
      <c r="A250" s="7" t="s">
        <v>52</v>
      </c>
    </row>
    <row r="251" spans="1:17" x14ac:dyDescent="0.25">
      <c r="A251" s="7">
        <v>8</v>
      </c>
      <c r="B251" s="16" t="s">
        <v>195</v>
      </c>
      <c r="C251" s="60" t="s">
        <v>196</v>
      </c>
      <c r="D251" s="60"/>
      <c r="E251" s="60"/>
      <c r="J251" s="7"/>
      <c r="K251" s="7"/>
    </row>
    <row r="252" spans="1:17" hidden="1" x14ac:dyDescent="0.25">
      <c r="A252" s="7" t="s">
        <v>45</v>
      </c>
    </row>
    <row r="253" spans="1:17" ht="20.85" customHeight="1" x14ac:dyDescent="0.25">
      <c r="A253" s="7" t="s">
        <v>46</v>
      </c>
      <c r="B253" s="22"/>
      <c r="C253" s="61" t="s">
        <v>197</v>
      </c>
      <c r="D253" s="61"/>
      <c r="E253" s="61"/>
      <c r="F253" s="61"/>
      <c r="G253" s="61"/>
      <c r="H253" s="61"/>
      <c r="I253" s="61"/>
      <c r="J253" s="22"/>
    </row>
    <row r="254" spans="1:17" x14ac:dyDescent="0.25">
      <c r="A254" s="7">
        <v>9</v>
      </c>
      <c r="B254" s="16" t="s">
        <v>198</v>
      </c>
      <c r="C254" s="58" t="s">
        <v>49</v>
      </c>
      <c r="D254" s="59"/>
      <c r="E254" s="59"/>
      <c r="F254" s="17" t="s">
        <v>32</v>
      </c>
      <c r="G254" s="18">
        <v>8</v>
      </c>
      <c r="H254" s="18"/>
      <c r="I254" s="19"/>
      <c r="J254" s="20">
        <f>IF(AND(G254= "",H254= ""), 0, ROUND(ROUND(I254, 2) * ROUND(IF(H254="",G254,H254),  0), 2))</f>
        <v>0</v>
      </c>
      <c r="K254" s="7"/>
      <c r="M254" s="21">
        <v>0.2</v>
      </c>
      <c r="Q254" s="7">
        <v>71</v>
      </c>
    </row>
    <row r="255" spans="1:17" hidden="1" x14ac:dyDescent="0.25">
      <c r="A255" s="7" t="s">
        <v>34</v>
      </c>
    </row>
    <row r="256" spans="1:17" x14ac:dyDescent="0.25">
      <c r="A256" s="7">
        <v>9</v>
      </c>
      <c r="B256" s="16" t="s">
        <v>199</v>
      </c>
      <c r="C256" s="58" t="s">
        <v>51</v>
      </c>
      <c r="D256" s="59"/>
      <c r="E256" s="59"/>
      <c r="F256" s="17" t="s">
        <v>32</v>
      </c>
      <c r="G256" s="18">
        <v>5</v>
      </c>
      <c r="H256" s="18"/>
      <c r="I256" s="19"/>
      <c r="J256" s="20">
        <f>IF(AND(G256= "",H256= ""), 0, ROUND(ROUND(I256, 2) * ROUND(IF(H256="",G256,H256),  0), 2))</f>
        <v>0</v>
      </c>
      <c r="K256" s="7"/>
      <c r="M256" s="21">
        <v>0.2</v>
      </c>
      <c r="Q256" s="7">
        <v>71</v>
      </c>
    </row>
    <row r="257" spans="1:17" hidden="1" x14ac:dyDescent="0.25">
      <c r="A257" s="7" t="s">
        <v>33</v>
      </c>
    </row>
    <row r="258" spans="1:17" hidden="1" x14ac:dyDescent="0.25">
      <c r="A258" s="7" t="s">
        <v>34</v>
      </c>
    </row>
    <row r="259" spans="1:17" hidden="1" x14ac:dyDescent="0.25">
      <c r="A259" s="7" t="s">
        <v>52</v>
      </c>
    </row>
    <row r="260" spans="1:17" x14ac:dyDescent="0.25">
      <c r="A260" s="7">
        <v>8</v>
      </c>
      <c r="B260" s="16" t="s">
        <v>200</v>
      </c>
      <c r="C260" s="60" t="s">
        <v>201</v>
      </c>
      <c r="D260" s="60"/>
      <c r="E260" s="60"/>
      <c r="J260" s="7"/>
      <c r="K260" s="7"/>
    </row>
    <row r="261" spans="1:17" hidden="1" x14ac:dyDescent="0.25">
      <c r="A261" s="7" t="s">
        <v>45</v>
      </c>
    </row>
    <row r="262" spans="1:17" ht="22.7" customHeight="1" x14ac:dyDescent="0.25">
      <c r="A262" s="7" t="s">
        <v>46</v>
      </c>
      <c r="B262" s="22"/>
      <c r="C262" s="61" t="s">
        <v>202</v>
      </c>
      <c r="D262" s="61"/>
      <c r="E262" s="61"/>
      <c r="F262" s="61"/>
      <c r="G262" s="61"/>
      <c r="H262" s="61"/>
      <c r="I262" s="61"/>
      <c r="J262" s="22"/>
    </row>
    <row r="263" spans="1:17" x14ac:dyDescent="0.25">
      <c r="A263" s="7">
        <v>9</v>
      </c>
      <c r="B263" s="16" t="s">
        <v>203</v>
      </c>
      <c r="C263" s="58" t="s">
        <v>49</v>
      </c>
      <c r="D263" s="59"/>
      <c r="E263" s="59"/>
      <c r="F263" s="17" t="s">
        <v>179</v>
      </c>
      <c r="G263" s="18">
        <v>1</v>
      </c>
      <c r="H263" s="18"/>
      <c r="I263" s="19"/>
      <c r="J263" s="20">
        <f>IF(AND(G263= "",H263= ""), 0, ROUND(ROUND(I263, 2) * ROUND(IF(H263="",G263,H263),  0), 2))</f>
        <v>0</v>
      </c>
      <c r="K263" s="7"/>
      <c r="M263" s="21">
        <v>0.2</v>
      </c>
      <c r="Q263" s="7">
        <v>71</v>
      </c>
    </row>
    <row r="264" spans="1:17" hidden="1" x14ac:dyDescent="0.25">
      <c r="A264" s="7" t="s">
        <v>34</v>
      </c>
    </row>
    <row r="265" spans="1:17" x14ac:dyDescent="0.25">
      <c r="A265" s="7">
        <v>9</v>
      </c>
      <c r="B265" s="16" t="s">
        <v>204</v>
      </c>
      <c r="C265" s="58" t="s">
        <v>51</v>
      </c>
      <c r="D265" s="59"/>
      <c r="E265" s="59"/>
      <c r="F265" s="17" t="s">
        <v>179</v>
      </c>
      <c r="G265" s="18">
        <v>1</v>
      </c>
      <c r="H265" s="18"/>
      <c r="I265" s="19"/>
      <c r="J265" s="20">
        <f>IF(AND(G265= "",H265= ""), 0, ROUND(ROUND(I265, 2) * ROUND(IF(H265="",G265,H265),  0), 2))</f>
        <v>0</v>
      </c>
      <c r="K265" s="7"/>
      <c r="M265" s="21">
        <v>0.2</v>
      </c>
      <c r="Q265" s="7">
        <v>71</v>
      </c>
    </row>
    <row r="266" spans="1:17" hidden="1" x14ac:dyDescent="0.25">
      <c r="A266" s="7" t="s">
        <v>33</v>
      </c>
    </row>
    <row r="267" spans="1:17" hidden="1" x14ac:dyDescent="0.25">
      <c r="A267" s="7" t="s">
        <v>34</v>
      </c>
    </row>
    <row r="268" spans="1:17" hidden="1" x14ac:dyDescent="0.25">
      <c r="A268" s="7" t="s">
        <v>52</v>
      </c>
    </row>
    <row r="269" spans="1:17" hidden="1" x14ac:dyDescent="0.25">
      <c r="A269" s="7" t="s">
        <v>104</v>
      </c>
    </row>
    <row r="270" spans="1:17" x14ac:dyDescent="0.25">
      <c r="A270" s="7" t="s">
        <v>25</v>
      </c>
      <c r="C270" s="59"/>
      <c r="D270" s="59"/>
      <c r="E270" s="59"/>
    </row>
    <row r="271" spans="1:17" x14ac:dyDescent="0.25">
      <c r="C271" s="65" t="s">
        <v>27</v>
      </c>
      <c r="D271" s="66"/>
      <c r="E271" s="66"/>
      <c r="F271" s="63"/>
      <c r="G271" s="63"/>
      <c r="H271" s="63"/>
      <c r="I271" s="63"/>
      <c r="J271" s="64"/>
    </row>
    <row r="272" spans="1:17" x14ac:dyDescent="0.25">
      <c r="C272" s="68"/>
      <c r="D272" s="41"/>
      <c r="E272" s="41"/>
      <c r="F272" s="41"/>
      <c r="G272" s="41"/>
      <c r="H272" s="41"/>
      <c r="I272" s="41"/>
      <c r="J272" s="67"/>
    </row>
    <row r="273" spans="1:10" x14ac:dyDescent="0.25">
      <c r="C273" s="71" t="s">
        <v>205</v>
      </c>
      <c r="D273" s="57"/>
      <c r="E273" s="57"/>
      <c r="F273" s="69">
        <f>SUMIF(K8:K270, IF(K7="","",K7), J8:J270)</f>
        <v>0</v>
      </c>
      <c r="G273" s="69"/>
      <c r="H273" s="69"/>
      <c r="I273" s="69"/>
      <c r="J273" s="70"/>
    </row>
    <row r="274" spans="1:10" ht="16.899999999999999" customHeight="1" x14ac:dyDescent="0.25">
      <c r="C274" s="71" t="s">
        <v>206</v>
      </c>
      <c r="D274" s="57"/>
      <c r="E274" s="57"/>
      <c r="F274" s="69">
        <f>ROUND(SUMIF(K8:K270, IF(K7="","",K7), J8:J270) * 0.2, 2)</f>
        <v>0</v>
      </c>
      <c r="G274" s="69"/>
      <c r="H274" s="69"/>
      <c r="I274" s="69"/>
      <c r="J274" s="70"/>
    </row>
    <row r="275" spans="1:10" x14ac:dyDescent="0.25">
      <c r="C275" s="74" t="s">
        <v>207</v>
      </c>
      <c r="D275" s="75"/>
      <c r="E275" s="75"/>
      <c r="F275" s="72">
        <f>SUM(F273:F274)</f>
        <v>0</v>
      </c>
      <c r="G275" s="72"/>
      <c r="H275" s="72"/>
      <c r="I275" s="72"/>
      <c r="J275" s="73"/>
    </row>
    <row r="276" spans="1:10" ht="40.9" customHeight="1" x14ac:dyDescent="0.25">
      <c r="C276" s="76" t="s">
        <v>208</v>
      </c>
      <c r="D276" s="76"/>
      <c r="E276" s="76"/>
      <c r="F276" s="76"/>
      <c r="G276" s="76"/>
      <c r="H276" s="76"/>
      <c r="I276" s="76"/>
      <c r="J276" s="76"/>
    </row>
    <row r="278" spans="1:10" ht="15.75" x14ac:dyDescent="0.25">
      <c r="C278" s="76" t="s">
        <v>209</v>
      </c>
      <c r="D278" s="76"/>
      <c r="E278" s="76"/>
      <c r="F278" s="76"/>
      <c r="G278" s="76"/>
      <c r="H278" s="76"/>
      <c r="I278" s="76"/>
      <c r="J278" s="76"/>
    </row>
    <row r="279" spans="1:10" ht="16.899999999999999" customHeight="1" x14ac:dyDescent="0.25">
      <c r="C279" s="78" t="s">
        <v>210</v>
      </c>
      <c r="D279" s="79"/>
      <c r="E279" s="79"/>
      <c r="F279" s="77">
        <f>SUMIF(K9:K265, "", J9:J265)</f>
        <v>0</v>
      </c>
      <c r="G279" s="77"/>
      <c r="H279" s="77"/>
      <c r="I279" s="77"/>
      <c r="J279" s="77"/>
    </row>
    <row r="280" spans="1:10" x14ac:dyDescent="0.25">
      <c r="C280" s="80" t="s">
        <v>211</v>
      </c>
      <c r="D280" s="81"/>
      <c r="E280" s="81"/>
      <c r="F280" s="26"/>
      <c r="G280" s="26"/>
      <c r="H280" s="26"/>
      <c r="I280" s="26"/>
      <c r="J280" s="27"/>
    </row>
    <row r="281" spans="1:10" x14ac:dyDescent="0.25">
      <c r="C281" s="82"/>
      <c r="D281" s="83"/>
      <c r="E281" s="83"/>
      <c r="F281" s="83"/>
      <c r="G281" s="83"/>
      <c r="H281" s="83"/>
      <c r="I281" s="83"/>
      <c r="J281" s="84"/>
    </row>
    <row r="282" spans="1:10" x14ac:dyDescent="0.25">
      <c r="A282" s="24"/>
      <c r="C282" s="85" t="s">
        <v>205</v>
      </c>
      <c r="D282" s="41"/>
      <c r="E282" s="41"/>
      <c r="F282" s="86">
        <f>SUMIF(K5:K276, IF(K4="","",K4), J5:J276)</f>
        <v>0</v>
      </c>
      <c r="G282" s="87"/>
      <c r="H282" s="87"/>
      <c r="I282" s="87"/>
      <c r="J282" s="88"/>
    </row>
    <row r="283" spans="1:10" x14ac:dyDescent="0.25">
      <c r="A283" s="24"/>
      <c r="C283" s="85" t="s">
        <v>206</v>
      </c>
      <c r="D283" s="41"/>
      <c r="E283" s="41"/>
      <c r="F283" s="86">
        <f>ROUND(SUMIF(K5:K276, IF(K4="","",K4), J5:J276) * 0.2, 2)</f>
        <v>0</v>
      </c>
      <c r="G283" s="87"/>
      <c r="H283" s="87"/>
      <c r="I283" s="87"/>
      <c r="J283" s="88"/>
    </row>
    <row r="284" spans="1:10" x14ac:dyDescent="0.25">
      <c r="C284" s="89" t="s">
        <v>207</v>
      </c>
      <c r="D284" s="90"/>
      <c r="E284" s="90"/>
      <c r="F284" s="91">
        <f>SUM(F282:F283)</f>
        <v>0</v>
      </c>
      <c r="G284" s="92"/>
      <c r="H284" s="92"/>
      <c r="I284" s="92"/>
      <c r="J284" s="93"/>
    </row>
    <row r="285" spans="1:10" x14ac:dyDescent="0.25">
      <c r="C285" s="94"/>
      <c r="D285" s="59"/>
      <c r="E285" s="59"/>
      <c r="F285" s="59"/>
      <c r="G285" s="59"/>
      <c r="H285" s="59"/>
      <c r="I285" s="59"/>
      <c r="J285" s="59"/>
    </row>
    <row r="286" spans="1:10" x14ac:dyDescent="0.25">
      <c r="C286" s="60" t="s">
        <v>212</v>
      </c>
      <c r="D286" s="59"/>
      <c r="E286" s="59"/>
      <c r="F286" s="59"/>
      <c r="G286" s="59"/>
      <c r="H286" s="59"/>
      <c r="I286" s="59"/>
      <c r="J286" s="59"/>
    </row>
    <row r="287" spans="1:10" x14ac:dyDescent="0.25">
      <c r="C287" s="90" t="str">
        <f>IF(Paramètres!AA2&lt;&gt;"",Paramètres!AA2,"")</f>
        <v xml:space="preserve">Zéro euro </v>
      </c>
      <c r="D287" s="90"/>
      <c r="E287" s="90"/>
      <c r="F287" s="90"/>
      <c r="G287" s="90"/>
      <c r="H287" s="90"/>
      <c r="I287" s="90"/>
      <c r="J287" s="90"/>
    </row>
    <row r="288" spans="1:10" x14ac:dyDescent="0.25">
      <c r="C288" s="90"/>
      <c r="D288" s="90"/>
      <c r="E288" s="90"/>
      <c r="F288" s="90"/>
      <c r="G288" s="90"/>
      <c r="H288" s="90"/>
      <c r="I288" s="90"/>
      <c r="J288" s="90"/>
    </row>
    <row r="289" spans="3:10" ht="56.65" customHeight="1" x14ac:dyDescent="0.25">
      <c r="F289" s="95" t="s">
        <v>213</v>
      </c>
      <c r="G289" s="95"/>
      <c r="H289" s="95"/>
      <c r="I289" s="95"/>
      <c r="J289" s="95"/>
    </row>
    <row r="291" spans="3:10" ht="85.15" customHeight="1" x14ac:dyDescent="0.25">
      <c r="C291" s="96" t="s">
        <v>214</v>
      </c>
      <c r="D291" s="96"/>
      <c r="F291" s="96" t="s">
        <v>215</v>
      </c>
      <c r="G291" s="96"/>
      <c r="H291" s="96"/>
      <c r="I291" s="96"/>
      <c r="J291" s="96"/>
    </row>
    <row r="292" spans="3:10" x14ac:dyDescent="0.25">
      <c r="C292" s="97" t="s">
        <v>216</v>
      </c>
      <c r="D292" s="97"/>
      <c r="E292" s="97"/>
      <c r="F292" s="97"/>
      <c r="G292" s="97"/>
      <c r="H292" s="97"/>
      <c r="I292" s="97"/>
      <c r="J292" s="97"/>
    </row>
  </sheetData>
  <sheetProtection password="E95E" sheet="1" objects="1" selectLockedCells="1"/>
  <mergeCells count="141">
    <mergeCell ref="C287:J287"/>
    <mergeCell ref="C288:J288"/>
    <mergeCell ref="F289:J289"/>
    <mergeCell ref="C291:D291"/>
    <mergeCell ref="F291:J291"/>
    <mergeCell ref="C292:J292"/>
    <mergeCell ref="C281:J281"/>
    <mergeCell ref="C282:E282"/>
    <mergeCell ref="F282:J282"/>
    <mergeCell ref="C283:E283"/>
    <mergeCell ref="F283:J283"/>
    <mergeCell ref="C284:E284"/>
    <mergeCell ref="F284:J284"/>
    <mergeCell ref="C285:J285"/>
    <mergeCell ref="C286:J286"/>
    <mergeCell ref="F274:J274"/>
    <mergeCell ref="C274:E274"/>
    <mergeCell ref="F275:J275"/>
    <mergeCell ref="C275:E275"/>
    <mergeCell ref="C276:J276"/>
    <mergeCell ref="C278:J278"/>
    <mergeCell ref="F279:J279"/>
    <mergeCell ref="C279:E279"/>
    <mergeCell ref="C280:E280"/>
    <mergeCell ref="C263:E263"/>
    <mergeCell ref="C265:E265"/>
    <mergeCell ref="C270:E270"/>
    <mergeCell ref="F271:J271"/>
    <mergeCell ref="C271:E271"/>
    <mergeCell ref="F272:J272"/>
    <mergeCell ref="C272:E272"/>
    <mergeCell ref="F273:J273"/>
    <mergeCell ref="C273:E273"/>
    <mergeCell ref="C244:I244"/>
    <mergeCell ref="C245:E245"/>
    <mergeCell ref="C247:E247"/>
    <mergeCell ref="C251:E251"/>
    <mergeCell ref="C253:I253"/>
    <mergeCell ref="C254:E254"/>
    <mergeCell ref="C256:E256"/>
    <mergeCell ref="C260:E260"/>
    <mergeCell ref="C262:I262"/>
    <mergeCell ref="C224:I224"/>
    <mergeCell ref="C225:E225"/>
    <mergeCell ref="C227:E227"/>
    <mergeCell ref="C232:E232"/>
    <mergeCell ref="C234:E234"/>
    <mergeCell ref="C236:I236"/>
    <mergeCell ref="C238:E238"/>
    <mergeCell ref="C240:I240"/>
    <mergeCell ref="C242:E242"/>
    <mergeCell ref="C205:E205"/>
    <mergeCell ref="C207:I207"/>
    <mergeCell ref="C209:E209"/>
    <mergeCell ref="C211:I211"/>
    <mergeCell ref="C213:E213"/>
    <mergeCell ref="C215:I215"/>
    <mergeCell ref="C216:E216"/>
    <mergeCell ref="C218:E218"/>
    <mergeCell ref="C222:E222"/>
    <mergeCell ref="C181:E181"/>
    <mergeCell ref="C184:E184"/>
    <mergeCell ref="C189:E189"/>
    <mergeCell ref="C191:E191"/>
    <mergeCell ref="C195:I195"/>
    <mergeCell ref="C196:E196"/>
    <mergeCell ref="C198:E198"/>
    <mergeCell ref="C200:E200"/>
    <mergeCell ref="C202:E202"/>
    <mergeCell ref="C157:E157"/>
    <mergeCell ref="C161:E161"/>
    <mergeCell ref="C163:I163"/>
    <mergeCell ref="C165:E165"/>
    <mergeCell ref="C167:E167"/>
    <mergeCell ref="C171:E171"/>
    <mergeCell ref="C175:I175"/>
    <mergeCell ref="C176:E176"/>
    <mergeCell ref="C178:E178"/>
    <mergeCell ref="C137:E137"/>
    <mergeCell ref="C139:I139"/>
    <mergeCell ref="C141:E141"/>
    <mergeCell ref="C143:E143"/>
    <mergeCell ref="C145:E145"/>
    <mergeCell ref="C147:E147"/>
    <mergeCell ref="C151:E151"/>
    <mergeCell ref="C153:I153"/>
    <mergeCell ref="C155:E155"/>
    <mergeCell ref="C115:E115"/>
    <mergeCell ref="C119:E119"/>
    <mergeCell ref="C121:I121"/>
    <mergeCell ref="C122:E122"/>
    <mergeCell ref="C124:E124"/>
    <mergeCell ref="C128:E128"/>
    <mergeCell ref="C130:I130"/>
    <mergeCell ref="C131:E131"/>
    <mergeCell ref="C135:E135"/>
    <mergeCell ref="C92:E92"/>
    <mergeCell ref="C94:E94"/>
    <mergeCell ref="C98:E98"/>
    <mergeCell ref="C102:E102"/>
    <mergeCell ref="C104:E104"/>
    <mergeCell ref="C108:I108"/>
    <mergeCell ref="C110:E110"/>
    <mergeCell ref="C112:I112"/>
    <mergeCell ref="C113:E113"/>
    <mergeCell ref="C68:E68"/>
    <mergeCell ref="C70:E70"/>
    <mergeCell ref="C74:E74"/>
    <mergeCell ref="C76:E76"/>
    <mergeCell ref="C80:I80"/>
    <mergeCell ref="C81:E81"/>
    <mergeCell ref="C83:E83"/>
    <mergeCell ref="C87:E87"/>
    <mergeCell ref="C91:I91"/>
    <mergeCell ref="C45:E45"/>
    <mergeCell ref="C47:E47"/>
    <mergeCell ref="C49:E49"/>
    <mergeCell ref="C53:E53"/>
    <mergeCell ref="C56:I56"/>
    <mergeCell ref="C57:E57"/>
    <mergeCell ref="C59:E59"/>
    <mergeCell ref="C63:E63"/>
    <mergeCell ref="C66:I66"/>
    <mergeCell ref="C24:E24"/>
    <mergeCell ref="C26:E26"/>
    <mergeCell ref="C30:E30"/>
    <mergeCell ref="C32:I32"/>
    <mergeCell ref="C33:E33"/>
    <mergeCell ref="C35:E35"/>
    <mergeCell ref="C39:E39"/>
    <mergeCell ref="C42:I42"/>
    <mergeCell ref="C43:E43"/>
    <mergeCell ref="C4:E4"/>
    <mergeCell ref="C7:E7"/>
    <mergeCell ref="C8:E8"/>
    <mergeCell ref="C9:E9"/>
    <mergeCell ref="C12:E12"/>
    <mergeCell ref="C15:E15"/>
    <mergeCell ref="C19:E19"/>
    <mergeCell ref="C21:E21"/>
    <mergeCell ref="C23:I23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&amp;L&amp;G&amp;L              Cité Deslichels - Aménagement des niveaux 3 et 4</oddHeader>
    <oddFooter>&amp;RPage &amp;P/&amp;N</oddFooter>
  </headerFooter>
  <legacyDrawing r:id="rId1"/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9.140625" defaultRowHeight="12.75" customHeight="1" x14ac:dyDescent="0.25"/>
  <cols>
    <col min="1" max="1" width="11.42578125" customWidth="1"/>
    <col min="2" max="2" width="35" customWidth="1"/>
    <col min="3" max="10" width="11.42578125" customWidth="1"/>
  </cols>
  <sheetData>
    <row r="1" spans="1:27" ht="12.75" customHeight="1" x14ac:dyDescent="0.25">
      <c r="B1" s="15" t="s">
        <v>217</v>
      </c>
      <c r="AA1" s="7">
        <f>IF(DPGF!F284&lt;&gt;"",DPGF!F284,"0")</f>
        <v>0</v>
      </c>
    </row>
    <row r="2" spans="1:27" ht="12.75" customHeight="1" x14ac:dyDescent="0.25">
      <c r="AA2" s="7" t="str">
        <f>UPPER(MID(AA98,1,1))&amp;MID(AA98,2,168)</f>
        <v xml:space="preserve">Zéro euro </v>
      </c>
    </row>
    <row r="3" spans="1:27" ht="25.5" customHeight="1" x14ac:dyDescent="0.25">
      <c r="A3" s="29" t="s">
        <v>218</v>
      </c>
      <c r="B3" s="28" t="s">
        <v>219</v>
      </c>
      <c r="C3" s="98" t="s">
        <v>244</v>
      </c>
      <c r="D3" s="98"/>
      <c r="E3" s="98"/>
      <c r="F3" s="98"/>
      <c r="G3" s="98"/>
      <c r="H3" s="98"/>
      <c r="I3" s="98"/>
      <c r="J3" s="98"/>
      <c r="AA3" s="7">
        <f>INT(AA1/1000000)</f>
        <v>0</v>
      </c>
    </row>
    <row r="4" spans="1:27" ht="12.75" customHeight="1" x14ac:dyDescent="0.25">
      <c r="AA4" s="7">
        <f>INT((AA1-AA3*1000000)/1000)</f>
        <v>0</v>
      </c>
    </row>
    <row r="5" spans="1:27" ht="25.5" customHeight="1" x14ac:dyDescent="0.25">
      <c r="A5" s="29" t="s">
        <v>220</v>
      </c>
      <c r="B5" s="28" t="s">
        <v>221</v>
      </c>
      <c r="C5" s="98" t="s">
        <v>245</v>
      </c>
      <c r="D5" s="98"/>
      <c r="E5" s="98"/>
      <c r="F5" s="98"/>
      <c r="G5" s="98"/>
      <c r="H5" s="98"/>
      <c r="I5" s="98"/>
      <c r="J5" s="98"/>
      <c r="AA5" s="7">
        <f>INT(AA1-AA3*1000000-AA4*1000)</f>
        <v>0</v>
      </c>
    </row>
    <row r="6" spans="1:27" ht="12.75" customHeight="1" x14ac:dyDescent="0.25">
      <c r="AA6" s="7">
        <f>ROUND(AA1-AA3*1000000-AA4*1000-AA5,2)*100</f>
        <v>0</v>
      </c>
    </row>
    <row r="7" spans="1:27" ht="12.75" customHeight="1" x14ac:dyDescent="0.25">
      <c r="A7" s="29" t="s">
        <v>230</v>
      </c>
      <c r="B7" s="28" t="s">
        <v>231</v>
      </c>
      <c r="C7" s="30" t="s">
        <v>246</v>
      </c>
      <c r="AA7" s="7">
        <f>AA3-AA12*100</f>
        <v>0</v>
      </c>
    </row>
    <row r="8" spans="1:27" ht="12.75" customHeight="1" x14ac:dyDescent="0.25">
      <c r="AA8" s="7">
        <f>0</f>
        <v>0</v>
      </c>
    </row>
    <row r="9" spans="1:27" ht="12.75" customHeight="1" x14ac:dyDescent="0.25">
      <c r="A9" s="29" t="s">
        <v>232</v>
      </c>
      <c r="B9" s="28" t="s">
        <v>233</v>
      </c>
      <c r="C9" s="30" t="s">
        <v>23</v>
      </c>
      <c r="AA9" s="7">
        <f>AA4-AA15*100</f>
        <v>0</v>
      </c>
    </row>
    <row r="10" spans="1:27" ht="12.75" customHeight="1" x14ac:dyDescent="0.25">
      <c r="AA10" s="7">
        <f>ROUND(AA5-AA18*100,0)</f>
        <v>0</v>
      </c>
    </row>
    <row r="11" spans="1:27" ht="25.5" customHeight="1" x14ac:dyDescent="0.25">
      <c r="A11" s="29" t="s">
        <v>222</v>
      </c>
      <c r="B11" s="28" t="s">
        <v>223</v>
      </c>
      <c r="C11" s="98" t="s">
        <v>24</v>
      </c>
      <c r="D11" s="98"/>
      <c r="E11" s="98"/>
      <c r="F11" s="98"/>
      <c r="G11" s="98"/>
      <c r="H11" s="98"/>
      <c r="I11" s="98"/>
      <c r="J11" s="98"/>
      <c r="AA11" s="7">
        <f>AA6</f>
        <v>0</v>
      </c>
    </row>
    <row r="12" spans="1:27" ht="12.75" customHeight="1" x14ac:dyDescent="0.25">
      <c r="AA12" s="7">
        <f>INT(AA3/100)</f>
        <v>0</v>
      </c>
    </row>
    <row r="13" spans="1:27" ht="12.75" customHeight="1" x14ac:dyDescent="0.25">
      <c r="A13" s="29" t="s">
        <v>234</v>
      </c>
      <c r="B13" s="28" t="s">
        <v>235</v>
      </c>
      <c r="C13" s="30" t="s">
        <v>247</v>
      </c>
      <c r="AA13" s="7">
        <f>INT((AA3-AA12*100)/10)</f>
        <v>0</v>
      </c>
    </row>
    <row r="14" spans="1:27" ht="12.75" customHeight="1" x14ac:dyDescent="0.25">
      <c r="AA14" s="7">
        <f>AA3-AA12*100-AA13*10</f>
        <v>0</v>
      </c>
    </row>
    <row r="15" spans="1:27" ht="12.75" customHeight="1" x14ac:dyDescent="0.25">
      <c r="A15" s="29" t="s">
        <v>236</v>
      </c>
      <c r="B15" s="28" t="s">
        <v>237</v>
      </c>
      <c r="C15" s="30" t="s">
        <v>248</v>
      </c>
      <c r="AA15" s="7">
        <f>INT(AA4/100)</f>
        <v>0</v>
      </c>
    </row>
    <row r="16" spans="1:27" ht="12.75" customHeight="1" x14ac:dyDescent="0.25">
      <c r="AA16" s="7">
        <f>INT((AA4-AA15*100)/10)</f>
        <v>0</v>
      </c>
    </row>
    <row r="17" spans="1:27" ht="12.75" customHeight="1" x14ac:dyDescent="0.25">
      <c r="A17" s="29" t="s">
        <v>238</v>
      </c>
      <c r="B17" s="28" t="s">
        <v>239</v>
      </c>
      <c r="C17" s="30" t="s">
        <v>249</v>
      </c>
      <c r="AA17" s="7">
        <f>AA4-AA15*100-AA16*10</f>
        <v>0</v>
      </c>
    </row>
    <row r="18" spans="1:27" ht="12.75" customHeight="1" x14ac:dyDescent="0.25">
      <c r="AA18" s="7">
        <f>INT(AA5/100)</f>
        <v>0</v>
      </c>
    </row>
    <row r="19" spans="1:27" ht="12.75" customHeight="1" x14ac:dyDescent="0.25">
      <c r="C19" s="31">
        <v>0.2</v>
      </c>
      <c r="E19" s="32" t="s">
        <v>240</v>
      </c>
      <c r="AA19" s="7">
        <f>INT((AA5-AA18*100)/10)</f>
        <v>0</v>
      </c>
    </row>
    <row r="20" spans="1:27" ht="12.75" customHeight="1" x14ac:dyDescent="0.25">
      <c r="C20" s="33">
        <v>5.5E-2</v>
      </c>
      <c r="E20" s="32" t="s">
        <v>241</v>
      </c>
      <c r="AA20" s="7">
        <f>AA5-AA18*100-AA19*10</f>
        <v>0</v>
      </c>
    </row>
    <row r="21" spans="1:27" ht="12.75" customHeight="1" x14ac:dyDescent="0.25">
      <c r="C21" s="33">
        <v>0</v>
      </c>
      <c r="E21" s="32" t="s">
        <v>242</v>
      </c>
      <c r="AA21" s="7">
        <f>INT(AA6/10)</f>
        <v>0</v>
      </c>
    </row>
    <row r="22" spans="1:27" ht="12.75" customHeight="1" x14ac:dyDescent="0.25">
      <c r="C22" s="34">
        <v>0</v>
      </c>
      <c r="E22" s="32" t="s">
        <v>243</v>
      </c>
      <c r="AA22" s="7">
        <f>ROUND(AA6-AA21*10,0)</f>
        <v>0</v>
      </c>
    </row>
    <row r="23" spans="1:27" ht="12.75" customHeight="1" x14ac:dyDescent="0.25">
      <c r="AA23" s="7" t="str">
        <f>IF(AA12=0,"",IF(AA12=1,"",IF(AA12=2,"deux ",IF(AA12=3,"trois ",IF(AA12=4,"quatre ",IF(AA12=5,"cinq ",AA42))))))</f>
        <v/>
      </c>
    </row>
    <row r="24" spans="1:27" ht="12.75" customHeight="1" x14ac:dyDescent="0.25">
      <c r="A24" s="29" t="s">
        <v>224</v>
      </c>
      <c r="B24" s="28" t="s">
        <v>225</v>
      </c>
      <c r="C24" s="98" t="s">
        <v>250</v>
      </c>
      <c r="D24" s="98"/>
      <c r="E24" s="98"/>
      <c r="F24" s="98"/>
      <c r="G24" s="98"/>
      <c r="H24" s="98"/>
      <c r="I24" s="98"/>
      <c r="J24" s="98"/>
      <c r="AA24" s="7" t="str">
        <f>IF(AA12=0,"",IF(AA12&lt;2,"cent ",AA43))</f>
        <v/>
      </c>
    </row>
    <row r="25" spans="1:27" ht="12.75" customHeight="1" x14ac:dyDescent="0.25">
      <c r="AA25" s="7" t="str">
        <f>IF(AA13=1,AA44,IF(AA13=7,AA64,IF(AA13=9,AA80,AA89)))</f>
        <v/>
      </c>
    </row>
    <row r="26" spans="1:27" ht="12.75" customHeight="1" x14ac:dyDescent="0.25">
      <c r="A26" s="29" t="s">
        <v>226</v>
      </c>
      <c r="B26" s="28" t="s">
        <v>227</v>
      </c>
      <c r="C26" s="98" t="s">
        <v>251</v>
      </c>
      <c r="D26" s="98"/>
      <c r="E26" s="98"/>
      <c r="F26" s="98"/>
      <c r="G26" s="98"/>
      <c r="H26" s="98"/>
      <c r="I26" s="98"/>
      <c r="J26" s="98"/>
      <c r="AA26" s="7" t="str">
        <f>IF(AA7=11,"",IF(AA7=12,"",IF(AA7=13,"",IF(AA7=14,"",IF(AA7=15,"",IF(AA7=16,"",AA45))))))</f>
        <v/>
      </c>
    </row>
    <row r="27" spans="1:27" ht="12.75" customHeight="1" x14ac:dyDescent="0.25">
      <c r="AA27" s="7" t="str">
        <f>IF(AA3=0,"",IF(AA3&lt;2,"million ","millions "))</f>
        <v/>
      </c>
    </row>
    <row r="28" spans="1:27" ht="12.75" customHeight="1" x14ac:dyDescent="0.25">
      <c r="A28" s="29" t="s">
        <v>228</v>
      </c>
      <c r="B28" s="28" t="s">
        <v>229</v>
      </c>
      <c r="C28" s="98"/>
      <c r="D28" s="98"/>
      <c r="E28" s="98"/>
      <c r="F28" s="98"/>
      <c r="G28" s="98"/>
      <c r="H28" s="98"/>
      <c r="I28" s="98"/>
      <c r="J28" s="98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25">
      <c r="AA29" s="7" t="str">
        <f>IF(AA15=0,"",IF(AA15&lt;2,"cent ",AA47))</f>
        <v/>
      </c>
    </row>
    <row r="30" spans="1:27" ht="12.75" customHeight="1" x14ac:dyDescent="0.25">
      <c r="AA30" s="7" t="str">
        <f>IF(AA16=1,AA48,IF(AA16=7,AA66,IF(AA16=9,AA81,AA90)))</f>
        <v/>
      </c>
    </row>
    <row r="31" spans="1:27" ht="12.75" customHeight="1" x14ac:dyDescent="0.25">
      <c r="AA31" s="7" t="str">
        <f>IF(AA4=1,"",AA49)</f>
        <v/>
      </c>
    </row>
    <row r="32" spans="1:27" ht="12.75" customHeight="1" x14ac:dyDescent="0.25">
      <c r="AA32" s="7" t="str">
        <f>IF(AA4&gt;0,"mille ","")</f>
        <v/>
      </c>
    </row>
    <row r="33" spans="27:27" ht="12.75" customHeight="1" x14ac:dyDescent="0.25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25">
      <c r="AA34" s="7" t="str">
        <f>IF(AA18=0,"",IF(AA18&lt;2,"cent ",AA51))</f>
        <v/>
      </c>
    </row>
    <row r="35" spans="27:27" ht="12.75" customHeight="1" x14ac:dyDescent="0.25">
      <c r="AA35" s="7" t="str">
        <f>IF(AA19=1,AA52,IF(AA19=7,AA68,IF(AA19=9,AA83,AA91)))</f>
        <v/>
      </c>
    </row>
    <row r="36" spans="27:27" ht="12.75" customHeight="1" x14ac:dyDescent="0.25">
      <c r="AA36" s="7" t="str">
        <f>IF(AA10=11,"",IF(AA10=12,"",IF(AA10=13,"",IF(AA10=14,"",IF(AA10=15,"",IF(AA10=16,"",AA53))))))</f>
        <v/>
      </c>
    </row>
    <row r="37" spans="27:27" ht="12.75" customHeight="1" x14ac:dyDescent="0.25">
      <c r="AA37" s="7" t="str">
        <f>IF(INT(AA1&lt;2),"euro ","euros ")</f>
        <v xml:space="preserve">euro </v>
      </c>
    </row>
    <row r="38" spans="27:27" ht="12.75" customHeight="1" x14ac:dyDescent="0.25">
      <c r="AA38" s="7" t="str">
        <f>IF(AA6&gt;0,"et ","")</f>
        <v/>
      </c>
    </row>
    <row r="39" spans="27:27" ht="12.75" customHeight="1" x14ac:dyDescent="0.25">
      <c r="AA39" s="7" t="str">
        <f>IF(AA21=1,AA54,IF(AA21=7,AA70,IF(AA21=9,AA84,AA92)))</f>
        <v/>
      </c>
    </row>
    <row r="40" spans="27:27" ht="12.75" customHeight="1" x14ac:dyDescent="0.25">
      <c r="AA40" s="7" t="str">
        <f>IF(AA11=11,"",IF(AA11=12,"",IF(AA11=13,"",IF(AA11=14,"",IF(AA11=15,"",IF(AA11=16,"",AA55))))))</f>
        <v/>
      </c>
    </row>
    <row r="41" spans="27:27" ht="12.75" customHeight="1" x14ac:dyDescent="0.25">
      <c r="AA41" s="7" t="str">
        <f>IF(AA6=0,"",IF(AA6&lt;2,"centime","centimes"))</f>
        <v/>
      </c>
    </row>
    <row r="42" spans="27:27" ht="12.75" customHeight="1" x14ac:dyDescent="0.25">
      <c r="AA42" s="7" t="str">
        <f>IF(AA3=0," ",IF(AA12=6,"six ",IF(AA12=7,"sept ",IF(AA12=8,"huit ",IF(AA12=9,"neuf ",)))))</f>
        <v xml:space="preserve"> </v>
      </c>
    </row>
    <row r="43" spans="27:27" ht="12.75" customHeight="1" x14ac:dyDescent="0.25">
      <c r="AA43" s="7" t="str">
        <f>IF(AA7&gt;0,"cent ", "cents ")</f>
        <v xml:space="preserve">cents </v>
      </c>
    </row>
    <row r="44" spans="27:27" ht="12.75" customHeight="1" x14ac:dyDescent="0.25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25">
      <c r="AA45" s="7" t="str">
        <f>IF(AA7=17,"",IF(AA7=18,"",IF(AA7=19,"",AA57)))</f>
        <v/>
      </c>
    </row>
    <row r="46" spans="27:27" ht="12.75" customHeight="1" x14ac:dyDescent="0.25">
      <c r="AA46" s="7">
        <f>IF(AA15=6,"six ",IF(AA15=7,"sept ",IF(AA15=8,"huit ",IF(AA15=9,"neuf ",))))</f>
        <v>0</v>
      </c>
    </row>
    <row r="47" spans="27:27" ht="12.75" customHeight="1" x14ac:dyDescent="0.25">
      <c r="AA47" s="7" t="str">
        <f>IF(AA9&gt;0,"cent ", "cents ")</f>
        <v xml:space="preserve">cents </v>
      </c>
    </row>
    <row r="48" spans="27:27" ht="12.75" customHeight="1" x14ac:dyDescent="0.25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25">
      <c r="AA49" s="7" t="str">
        <f>IF(AA9=11,"",IF(AA9=12,"",IF(AA9=13,"",IF(AA9=14,"",IF(AA9=15,"",IF(AA9=16,"",AA59))))))</f>
        <v/>
      </c>
    </row>
    <row r="50" spans="27:27" ht="12.75" customHeight="1" x14ac:dyDescent="0.25">
      <c r="AA50" s="7">
        <f>IF(AA18=6,"six ",IF(AA18=7,"sept ",IF(AA18=8,"huit ",IF(AA18=9,"neuf ",))))</f>
        <v>0</v>
      </c>
    </row>
    <row r="51" spans="27:27" ht="12.75" customHeight="1" x14ac:dyDescent="0.25">
      <c r="AA51" s="7" t="str">
        <f>IF(AA10&gt;0,"cent ", "cents ")</f>
        <v xml:space="preserve">cents </v>
      </c>
    </row>
    <row r="52" spans="27:27" ht="12.75" customHeight="1" x14ac:dyDescent="0.25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25">
      <c r="AA53" s="7" t="str">
        <f>IF(AA10=17,"",IF(AA10=18,"",IF(AA10=19,"",AA61)))</f>
        <v/>
      </c>
    </row>
    <row r="54" spans="27:27" ht="12.75" customHeight="1" x14ac:dyDescent="0.25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25">
      <c r="AA55" s="7" t="str">
        <f>IF(AA11=17,"",IF(AA11=18,"",IF(AA11=19,"",AA63)))</f>
        <v/>
      </c>
    </row>
    <row r="56" spans="27:27" ht="12.75" customHeight="1" x14ac:dyDescent="0.25">
      <c r="AA56" s="7" t="str">
        <f>IF(AA7=16,"seize ",IF(AA7=17,"dix-sept ",IF(AA7=18,"dix-huit ",IF(AA7=19,"dix-neuf ",AA64))))</f>
        <v/>
      </c>
    </row>
    <row r="57" spans="27:27" ht="12.75" customHeight="1" x14ac:dyDescent="0.25">
      <c r="AA57" s="7" t="str">
        <f>IF(AA7=21,"et un ",IF(AA7=31,"et un ",IF(AA7=41,"et un ",IF(AA7=51,"et un ",IF(AA7=61,"et un ",AA65)))))</f>
        <v/>
      </c>
    </row>
    <row r="58" spans="27:27" ht="12.75" customHeight="1" x14ac:dyDescent="0.25">
      <c r="AA58" s="7" t="str">
        <f>IF(AA9=16,"seize ",IF(AA9=17,"dix-sept ",IF(AA9=18,"dix-huit ",IF(AA9=19,"dix-neuf ",AA66))))</f>
        <v/>
      </c>
    </row>
    <row r="59" spans="27:27" ht="12.75" customHeight="1" x14ac:dyDescent="0.25">
      <c r="AA59" s="7" t="str">
        <f>IF(AA9=17,"",IF(AA9=18,"",IF(AA9=19,"",AA67)))</f>
        <v/>
      </c>
    </row>
    <row r="60" spans="27:27" ht="12.75" customHeight="1" x14ac:dyDescent="0.25">
      <c r="AA60" s="7" t="str">
        <f>IF(AA10=16,"seize ",IF(AA10=17,"dix-sept ",IF(AA10=18,"dix-huit ",IF(AA10=19,"dix-neuf ",AA68))))</f>
        <v/>
      </c>
    </row>
    <row r="61" spans="27:27" ht="12.75" customHeight="1" x14ac:dyDescent="0.25">
      <c r="AA61" s="7" t="str">
        <f>IF(AA10=21,"et un ",IF(AA10=31,"et un ",IF(AA10=41,"et un ",IF(AA10=51,"et un ",IF(AA10=61,"et un ",AA69)))))</f>
        <v/>
      </c>
    </row>
    <row r="62" spans="27:27" ht="12.75" customHeight="1" x14ac:dyDescent="0.25">
      <c r="AA62" s="7" t="str">
        <f>IF(AA11=16,"seize ",IF(AA11=17,"dix-sept ",IF(AA11=18,"dix-huit ",IF(AA11=19,"dix-neuf ",AA70))))</f>
        <v/>
      </c>
    </row>
    <row r="63" spans="27:27" ht="12.75" customHeight="1" x14ac:dyDescent="0.25">
      <c r="AA63" s="7" t="str">
        <f>IF(AA11=21,"et un ",IF(AA11=31,"et un ",IF(AA11=41,"et un ",IF(AA11=51,"et un ",IF(AA11=61,"et un ",AA71)))))</f>
        <v/>
      </c>
    </row>
    <row r="64" spans="27:27" ht="12.75" customHeight="1" x14ac:dyDescent="0.25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25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25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25">
      <c r="AA67" s="7" t="str">
        <f>IF(AA9=21,"et un ",IF(AA9=31,"et un ",IF(AA9=41,"et un ",IF(AA9=51,"et un ",IF(AA9=61,"et un ",AA75)))))</f>
        <v/>
      </c>
    </row>
    <row r="68" spans="27:27" ht="12.75" customHeight="1" x14ac:dyDescent="0.25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25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25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25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25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25">
      <c r="AA73" s="7">
        <f>IF(AA13=9,"",IF(AA14=6,"six ",IF(AA14=7,"sept ",IF(AA14=8,"huit ",IF(AA14=9,"neuf ",)))))</f>
        <v>0</v>
      </c>
    </row>
    <row r="74" spans="27:27" ht="12.75" customHeight="1" x14ac:dyDescent="0.25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25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25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25">
      <c r="AA77" s="7">
        <f>IF(AA19=9,"",IF(AA20=6,"six ",IF(AA20=7,"sept ",IF(AA20=8,"huit ",IF(AA20=9,"neuf ",)))))</f>
        <v>0</v>
      </c>
    </row>
    <row r="78" spans="27:27" ht="12.75" customHeight="1" x14ac:dyDescent="0.25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25">
      <c r="AA79" s="7">
        <f>IF(AA21=9,"",IF(AA22=6,"six ",IF(AA22=7,"sept ",IF(AA22=8,"huit ",IF(AA22=9,"neuf ",)))))</f>
        <v>0</v>
      </c>
    </row>
    <row r="80" spans="27:27" ht="12.75" customHeight="1" x14ac:dyDescent="0.25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25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25">
      <c r="AA82" s="7">
        <f>IF(AA16=9,"",IF(AA17=6,"six ",IF(AA17=7,"sept ",IF(AA17=8,"huit ",IF(AA17=9,"neuf ",)))))</f>
        <v>0</v>
      </c>
    </row>
    <row r="83" spans="27:27" ht="12.75" customHeight="1" x14ac:dyDescent="0.25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25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25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25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25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25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25">
      <c r="AA89" s="7" t="str">
        <f>IF(AA13=2,"vingt ",IF(AA13=3,"trente ",IF(AA13=4,"quarante ",IF(AA13=5,"cinquante ",AA93))))</f>
        <v/>
      </c>
    </row>
    <row r="90" spans="27:27" ht="12.75" customHeight="1" x14ac:dyDescent="0.25">
      <c r="AA90" s="7" t="str">
        <f>IF(AA16=2,"vingt ",IF(AA16=3,"trente ",IF(AA16=4,"quarante ",IF(AA16=5,"cinquante ",AA94))))</f>
        <v/>
      </c>
    </row>
    <row r="91" spans="27:27" ht="12.75" customHeight="1" x14ac:dyDescent="0.25">
      <c r="AA91" s="7" t="str">
        <f>IF(AA19=2,"vingt ",IF(AA19=3,"trente ",IF(AA19=4,"quarante ",IF(AA19=5,"cinquante ",AA95))))</f>
        <v/>
      </c>
    </row>
    <row r="92" spans="27:27" ht="12.75" customHeight="1" x14ac:dyDescent="0.25">
      <c r="AA92" s="7" t="str">
        <f>IF(AA21=2,"vingt ",IF(AA21=3,"trente ",IF(AA21=4,"quarante ",IF(AA21=5,"cinquante ",AA96))))</f>
        <v/>
      </c>
    </row>
    <row r="93" spans="27:27" ht="12.75" customHeight="1" x14ac:dyDescent="0.25">
      <c r="AA93" s="7" t="str">
        <f>IF(AA13=6,"soixante ",IF(AA7=80,"quatre-vingts ",IF(AA13=8,"quatre-vingt-","")))</f>
        <v/>
      </c>
    </row>
    <row r="94" spans="27:27" ht="12.75" customHeight="1" x14ac:dyDescent="0.25">
      <c r="AA94" s="7" t="str">
        <f>IF(AA16=6,"soixante ",IF(AA9=80,"quatre-vingts ",IF(AA16=8,"quatre-vingt-","")))</f>
        <v/>
      </c>
    </row>
    <row r="95" spans="27:27" ht="12.75" customHeight="1" x14ac:dyDescent="0.25">
      <c r="AA95" s="7" t="str">
        <f>IF(AA19=6,"soixante ",IF(AA10=80,"quatre-vingts ",IF(AA19=8,"quatre-vingt-","")))</f>
        <v/>
      </c>
    </row>
    <row r="96" spans="27:27" ht="12.75" customHeight="1" x14ac:dyDescent="0.25">
      <c r="AA96" s="7" t="str">
        <f>IF(AA21=6,"soixante ",IF(AA11=80,"quatre-vingts ",IF(AA21=8,"quatre-vingt-","")))</f>
        <v/>
      </c>
    </row>
    <row r="97" spans="27:27" ht="12.75" customHeight="1" x14ac:dyDescent="0.25">
      <c r="AA97" s="7">
        <f>0</f>
        <v>0</v>
      </c>
    </row>
    <row r="98" spans="27:27" ht="12.75" customHeight="1" x14ac:dyDescent="0.25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2"/>
  <sheetViews>
    <sheetView workbookViewId="0"/>
  </sheetViews>
  <sheetFormatPr baseColWidth="10" defaultColWidth="9.140625" defaultRowHeight="15" x14ac:dyDescent="0.25"/>
  <cols>
    <col min="1" max="1" width="24.7109375" customWidth="1"/>
  </cols>
  <sheetData>
    <row r="1" spans="1:3" x14ac:dyDescent="0.25">
      <c r="A1" s="7" t="s">
        <v>252</v>
      </c>
      <c r="B1" s="7" t="s">
        <v>253</v>
      </c>
    </row>
    <row r="2" spans="1:3" x14ac:dyDescent="0.25">
      <c r="A2" s="7" t="s">
        <v>254</v>
      </c>
      <c r="B2" s="7" t="s">
        <v>244</v>
      </c>
    </row>
    <row r="3" spans="1:3" x14ac:dyDescent="0.25">
      <c r="A3" s="7" t="s">
        <v>255</v>
      </c>
      <c r="B3" s="7">
        <v>1</v>
      </c>
    </row>
    <row r="4" spans="1:3" x14ac:dyDescent="0.25">
      <c r="A4" s="7" t="s">
        <v>256</v>
      </c>
      <c r="B4" s="7">
        <v>0</v>
      </c>
    </row>
    <row r="5" spans="1:3" x14ac:dyDescent="0.25">
      <c r="A5" s="7" t="s">
        <v>257</v>
      </c>
      <c r="B5" s="7">
        <v>0</v>
      </c>
    </row>
    <row r="6" spans="1:3" x14ac:dyDescent="0.25">
      <c r="A6" s="7" t="s">
        <v>258</v>
      </c>
      <c r="B6" s="7">
        <v>1</v>
      </c>
    </row>
    <row r="7" spans="1:3" x14ac:dyDescent="0.25">
      <c r="A7" s="7" t="s">
        <v>259</v>
      </c>
      <c r="B7" s="7">
        <v>1</v>
      </c>
    </row>
    <row r="8" spans="1:3" x14ac:dyDescent="0.25">
      <c r="A8" s="7" t="s">
        <v>260</v>
      </c>
      <c r="B8" s="7">
        <v>0</v>
      </c>
    </row>
    <row r="9" spans="1:3" x14ac:dyDescent="0.25">
      <c r="A9" s="7" t="s">
        <v>261</v>
      </c>
      <c r="B9" s="7">
        <v>0</v>
      </c>
    </row>
    <row r="10" spans="1:3" x14ac:dyDescent="0.25">
      <c r="A10" s="7" t="s">
        <v>262</v>
      </c>
      <c r="C10" s="7" t="s">
        <v>263</v>
      </c>
    </row>
    <row r="11" spans="1:3" x14ac:dyDescent="0.25">
      <c r="A11" s="7" t="s">
        <v>264</v>
      </c>
      <c r="B11" s="7">
        <v>0</v>
      </c>
    </row>
    <row r="12" spans="1:3" x14ac:dyDescent="0.25">
      <c r="A12" s="7" t="s">
        <v>265</v>
      </c>
      <c r="B12" s="7" t="s">
        <v>266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baseColWidth="10" defaultColWidth="9.140625" defaultRowHeight="12.75" customHeight="1" x14ac:dyDescent="0.25"/>
  <cols>
    <col min="1" max="1" width="6.7109375" customWidth="1"/>
    <col min="2" max="2" width="35" customWidth="1"/>
    <col min="3" max="10" width="11.42578125" customWidth="1"/>
  </cols>
  <sheetData>
    <row r="2" spans="1:10" ht="12.75" customHeight="1" x14ac:dyDescent="0.25">
      <c r="B2" s="99" t="s">
        <v>267</v>
      </c>
      <c r="C2" s="99"/>
      <c r="D2" s="99"/>
      <c r="E2" s="99"/>
      <c r="F2" s="99"/>
      <c r="G2" s="99"/>
      <c r="H2" s="99"/>
      <c r="I2" s="99"/>
      <c r="J2" s="99"/>
    </row>
    <row r="4" spans="1:10" ht="12.75" customHeight="1" x14ac:dyDescent="0.25">
      <c r="A4" s="29" t="s">
        <v>218</v>
      </c>
      <c r="B4" s="28" t="s">
        <v>268</v>
      </c>
      <c r="C4" s="100"/>
      <c r="D4" s="100"/>
      <c r="E4" s="100"/>
      <c r="F4" s="100"/>
      <c r="G4" s="100"/>
      <c r="H4" s="100"/>
      <c r="I4" s="100"/>
      <c r="J4" s="100"/>
    </row>
    <row r="6" spans="1:10" ht="12.75" customHeight="1" x14ac:dyDescent="0.25">
      <c r="A6" s="29" t="s">
        <v>220</v>
      </c>
      <c r="B6" s="28" t="s">
        <v>269</v>
      </c>
      <c r="C6" s="100"/>
      <c r="D6" s="100"/>
      <c r="E6" s="100"/>
      <c r="F6" s="100"/>
      <c r="G6" s="100"/>
      <c r="H6" s="100"/>
      <c r="I6" s="100"/>
      <c r="J6" s="100"/>
    </row>
    <row r="8" spans="1:10" ht="12.75" customHeight="1" x14ac:dyDescent="0.25">
      <c r="A8" s="29" t="s">
        <v>230</v>
      </c>
      <c r="B8" s="28" t="s">
        <v>270</v>
      </c>
      <c r="C8" s="100"/>
      <c r="D8" s="100"/>
      <c r="E8" s="100"/>
      <c r="F8" s="100"/>
      <c r="G8" s="100"/>
      <c r="H8" s="100"/>
      <c r="I8" s="100"/>
      <c r="J8" s="100"/>
    </row>
    <row r="10" spans="1:10" ht="12.75" customHeight="1" x14ac:dyDescent="0.25">
      <c r="A10" s="29" t="s">
        <v>232</v>
      </c>
      <c r="B10" s="28" t="s">
        <v>271</v>
      </c>
      <c r="C10" s="101"/>
      <c r="D10" s="101"/>
      <c r="E10" s="101"/>
      <c r="F10" s="101"/>
      <c r="G10" s="101"/>
      <c r="H10" s="101"/>
      <c r="I10" s="101"/>
      <c r="J10" s="101"/>
    </row>
    <row r="12" spans="1:10" ht="12.75" customHeight="1" x14ac:dyDescent="0.25">
      <c r="A12" s="29" t="s">
        <v>222</v>
      </c>
      <c r="B12" s="28" t="s">
        <v>272</v>
      </c>
      <c r="C12" s="100"/>
      <c r="D12" s="100"/>
      <c r="E12" s="100"/>
      <c r="F12" s="100"/>
      <c r="G12" s="100"/>
      <c r="H12" s="100"/>
      <c r="I12" s="100"/>
      <c r="J12" s="100"/>
    </row>
    <row r="14" spans="1:10" ht="12.75" customHeight="1" x14ac:dyDescent="0.25">
      <c r="A14" s="29" t="s">
        <v>234</v>
      </c>
      <c r="B14" s="28" t="s">
        <v>273</v>
      </c>
      <c r="C14" s="100"/>
      <c r="D14" s="100"/>
      <c r="E14" s="100"/>
      <c r="F14" s="100"/>
      <c r="G14" s="100"/>
      <c r="H14" s="100"/>
      <c r="I14" s="100"/>
      <c r="J14" s="100"/>
    </row>
    <row r="16" spans="1:10" ht="12.75" customHeight="1" x14ac:dyDescent="0.25">
      <c r="A16" s="29" t="s">
        <v>236</v>
      </c>
      <c r="B16" s="28" t="s">
        <v>274</v>
      </c>
      <c r="C16" s="100"/>
      <c r="D16" s="100"/>
      <c r="E16" s="100"/>
      <c r="F16" s="100"/>
      <c r="G16" s="100"/>
      <c r="H16" s="100"/>
      <c r="I16" s="100"/>
      <c r="J16" s="100"/>
    </row>
    <row r="18" spans="1:10" ht="12.75" customHeight="1" x14ac:dyDescent="0.25">
      <c r="A18" s="29" t="s">
        <v>238</v>
      </c>
      <c r="B18" s="28" t="s">
        <v>275</v>
      </c>
      <c r="C18" s="102"/>
      <c r="D18" s="102"/>
      <c r="E18" s="102"/>
      <c r="F18" s="102"/>
      <c r="G18" s="102"/>
      <c r="H18" s="102"/>
      <c r="I18" s="102"/>
      <c r="J18" s="102"/>
    </row>
    <row r="20" spans="1:10" ht="12.75" customHeight="1" x14ac:dyDescent="0.25">
      <c r="A20" s="29" t="s">
        <v>276</v>
      </c>
      <c r="B20" s="28" t="s">
        <v>277</v>
      </c>
      <c r="C20" s="102"/>
      <c r="D20" s="102"/>
      <c r="E20" s="102"/>
      <c r="F20" s="102"/>
      <c r="G20" s="102"/>
      <c r="H20" s="102"/>
      <c r="I20" s="102"/>
      <c r="J20" s="102"/>
    </row>
    <row r="22" spans="1:10" ht="12.75" customHeight="1" x14ac:dyDescent="0.25">
      <c r="A22" s="29" t="s">
        <v>224</v>
      </c>
      <c r="B22" s="28" t="s">
        <v>278</v>
      </c>
      <c r="C22" s="102"/>
      <c r="D22" s="102"/>
      <c r="E22" s="102"/>
      <c r="F22" s="102"/>
      <c r="G22" s="102"/>
      <c r="H22" s="102"/>
      <c r="I22" s="102"/>
      <c r="J22" s="102"/>
    </row>
    <row r="24" spans="1:10" ht="12.75" customHeight="1" x14ac:dyDescent="0.25">
      <c r="A24" s="29" t="s">
        <v>226</v>
      </c>
      <c r="B24" s="28" t="s">
        <v>279</v>
      </c>
      <c r="C24" s="100"/>
      <c r="D24" s="100"/>
      <c r="E24" s="100"/>
      <c r="F24" s="100"/>
      <c r="G24" s="100"/>
      <c r="H24" s="100"/>
      <c r="I24" s="100"/>
      <c r="J24" s="100"/>
    </row>
    <row r="28" spans="1:10" ht="60" customHeight="1" x14ac:dyDescent="0.25">
      <c r="A28" s="29" t="s">
        <v>228</v>
      </c>
      <c r="B28" s="28" t="s">
        <v>280</v>
      </c>
      <c r="C28" s="100"/>
      <c r="D28" s="100"/>
      <c r="E28" s="100"/>
      <c r="F28" s="100"/>
      <c r="G28" s="100"/>
      <c r="H28" s="100"/>
      <c r="I28" s="100"/>
      <c r="J28" s="100"/>
    </row>
  </sheetData>
  <sheetProtection password="E95E" sheet="1" objects="1" selectLockedCells="1"/>
  <mergeCells count="13">
    <mergeCell ref="C22:J22"/>
    <mergeCell ref="C24:J24"/>
    <mergeCell ref="C28:J28"/>
    <mergeCell ref="C12:J12"/>
    <mergeCell ref="C14:J14"/>
    <mergeCell ref="C16:J16"/>
    <mergeCell ref="C18:J18"/>
    <mergeCell ref="C20:J20"/>
    <mergeCell ref="B2:J2"/>
    <mergeCell ref="C4:J4"/>
    <mergeCell ref="C6:J6"/>
    <mergeCell ref="C8:J8"/>
    <mergeCell ref="C10:J1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9BFF"/>
    <outlinePr summaryBelow="0" summaryRight="0"/>
    <pageSetUpPr fitToPage="1"/>
  </sheetPr>
  <dimension ref="B2:F54"/>
  <sheetViews>
    <sheetView showGridLines="0" workbookViewId="0">
      <selection activeCell="B6" sqref="B6"/>
    </sheetView>
  </sheetViews>
  <sheetFormatPr baseColWidth="10" defaultColWidth="9.140625" defaultRowHeight="12.75" customHeight="1" x14ac:dyDescent="0.25"/>
  <cols>
    <col min="1" max="1" width="6.7109375" customWidth="1"/>
    <col min="2" max="2" width="68.140625" customWidth="1"/>
    <col min="3" max="6" width="15.5703125" customWidth="1"/>
  </cols>
  <sheetData>
    <row r="2" spans="2:6" ht="16.149999999999999" customHeight="1" x14ac:dyDescent="0.25">
      <c r="B2" s="103" t="s">
        <v>281</v>
      </c>
      <c r="C2" s="103"/>
      <c r="D2" s="103"/>
      <c r="E2" s="103"/>
      <c r="F2" s="103"/>
    </row>
    <row r="4" spans="2:6" ht="12.75" customHeight="1" x14ac:dyDescent="0.25">
      <c r="B4" s="35" t="s">
        <v>282</v>
      </c>
      <c r="C4" s="35" t="s">
        <v>283</v>
      </c>
      <c r="D4" s="35" t="s">
        <v>284</v>
      </c>
      <c r="E4" s="35" t="s">
        <v>285</v>
      </c>
      <c r="F4" s="35" t="s">
        <v>286</v>
      </c>
    </row>
    <row r="6" spans="2:6" ht="12.75" customHeight="1" x14ac:dyDescent="0.25">
      <c r="B6" s="36"/>
      <c r="C6" s="37"/>
      <c r="D6" s="38"/>
      <c r="E6" s="39"/>
      <c r="F6" s="40" t="str">
        <f>IF(AND(E6= "",D6= ""), "", ROUND(ROUND(E6, 2) * ROUND(D6, 3), 2))</f>
        <v/>
      </c>
    </row>
    <row r="8" spans="2:6" ht="12.75" customHeight="1" x14ac:dyDescent="0.25">
      <c r="B8" s="36"/>
      <c r="C8" s="37"/>
      <c r="D8" s="38"/>
      <c r="E8" s="39"/>
      <c r="F8" s="40" t="str">
        <f>IF(AND(E8= "",D8= ""), "", ROUND(ROUND(E8, 2) * ROUND(D8, 3), 2))</f>
        <v/>
      </c>
    </row>
    <row r="10" spans="2:6" ht="12.75" customHeight="1" x14ac:dyDescent="0.25">
      <c r="B10" s="36"/>
      <c r="C10" s="37"/>
      <c r="D10" s="38"/>
      <c r="E10" s="39"/>
      <c r="F10" s="40" t="str">
        <f>IF(AND(E10= "",D10= ""), "", ROUND(ROUND(E10, 2) * ROUND(D10, 3), 2))</f>
        <v/>
      </c>
    </row>
    <row r="12" spans="2:6" ht="12.75" customHeight="1" x14ac:dyDescent="0.25">
      <c r="B12" s="36"/>
      <c r="C12" s="37"/>
      <c r="D12" s="38"/>
      <c r="E12" s="39"/>
      <c r="F12" s="40" t="str">
        <f>IF(AND(E12= "",D12= ""), "", ROUND(ROUND(E12, 2) * ROUND(D12, 3), 2))</f>
        <v/>
      </c>
    </row>
    <row r="14" spans="2:6" ht="12.75" customHeight="1" x14ac:dyDescent="0.25">
      <c r="B14" s="36"/>
      <c r="C14" s="37"/>
      <c r="D14" s="38"/>
      <c r="E14" s="39"/>
      <c r="F14" s="40" t="str">
        <f>IF(AND(E14= "",D14= ""), "", ROUND(ROUND(E14, 2) * ROUND(D14, 3), 2))</f>
        <v/>
      </c>
    </row>
    <row r="16" spans="2:6" ht="12.75" customHeight="1" x14ac:dyDescent="0.25">
      <c r="B16" s="36"/>
      <c r="C16" s="37"/>
      <c r="D16" s="38"/>
      <c r="E16" s="39"/>
      <c r="F16" s="40" t="str">
        <f>IF(AND(E16= "",D16= ""), "", ROUND(ROUND(E16, 2) * ROUND(D16, 3), 2))</f>
        <v/>
      </c>
    </row>
    <row r="18" spans="2:6" ht="12.75" customHeight="1" x14ac:dyDescent="0.25">
      <c r="B18" s="36"/>
      <c r="C18" s="37"/>
      <c r="D18" s="38"/>
      <c r="E18" s="39"/>
      <c r="F18" s="40" t="str">
        <f>IF(AND(E18= "",D18= ""), "", ROUND(ROUND(E18, 2) * ROUND(D18, 3), 2))</f>
        <v/>
      </c>
    </row>
    <row r="20" spans="2:6" ht="12.75" customHeight="1" x14ac:dyDescent="0.25">
      <c r="B20" s="36"/>
      <c r="C20" s="37"/>
      <c r="D20" s="38"/>
      <c r="E20" s="39"/>
      <c r="F20" s="40" t="str">
        <f>IF(AND(E20= "",D20= ""), "", ROUND(ROUND(E20, 2) * ROUND(D20, 3), 2))</f>
        <v/>
      </c>
    </row>
    <row r="22" spans="2:6" ht="12.75" customHeight="1" x14ac:dyDescent="0.25">
      <c r="B22" s="36"/>
      <c r="C22" s="37"/>
      <c r="D22" s="38"/>
      <c r="E22" s="39"/>
      <c r="F22" s="40" t="str">
        <f>IF(AND(E22= "",D22= ""), "", ROUND(ROUND(E22, 2) * ROUND(D22, 3), 2))</f>
        <v/>
      </c>
    </row>
    <row r="24" spans="2:6" ht="12.75" customHeight="1" x14ac:dyDescent="0.25">
      <c r="B24" s="36"/>
      <c r="C24" s="37"/>
      <c r="D24" s="38"/>
      <c r="E24" s="39"/>
      <c r="F24" s="40" t="str">
        <f>IF(AND(E24= "",D24= ""), "", ROUND(ROUND(E24, 2) * ROUND(D24, 3), 2))</f>
        <v/>
      </c>
    </row>
    <row r="26" spans="2:6" ht="12.75" customHeight="1" x14ac:dyDescent="0.25">
      <c r="B26" s="36"/>
      <c r="C26" s="37"/>
      <c r="D26" s="38"/>
      <c r="E26" s="39"/>
      <c r="F26" s="40" t="str">
        <f>IF(AND(E26= "",D26= ""), "", ROUND(ROUND(E26, 2) * ROUND(D26, 3), 2))</f>
        <v/>
      </c>
    </row>
    <row r="28" spans="2:6" ht="12.75" customHeight="1" x14ac:dyDescent="0.25">
      <c r="B28" s="36"/>
      <c r="C28" s="37"/>
      <c r="D28" s="38"/>
      <c r="E28" s="39"/>
      <c r="F28" s="40" t="str">
        <f>IF(AND(E28= "",D28= ""), "", ROUND(ROUND(E28, 2) * ROUND(D28, 3), 2))</f>
        <v/>
      </c>
    </row>
    <row r="30" spans="2:6" ht="12.75" customHeight="1" x14ac:dyDescent="0.25">
      <c r="B30" s="36"/>
      <c r="C30" s="37"/>
      <c r="D30" s="38"/>
      <c r="E30" s="39"/>
      <c r="F30" s="40" t="str">
        <f>IF(AND(E30= "",D30= ""), "", ROUND(ROUND(E30, 2) * ROUND(D30, 3), 2))</f>
        <v/>
      </c>
    </row>
    <row r="32" spans="2:6" ht="12.75" customHeight="1" x14ac:dyDescent="0.25">
      <c r="B32" s="36"/>
      <c r="C32" s="37"/>
      <c r="D32" s="38"/>
      <c r="E32" s="39"/>
      <c r="F32" s="40" t="str">
        <f>IF(AND(E32= "",D32= ""), "", ROUND(ROUND(E32, 2) * ROUND(D32, 3), 2))</f>
        <v/>
      </c>
    </row>
    <row r="34" spans="2:6" ht="12.75" customHeight="1" x14ac:dyDescent="0.25">
      <c r="B34" s="36"/>
      <c r="C34" s="37"/>
      <c r="D34" s="38"/>
      <c r="E34" s="39"/>
      <c r="F34" s="40" t="str">
        <f>IF(AND(E34= "",D34= ""), "", ROUND(ROUND(E34, 2) * ROUND(D34, 3), 2))</f>
        <v/>
      </c>
    </row>
    <row r="36" spans="2:6" ht="12.75" customHeight="1" x14ac:dyDescent="0.25">
      <c r="B36" s="36"/>
      <c r="C36" s="37"/>
      <c r="D36" s="38"/>
      <c r="E36" s="39"/>
      <c r="F36" s="40" t="str">
        <f>IF(AND(E36= "",D36= ""), "", ROUND(ROUND(E36, 2) * ROUND(D36, 3), 2))</f>
        <v/>
      </c>
    </row>
    <row r="38" spans="2:6" ht="12.75" customHeight="1" x14ac:dyDescent="0.25">
      <c r="B38" s="36"/>
      <c r="C38" s="37"/>
      <c r="D38" s="38"/>
      <c r="E38" s="39"/>
      <c r="F38" s="40" t="str">
        <f>IF(AND(E38= "",D38= ""), "", ROUND(ROUND(E38, 2) * ROUND(D38, 3), 2))</f>
        <v/>
      </c>
    </row>
    <row r="40" spans="2:6" ht="12.75" customHeight="1" x14ac:dyDescent="0.25">
      <c r="B40" s="36"/>
      <c r="C40" s="37"/>
      <c r="D40" s="38"/>
      <c r="E40" s="39"/>
      <c r="F40" s="40" t="str">
        <f>IF(AND(E40= "",D40= ""), "", ROUND(ROUND(E40, 2) * ROUND(D40, 3), 2))</f>
        <v/>
      </c>
    </row>
    <row r="42" spans="2:6" ht="12.75" customHeight="1" x14ac:dyDescent="0.25">
      <c r="B42" s="36"/>
      <c r="C42" s="37"/>
      <c r="D42" s="38"/>
      <c r="E42" s="39"/>
      <c r="F42" s="40" t="str">
        <f>IF(AND(E42= "",D42= ""), "", ROUND(ROUND(E42, 2) * ROUND(D42, 3), 2))</f>
        <v/>
      </c>
    </row>
    <row r="44" spans="2:6" ht="12.75" customHeight="1" x14ac:dyDescent="0.25">
      <c r="B44" s="36"/>
      <c r="C44" s="37"/>
      <c r="D44" s="38"/>
      <c r="E44" s="39"/>
      <c r="F44" s="40" t="str">
        <f>IF(AND(E44= "",D44= ""), "", ROUND(ROUND(E44, 2) * ROUND(D44, 3), 2))</f>
        <v/>
      </c>
    </row>
    <row r="46" spans="2:6" ht="12.75" customHeight="1" x14ac:dyDescent="0.25">
      <c r="B46" s="36"/>
      <c r="C46" s="37"/>
      <c r="D46" s="38"/>
      <c r="E46" s="39"/>
      <c r="F46" s="40" t="str">
        <f>IF(AND(E46= "",D46= ""), "", ROUND(ROUND(E46, 2) * ROUND(D46, 3), 2))</f>
        <v/>
      </c>
    </row>
    <row r="48" spans="2:6" ht="12.75" customHeight="1" x14ac:dyDescent="0.25">
      <c r="B48" s="36"/>
      <c r="C48" s="37"/>
      <c r="D48" s="38"/>
      <c r="E48" s="39"/>
      <c r="F48" s="40" t="str">
        <f>IF(AND(E48= "",D48= ""), "", ROUND(ROUND(E48, 2) * ROUND(D48, 3), 2))</f>
        <v/>
      </c>
    </row>
    <row r="50" spans="2:6" ht="12.75" customHeight="1" x14ac:dyDescent="0.25">
      <c r="B50" s="36"/>
      <c r="C50" s="37"/>
      <c r="D50" s="38"/>
      <c r="E50" s="39"/>
      <c r="F50" s="40" t="str">
        <f>IF(AND(E50= "",D50= ""), "", ROUND(ROUND(E50, 2) * ROUND(D50, 3), 2))</f>
        <v/>
      </c>
    </row>
    <row r="52" spans="2:6" ht="12.75" customHeight="1" x14ac:dyDescent="0.25">
      <c r="B52" s="36"/>
      <c r="C52" s="37"/>
      <c r="D52" s="38"/>
      <c r="E52" s="39"/>
      <c r="F52" s="40" t="str">
        <f>IF(AND(E52= "",D52= ""), "", ROUND(ROUND(E52, 2) * ROUND(D52, 3), 2))</f>
        <v/>
      </c>
    </row>
    <row r="54" spans="2:6" ht="12.75" customHeight="1" x14ac:dyDescent="0.25">
      <c r="B54" s="36"/>
      <c r="C54" s="37"/>
      <c r="D54" s="38"/>
      <c r="E54" s="39"/>
      <c r="F54" s="40" t="str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27</vt:i4>
      </vt:variant>
    </vt:vector>
  </HeadingPairs>
  <TitlesOfParts>
    <vt:vector size="33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GICQUEL Yann</dc:creator>
  <cp:lastModifiedBy>Yann GICQUEL</cp:lastModifiedBy>
  <dcterms:created xsi:type="dcterms:W3CDTF">2025-01-22T18:12:19Z</dcterms:created>
  <dcterms:modified xsi:type="dcterms:W3CDTF">2025-01-22T18:12:42Z</dcterms:modified>
</cp:coreProperties>
</file>