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4\SNA RP\2024-SNARP-002     Nettoyage locaux DO&amp;SNARP\Phase candidature Nettoyage locaux\[provisoire]Annexes lot 1 Athis\"/>
    </mc:Choice>
  </mc:AlternateContent>
  <xr:revisionPtr revIDLastSave="0" documentId="13_ncr:1_{6A7E86B6-62B9-4EA9-A537-A98DB6FCC80C}" xr6:coauthVersionLast="47" xr6:coauthVersionMax="47" xr10:uidLastSave="{00000000-0000-0000-0000-000000000000}"/>
  <bookViews>
    <workbookView xWindow="-120" yWindow="-120" windowWidth="29040" windowHeight="15840" tabRatio="782" firstSheet="3" activeTab="10" xr2:uid="{00000000-000D-0000-FFFF-FFFF00000000}"/>
  </bookViews>
  <sheets>
    <sheet name="1ere page" sheetId="43" r:id="rId1"/>
    <sheet name="Bât. 1600 crnan" sheetId="41" r:id="rId2"/>
    <sheet name="Bât. 1601 CE" sheetId="47" r:id="rId3"/>
    <sheet name="Bât. 1603" sheetId="48" r:id="rId4"/>
    <sheet name="Bât. 1607" sheetId="49" r:id="rId5"/>
    <sheet name="Bât.1608 crnan" sheetId="45" r:id="rId6"/>
    <sheet name="Bât. 1609 crnan" sheetId="42" r:id="rId7"/>
    <sheet name="Bât 1611 DO" sheetId="46" r:id="rId8"/>
    <sheet name="Bât. 1613" sheetId="51" r:id="rId9"/>
    <sheet name="Vitreries" sheetId="52" r:id="rId10"/>
    <sheet name="Récapitulatif" sheetId="44" r:id="rId11"/>
  </sheets>
  <definedNames>
    <definedName name="_xlnm.Print_Area" localSheetId="1">'Bât. 1600 crnan'!$A$1:$K$24</definedName>
    <definedName name="_xlnm.Print_Area" localSheetId="2">'Bât. 1601 CE'!$A$1:$K$15</definedName>
    <definedName name="_xlnm.Print_Area" localSheetId="3">'Bât. 1603'!$A$1:$K$11</definedName>
    <definedName name="_xlnm.Print_Area" localSheetId="4">'Bât. 1607'!$A$1:$K$18</definedName>
    <definedName name="_xlnm.Print_Area" localSheetId="8">'Bât. 1613'!$A$1:$K$14</definedName>
    <definedName name="_xlnm.Print_Area" localSheetId="9">Vitreries!$A$1:$B$16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5" l="1"/>
  <c r="K10" i="48"/>
  <c r="L17" i="44"/>
  <c r="I13" i="51"/>
  <c r="G13" i="51"/>
  <c r="F13" i="51"/>
  <c r="E13" i="51"/>
  <c r="D13" i="51"/>
  <c r="K12" i="51"/>
  <c r="K11" i="51"/>
  <c r="K13" i="51" s="1"/>
  <c r="C13" i="51"/>
  <c r="K8" i="51"/>
  <c r="K7" i="51"/>
  <c r="H13" i="51"/>
  <c r="B13" i="51"/>
  <c r="J13" i="51"/>
  <c r="H12" i="45"/>
  <c r="H20" i="45" s="1"/>
  <c r="H19" i="45"/>
  <c r="I17" i="49"/>
  <c r="H17" i="49"/>
  <c r="G17" i="49"/>
  <c r="F17" i="49"/>
  <c r="E17" i="49"/>
  <c r="D17" i="49"/>
  <c r="K15" i="49"/>
  <c r="K14" i="49"/>
  <c r="K11" i="49"/>
  <c r="K10" i="49"/>
  <c r="K9" i="49"/>
  <c r="K8" i="49"/>
  <c r="K17" i="49" s="1"/>
  <c r="K7" i="49"/>
  <c r="C17" i="49"/>
  <c r="B17" i="49"/>
  <c r="J17" i="49"/>
  <c r="J10" i="48"/>
  <c r="I10" i="48"/>
  <c r="H10" i="48"/>
  <c r="G10" i="48"/>
  <c r="F10" i="48"/>
  <c r="E10" i="48"/>
  <c r="D10" i="48"/>
  <c r="C10" i="48"/>
  <c r="B10" i="48"/>
  <c r="I14" i="47"/>
  <c r="G14" i="47"/>
  <c r="F14" i="47"/>
  <c r="E14" i="47"/>
  <c r="K13" i="47"/>
  <c r="K12" i="47"/>
  <c r="D14" i="47"/>
  <c r="K10" i="47"/>
  <c r="K8" i="47"/>
  <c r="K7" i="47"/>
  <c r="K14" i="47" s="1"/>
  <c r="J14" i="47"/>
  <c r="G20" i="45"/>
  <c r="E20" i="45"/>
  <c r="D20" i="45"/>
  <c r="C20" i="45"/>
  <c r="B20" i="45"/>
  <c r="L11" i="44"/>
  <c r="H20" i="46"/>
  <c r="G20" i="46"/>
  <c r="F20" i="46"/>
  <c r="E20" i="46"/>
  <c r="D20" i="46"/>
  <c r="C20" i="46"/>
  <c r="B20" i="46"/>
  <c r="B10" i="44"/>
  <c r="B24" i="44" s="1"/>
  <c r="B16" i="44"/>
  <c r="L16" i="44" s="1"/>
  <c r="B23" i="44"/>
  <c r="C24" i="44"/>
  <c r="D13" i="44"/>
  <c r="D24" i="44"/>
  <c r="D19" i="44"/>
  <c r="L19" i="44" s="1"/>
  <c r="D23" i="44"/>
  <c r="E15" i="44"/>
  <c r="E24" i="44" s="1"/>
  <c r="E16" i="44"/>
  <c r="F24" i="44"/>
  <c r="G10" i="44"/>
  <c r="G24" i="44" s="1"/>
  <c r="L12" i="44"/>
  <c r="H10" i="44"/>
  <c r="H24" i="44" s="1"/>
  <c r="I10" i="44"/>
  <c r="I13" i="44"/>
  <c r="I24" i="44" s="1"/>
  <c r="L13" i="44"/>
  <c r="J7" i="44"/>
  <c r="L7" i="44" s="1"/>
  <c r="J8" i="44"/>
  <c r="L8" i="44" s="1"/>
  <c r="K7" i="44"/>
  <c r="L23" i="44"/>
  <c r="L22" i="44"/>
  <c r="L21" i="44"/>
  <c r="L20" i="44"/>
  <c r="L18" i="44"/>
  <c r="L14" i="44"/>
  <c r="L9" i="44"/>
  <c r="C20" i="41"/>
  <c r="B20" i="41"/>
  <c r="K20" i="41"/>
  <c r="D19" i="41"/>
  <c r="K19" i="41" s="1"/>
  <c r="C18" i="41"/>
  <c r="K18" i="41"/>
  <c r="C17" i="41"/>
  <c r="C15" i="41"/>
  <c r="C10" i="41"/>
  <c r="C23" i="41"/>
  <c r="B8" i="41"/>
  <c r="B23" i="41" s="1"/>
  <c r="C12" i="41"/>
  <c r="J7" i="41"/>
  <c r="H8" i="41"/>
  <c r="H13" i="41"/>
  <c r="K13" i="41"/>
  <c r="K14" i="41"/>
  <c r="K15" i="41"/>
  <c r="K21" i="41"/>
  <c r="K22" i="41"/>
  <c r="G23" i="41"/>
  <c r="H23" i="41"/>
  <c r="I23" i="41"/>
  <c r="D23" i="41"/>
  <c r="E23" i="41"/>
  <c r="F23" i="41"/>
  <c r="J23" i="41"/>
  <c r="K11" i="41"/>
  <c r="K9" i="41"/>
  <c r="K10" i="41"/>
  <c r="K7" i="41"/>
  <c r="D10" i="42"/>
  <c r="D23" i="42" s="1"/>
  <c r="B10" i="42"/>
  <c r="B23" i="42" s="1"/>
  <c r="J13" i="42"/>
  <c r="J16" i="42"/>
  <c r="J18" i="42"/>
  <c r="J19" i="42"/>
  <c r="J20" i="42"/>
  <c r="J21" i="42"/>
  <c r="J22" i="42"/>
  <c r="C23" i="42"/>
  <c r="I23" i="42"/>
  <c r="H23" i="42"/>
  <c r="E23" i="42"/>
  <c r="F23" i="42"/>
  <c r="G23" i="42"/>
  <c r="J11" i="42"/>
  <c r="J8" i="42"/>
  <c r="J9" i="42"/>
  <c r="J12" i="42"/>
  <c r="J14" i="42"/>
  <c r="J15" i="42"/>
  <c r="J7" i="42"/>
  <c r="K12" i="41"/>
  <c r="C14" i="47"/>
  <c r="B14" i="47"/>
  <c r="H14" i="47"/>
  <c r="K11" i="47"/>
  <c r="B15" i="52"/>
  <c r="L10" i="44"/>
  <c r="J24" i="44"/>
  <c r="L15" i="44"/>
  <c r="L24" i="44" l="1"/>
  <c r="K8" i="41"/>
  <c r="K23" i="41" s="1"/>
  <c r="J10" i="42"/>
  <c r="J23" i="42" s="1"/>
</calcChain>
</file>

<file path=xl/sharedStrings.xml><?xml version="1.0" encoding="utf-8"?>
<sst xmlns="http://schemas.openxmlformats.org/spreadsheetml/2006/main" count="847" uniqueCount="77">
  <si>
    <t>Moquette</t>
  </si>
  <si>
    <t>Carrelage</t>
  </si>
  <si>
    <t>TOTAL</t>
  </si>
  <si>
    <t>Bois</t>
  </si>
  <si>
    <t>Métal</t>
  </si>
  <si>
    <t>Ascenseurs / Monte-charges</t>
  </si>
  <si>
    <t>Archivage</t>
  </si>
  <si>
    <t>Couloirs non prioritaires</t>
  </si>
  <si>
    <t>Couloirs prioritaires</t>
  </si>
  <si>
    <t>Ateliers</t>
  </si>
  <si>
    <t>Bureaux</t>
  </si>
  <si>
    <t>Faux-plancher thermo</t>
  </si>
  <si>
    <t>Faux-plancher moquette</t>
  </si>
  <si>
    <t>Pierre marbrière</t>
  </si>
  <si>
    <t>Ciment</t>
  </si>
  <si>
    <t>Ciment peint</t>
  </si>
  <si>
    <t xml:space="preserve">Thermo. et assimilés </t>
  </si>
  <si>
    <t>Escaliers</t>
  </si>
  <si>
    <t>Locaux techniques habités</t>
  </si>
  <si>
    <t>Locaux techniques non habités</t>
  </si>
  <si>
    <t>Les 957 m² de bureaux en faux-plancher thermo sont également appelés " salles techniques"</t>
  </si>
  <si>
    <t>Tableau des surfaces du bâtiment 1609  - CRNA Nord</t>
  </si>
  <si>
    <t>Tableau des surfaces du bâtiment  1600 - CRNA Nord</t>
  </si>
  <si>
    <t>AU</t>
  </si>
  <si>
    <t>DU</t>
  </si>
  <si>
    <t>Surfaces aux sols des bâtiments</t>
  </si>
  <si>
    <t>ANNEXE 1</t>
  </si>
  <si>
    <t>ANNEXE 1 -  CCTP -  LOT 1 -  CRNAN</t>
  </si>
  <si>
    <r>
      <t>Locaux techniques non habités :</t>
    </r>
    <r>
      <rPr>
        <b/>
        <sz val="10"/>
        <color indexed="12"/>
        <rFont val="Comic Sans MS"/>
        <family val="4"/>
      </rPr>
      <t xml:space="preserve"> au sous sol les locaux Adp, Rgb, Ft2, Rga, Ft1, Charg, Artemis B (soit 263m²) font l'objet de prescriptions particulières sans que cela entraîne un surcoût pour le titulaire.</t>
    </r>
  </si>
  <si>
    <r>
      <t>Bureaux:</t>
    </r>
    <r>
      <rPr>
        <b/>
        <sz val="10"/>
        <color indexed="12"/>
        <rFont val="Comic Sans MS"/>
        <family val="4"/>
      </rPr>
      <t xml:space="preserve"> les salles tech A101 et A105 au rdc (806m²) font l'objet de prescriptions particulières sans que cela entraîne un surcoût pour le titulaire.</t>
    </r>
  </si>
  <si>
    <r>
      <t>Salles de contrôles :</t>
    </r>
    <r>
      <rPr>
        <b/>
        <sz val="10"/>
        <color indexed="12"/>
        <rFont val="Comic Sans MS"/>
        <family val="4"/>
      </rPr>
      <t xml:space="preserve"> la salle de contrôle MoA165 du rdc (51m²), ainsi que les salles de contrôle du 1er étage Salle de contrôle et BTIV A235 (1246m²)  font l'objet de prescriptions particulières sans que cela entraîne un surcoût pour le titulaire.</t>
    </r>
  </si>
  <si>
    <t>ANNEXE 1 -  CCTP - LOT 1 -  CRNAN</t>
  </si>
  <si>
    <t>Tableau des surfaces du bâtiment  1608 - Dti / Sna Rp / cedre / Snia</t>
  </si>
  <si>
    <t>Total (M²)</t>
  </si>
  <si>
    <t>Salle de réunions</t>
  </si>
  <si>
    <t>Hall</t>
  </si>
  <si>
    <t>Sanitaires</t>
  </si>
  <si>
    <t>Salle de détente</t>
  </si>
  <si>
    <t>Ascenseurs</t>
  </si>
  <si>
    <t xml:space="preserve">Salles de contrôle      </t>
  </si>
  <si>
    <t>Cuisines</t>
  </si>
  <si>
    <t xml:space="preserve">Salle de détente  </t>
  </si>
  <si>
    <t xml:space="preserve">Cafétéria </t>
  </si>
  <si>
    <t xml:space="preserve">Cuisines </t>
  </si>
  <si>
    <t xml:space="preserve">Sanitaires </t>
  </si>
  <si>
    <t xml:space="preserve">Chambres </t>
  </si>
  <si>
    <t xml:space="preserve">Salle de détente </t>
  </si>
  <si>
    <t>Cafétéria</t>
  </si>
  <si>
    <t>Chambres (centrales)</t>
  </si>
  <si>
    <t>ANNEXE 1 - CCTP -  LOT 1 - CRNAN</t>
  </si>
  <si>
    <t>site d'ATHIS-MONS</t>
  </si>
  <si>
    <t>ANNEXE 1 - CCTP - LOT 1 - DO</t>
  </si>
  <si>
    <t>Tableau des surfaces du bâtiment  1611 - DO</t>
  </si>
  <si>
    <t>Total 1611</t>
  </si>
  <si>
    <t>CNGE</t>
  </si>
  <si>
    <t>Cuisine</t>
  </si>
  <si>
    <t>LOT n° 1</t>
  </si>
  <si>
    <t>Salles de contrôle + CNGE</t>
  </si>
  <si>
    <t>*</t>
  </si>
  <si>
    <t>Atelier</t>
  </si>
  <si>
    <t>Typologie et Métrage total des surfaces</t>
  </si>
  <si>
    <t>ANNEXE 1 -  CCTP -  Lot 1</t>
  </si>
  <si>
    <t>Tableau des surfaces du bâtiment  1601 - CE</t>
  </si>
  <si>
    <t>Tableau des surfaces du bâtiment  1603 - CT</t>
  </si>
  <si>
    <t>Tableau des surfaces du bâtiment  1607 - Sub ED</t>
  </si>
  <si>
    <t>Tableau des surfaces du bâtiment  1613 - SDRH</t>
  </si>
  <si>
    <t>Bâtiment 1600</t>
  </si>
  <si>
    <t>Bâtiment 1601</t>
  </si>
  <si>
    <t>Bâtiment 1603</t>
  </si>
  <si>
    <t>Bâtiment 1607</t>
  </si>
  <si>
    <t>Bâtiment 1608</t>
  </si>
  <si>
    <t>Bâtiment 1609</t>
  </si>
  <si>
    <t>Bâtiment 1611</t>
  </si>
  <si>
    <t>Bâtiment 1613</t>
  </si>
  <si>
    <t>Tableau des surfaces vitrerie (2 faces) tous bâtiments</t>
  </si>
  <si>
    <t>Salles de réunions</t>
  </si>
  <si>
    <r>
      <t xml:space="preserve">CCTP  </t>
    </r>
    <r>
      <rPr>
        <b/>
        <sz val="26"/>
        <rFont val="Times New Roman"/>
        <family val="1"/>
      </rPr>
      <t>2024-SNARP-002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</si>
</sst>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b/>
      <u/>
      <sz val="14"/>
      <name val="Comic Sans MS"/>
      <family val="4"/>
    </font>
    <font>
      <sz val="8"/>
      <name val="Arial"/>
      <family val="2"/>
    </font>
    <font>
      <sz val="8"/>
      <name val="Comic Sans MS"/>
      <family val="4"/>
    </font>
    <font>
      <sz val="9"/>
      <name val="Comic Sans MS"/>
      <family val="4"/>
    </font>
    <font>
      <sz val="10"/>
      <name val="Comic Sans MS"/>
      <family val="4"/>
    </font>
    <font>
      <b/>
      <sz val="8"/>
      <name val="Arial"/>
      <family val="2"/>
    </font>
    <font>
      <b/>
      <sz val="9"/>
      <name val="Comic Sans MS"/>
      <family val="4"/>
    </font>
    <font>
      <sz val="12"/>
      <name val="Comic Sans MS"/>
      <family val="4"/>
    </font>
    <font>
      <b/>
      <sz val="12"/>
      <name val="Comic Sans MS"/>
      <family val="4"/>
    </font>
    <font>
      <b/>
      <sz val="10"/>
      <color indexed="10"/>
      <name val="Arial"/>
      <family val="2"/>
    </font>
    <font>
      <b/>
      <sz val="36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u/>
      <sz val="10"/>
      <color indexed="12"/>
      <name val="Comic Sans MS"/>
      <family val="4"/>
    </font>
    <font>
      <b/>
      <sz val="10"/>
      <color indexed="12"/>
      <name val="Comic Sans MS"/>
      <family val="4"/>
    </font>
    <font>
      <b/>
      <u/>
      <sz val="12"/>
      <name val="Comic Sans MS"/>
      <family val="4"/>
    </font>
    <font>
      <sz val="8"/>
      <name val="Arial"/>
      <family val="2"/>
    </font>
    <font>
      <b/>
      <sz val="36"/>
      <color rgb="FF0070C0"/>
      <name val="Times New Roman"/>
      <family val="1"/>
    </font>
    <font>
      <b/>
      <sz val="2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3" borderId="9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10" fillId="0" borderId="0" xfId="0" applyFont="1" applyAlignment="1">
      <alignment horizontal="center"/>
    </xf>
    <xf numFmtId="1" fontId="8" fillId="0" borderId="1" xfId="0" applyNumberFormat="1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15"/>
  <sheetViews>
    <sheetView topLeftCell="A10" workbookViewId="0">
      <selection activeCell="B36" sqref="B36"/>
    </sheetView>
  </sheetViews>
  <sheetFormatPr baseColWidth="10" defaultRowHeight="12.75" x14ac:dyDescent="0.2"/>
  <cols>
    <col min="1" max="1" width="91.42578125" customWidth="1"/>
  </cols>
  <sheetData>
    <row r="3" spans="1:1" ht="45" x14ac:dyDescent="0.6">
      <c r="A3" s="48" t="s">
        <v>26</v>
      </c>
    </row>
    <row r="4" spans="1:1" ht="45" x14ac:dyDescent="0.6">
      <c r="A4" s="17"/>
    </row>
    <row r="5" spans="1:1" ht="30" x14ac:dyDescent="0.4">
      <c r="A5" s="18" t="s">
        <v>23</v>
      </c>
    </row>
    <row r="6" spans="1:1" ht="45" x14ac:dyDescent="0.6">
      <c r="A6" s="17"/>
    </row>
    <row r="7" spans="1:1" ht="45" x14ac:dyDescent="0.6">
      <c r="A7" s="17" t="s">
        <v>76</v>
      </c>
    </row>
    <row r="8" spans="1:1" ht="45" x14ac:dyDescent="0.6">
      <c r="A8" s="17"/>
    </row>
    <row r="9" spans="1:1" ht="45" x14ac:dyDescent="0.6">
      <c r="A9" s="48" t="s">
        <v>56</v>
      </c>
    </row>
    <row r="10" spans="1:1" ht="45" x14ac:dyDescent="0.6">
      <c r="A10" s="17"/>
    </row>
    <row r="11" spans="1:1" ht="30" x14ac:dyDescent="0.4">
      <c r="A11" s="18" t="s">
        <v>24</v>
      </c>
    </row>
    <row r="12" spans="1:1" ht="45" x14ac:dyDescent="0.6">
      <c r="A12" s="17"/>
    </row>
    <row r="13" spans="1:1" ht="45" x14ac:dyDescent="0.6">
      <c r="A13" s="17" t="s">
        <v>50</v>
      </c>
    </row>
    <row r="14" spans="1:1" ht="45" x14ac:dyDescent="0.6">
      <c r="A14" s="17"/>
    </row>
    <row r="15" spans="1:1" ht="25.5" x14ac:dyDescent="0.35">
      <c r="A15" s="19" t="s">
        <v>25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AG16"/>
  <sheetViews>
    <sheetView workbookViewId="0">
      <selection activeCell="F7" sqref="F7"/>
    </sheetView>
  </sheetViews>
  <sheetFormatPr baseColWidth="10" defaultRowHeight="12.75" x14ac:dyDescent="0.2"/>
  <cols>
    <col min="1" max="1" width="37.5703125" customWidth="1"/>
    <col min="2" max="2" width="39.7109375" style="6" customWidth="1"/>
    <col min="3" max="3" width="2.7109375" customWidth="1"/>
    <col min="4" max="4" width="9.28515625" style="6" customWidth="1"/>
    <col min="5" max="9" width="12.7109375" style="10" customWidth="1"/>
    <col min="10" max="10" width="11.42578125" style="13"/>
    <col min="12" max="12" width="12.85546875" bestFit="1" customWidth="1"/>
  </cols>
  <sheetData>
    <row r="2" spans="1:33" ht="22.5" x14ac:dyDescent="0.45">
      <c r="A2" s="54" t="s">
        <v>74</v>
      </c>
      <c r="B2" s="54"/>
      <c r="C2" s="5"/>
    </row>
    <row r="4" spans="1:33" x14ac:dyDescent="0.2">
      <c r="B4" s="45"/>
    </row>
    <row r="6" spans="1:33" ht="40.5" customHeight="1" x14ac:dyDescent="0.2">
      <c r="A6" s="1"/>
      <c r="B6" s="36" t="s">
        <v>2</v>
      </c>
      <c r="C6" s="8"/>
      <c r="D6" s="7"/>
      <c r="E6" s="11"/>
      <c r="F6" s="11"/>
      <c r="G6" s="11"/>
      <c r="H6" s="11"/>
      <c r="I6" s="11"/>
      <c r="J6" s="1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s="3" customFormat="1" ht="27" customHeight="1" x14ac:dyDescent="0.2">
      <c r="A7" s="31" t="s">
        <v>66</v>
      </c>
      <c r="B7" s="16">
        <v>240</v>
      </c>
      <c r="C7" s="9"/>
      <c r="F7" s="12"/>
      <c r="G7" s="12"/>
      <c r="H7" s="12"/>
      <c r="I7" s="12"/>
      <c r="J7" s="12"/>
    </row>
    <row r="8" spans="1:33" s="3" customFormat="1" ht="27" customHeight="1" x14ac:dyDescent="0.2">
      <c r="A8" s="31" t="s">
        <v>67</v>
      </c>
      <c r="B8" s="16">
        <v>18</v>
      </c>
      <c r="C8" s="9"/>
      <c r="E8" s="12"/>
      <c r="F8" s="12"/>
      <c r="G8" s="12"/>
      <c r="H8" s="12"/>
      <c r="I8" s="12"/>
      <c r="J8" s="12"/>
    </row>
    <row r="9" spans="1:33" s="3" customFormat="1" ht="27" customHeight="1" x14ac:dyDescent="0.2">
      <c r="A9" s="31" t="s">
        <v>68</v>
      </c>
      <c r="B9" s="16">
        <v>3</v>
      </c>
      <c r="C9" s="9"/>
      <c r="E9" s="12"/>
      <c r="F9" s="12"/>
      <c r="G9" s="12"/>
      <c r="H9" s="12"/>
      <c r="I9" s="12"/>
      <c r="J9" s="12"/>
    </row>
    <row r="10" spans="1:33" s="3" customFormat="1" ht="27" customHeight="1" x14ac:dyDescent="0.2">
      <c r="A10" s="31" t="s">
        <v>69</v>
      </c>
      <c r="B10" s="16">
        <v>10</v>
      </c>
      <c r="C10" s="9"/>
      <c r="E10" s="12"/>
      <c r="F10" s="12"/>
      <c r="G10" s="12"/>
      <c r="H10" s="12"/>
      <c r="I10" s="12"/>
      <c r="J10" s="12"/>
    </row>
    <row r="11" spans="1:33" s="3" customFormat="1" ht="27" customHeight="1" x14ac:dyDescent="0.2">
      <c r="A11" s="31" t="s">
        <v>70</v>
      </c>
      <c r="B11" s="16">
        <v>38</v>
      </c>
      <c r="C11" s="9"/>
      <c r="E11" s="12"/>
      <c r="F11" s="12"/>
      <c r="G11" s="12"/>
      <c r="H11" s="12"/>
      <c r="I11" s="12"/>
      <c r="J11" s="12"/>
    </row>
    <row r="12" spans="1:33" s="3" customFormat="1" ht="27" customHeight="1" x14ac:dyDescent="0.2">
      <c r="A12" s="31" t="s">
        <v>71</v>
      </c>
      <c r="B12" s="16">
        <v>50</v>
      </c>
      <c r="C12" s="9"/>
      <c r="E12" s="12"/>
      <c r="F12" s="12"/>
      <c r="G12" s="12"/>
      <c r="H12" s="12"/>
      <c r="I12" s="12"/>
      <c r="J12" s="12"/>
    </row>
    <row r="13" spans="1:33" s="3" customFormat="1" ht="27" customHeight="1" x14ac:dyDescent="0.2">
      <c r="A13" s="31" t="s">
        <v>72</v>
      </c>
      <c r="B13" s="16">
        <v>52</v>
      </c>
      <c r="C13" s="9"/>
      <c r="E13" s="12"/>
      <c r="F13" s="12"/>
      <c r="G13" s="12"/>
      <c r="H13" s="12"/>
      <c r="I13" s="12"/>
      <c r="J13" s="12"/>
    </row>
    <row r="14" spans="1:33" s="3" customFormat="1" ht="27" customHeight="1" x14ac:dyDescent="0.2">
      <c r="A14" s="31" t="s">
        <v>73</v>
      </c>
      <c r="B14" s="16">
        <v>10</v>
      </c>
      <c r="C14" s="9"/>
      <c r="E14" s="12"/>
      <c r="F14" s="12"/>
      <c r="G14" s="12"/>
      <c r="H14" s="12"/>
      <c r="I14" s="12"/>
      <c r="J14" s="12"/>
    </row>
    <row r="15" spans="1:33" s="3" customFormat="1" ht="27" customHeight="1" x14ac:dyDescent="0.2">
      <c r="A15" s="37" t="s">
        <v>2</v>
      </c>
      <c r="B15" s="30">
        <f>SUM(B7:B14)</f>
        <v>421</v>
      </c>
      <c r="C15" s="9"/>
      <c r="E15" s="12"/>
      <c r="F15" s="12"/>
      <c r="G15" s="12"/>
      <c r="H15" s="12"/>
      <c r="I15" s="12"/>
      <c r="J15" s="12"/>
    </row>
    <row r="16" spans="1:33" s="3" customFormat="1" ht="24.75" customHeight="1" x14ac:dyDescent="0.2">
      <c r="A16" s="4"/>
      <c r="E16" s="12"/>
      <c r="F16" s="12"/>
      <c r="G16" s="12"/>
      <c r="H16" s="12"/>
      <c r="I16" s="12"/>
      <c r="J16" s="12"/>
    </row>
  </sheetData>
  <mergeCells count="1">
    <mergeCell ref="A2:B2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&amp;R&amp;"Comic Sans MS,Normal"&amp;8 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L25"/>
  <sheetViews>
    <sheetView tabSelected="1" workbookViewId="0">
      <selection activeCell="Q7" sqref="Q7"/>
    </sheetView>
  </sheetViews>
  <sheetFormatPr baseColWidth="10" defaultRowHeight="12.75" x14ac:dyDescent="0.2"/>
  <cols>
    <col min="1" max="1" width="18.42578125" customWidth="1"/>
    <col min="2" max="2" width="7" customWidth="1"/>
    <col min="3" max="3" width="7.42578125" customWidth="1"/>
    <col min="4" max="4" width="8.42578125" customWidth="1"/>
    <col min="5" max="5" width="11.140625" customWidth="1"/>
    <col min="6" max="6" width="7.7109375" customWidth="1"/>
    <col min="7" max="7" width="7.42578125" customWidth="1"/>
    <col min="8" max="8" width="5.5703125" customWidth="1"/>
    <col min="9" max="9" width="7.42578125" customWidth="1"/>
    <col min="10" max="10" width="5.42578125" customWidth="1"/>
    <col min="11" max="11" width="4.7109375" customWidth="1"/>
    <col min="12" max="12" width="9.5703125" customWidth="1"/>
  </cols>
  <sheetData>
    <row r="2" spans="1:12" ht="22.5" x14ac:dyDescent="0.45">
      <c r="A2" s="49" t="s">
        <v>60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4" spans="1:12" x14ac:dyDescent="0.2">
      <c r="B4" s="50" t="s">
        <v>61</v>
      </c>
      <c r="C4" s="50"/>
      <c r="D4" s="50"/>
      <c r="E4" s="50"/>
      <c r="F4" s="50"/>
      <c r="G4" s="50"/>
      <c r="H4" s="50"/>
      <c r="I4" s="50"/>
      <c r="J4" s="50"/>
      <c r="K4" s="50"/>
      <c r="L4" s="50"/>
    </row>
    <row r="6" spans="1:12" ht="33.75" x14ac:dyDescent="0.2">
      <c r="A6" s="1"/>
      <c r="B6" s="32" t="s">
        <v>0</v>
      </c>
      <c r="C6" s="32" t="s">
        <v>16</v>
      </c>
      <c r="D6" s="33" t="s">
        <v>1</v>
      </c>
      <c r="E6" s="32" t="s">
        <v>11</v>
      </c>
      <c r="F6" s="32" t="s">
        <v>12</v>
      </c>
      <c r="G6" s="32" t="s">
        <v>13</v>
      </c>
      <c r="H6" s="32" t="s">
        <v>14</v>
      </c>
      <c r="I6" s="32" t="s">
        <v>15</v>
      </c>
      <c r="J6" s="32" t="s">
        <v>3</v>
      </c>
      <c r="K6" s="32" t="s">
        <v>4</v>
      </c>
      <c r="L6" s="36" t="s">
        <v>2</v>
      </c>
    </row>
    <row r="7" spans="1:12" ht="28.5" x14ac:dyDescent="0.2">
      <c r="A7" s="31" t="s">
        <v>5</v>
      </c>
      <c r="B7" s="46" t="s">
        <v>58</v>
      </c>
      <c r="C7" s="46">
        <v>8</v>
      </c>
      <c r="D7" s="46" t="s">
        <v>58</v>
      </c>
      <c r="E7" s="46" t="s">
        <v>58</v>
      </c>
      <c r="F7" s="46" t="s">
        <v>58</v>
      </c>
      <c r="G7" s="46" t="s">
        <v>58</v>
      </c>
      <c r="H7" s="46" t="s">
        <v>58</v>
      </c>
      <c r="I7" s="46" t="s">
        <v>58</v>
      </c>
      <c r="J7" s="46">
        <f>3</f>
        <v>3</v>
      </c>
      <c r="K7" s="46">
        <f>2+2</f>
        <v>4</v>
      </c>
      <c r="L7" s="46">
        <f t="shared" ref="L7:L23" si="0">SUM(B7:K7)</f>
        <v>15</v>
      </c>
    </row>
    <row r="8" spans="1:12" ht="19.5" x14ac:dyDescent="0.2">
      <c r="A8" s="31" t="s">
        <v>6</v>
      </c>
      <c r="B8" s="46">
        <v>87</v>
      </c>
      <c r="C8" s="46">
        <v>152</v>
      </c>
      <c r="D8" s="46">
        <v>43</v>
      </c>
      <c r="E8" s="46">
        <v>64</v>
      </c>
      <c r="F8" s="46" t="s">
        <v>58</v>
      </c>
      <c r="G8" s="46" t="s">
        <v>58</v>
      </c>
      <c r="H8" s="46">
        <v>4</v>
      </c>
      <c r="I8" s="46">
        <v>1485</v>
      </c>
      <c r="J8" s="46">
        <f>4</f>
        <v>4</v>
      </c>
      <c r="K8" s="46" t="s">
        <v>58</v>
      </c>
      <c r="L8" s="46">
        <f t="shared" si="0"/>
        <v>1839</v>
      </c>
    </row>
    <row r="9" spans="1:12" ht="28.5" x14ac:dyDescent="0.2">
      <c r="A9" s="31" t="s">
        <v>7</v>
      </c>
      <c r="B9" s="46" t="s">
        <v>58</v>
      </c>
      <c r="C9" s="46" t="s">
        <v>58</v>
      </c>
      <c r="D9" s="46" t="s">
        <v>58</v>
      </c>
      <c r="E9" s="46" t="s">
        <v>58</v>
      </c>
      <c r="F9" s="46" t="s">
        <v>58</v>
      </c>
      <c r="G9" s="46" t="s">
        <v>58</v>
      </c>
      <c r="H9" s="46" t="s">
        <v>58</v>
      </c>
      <c r="I9" s="46">
        <v>1149</v>
      </c>
      <c r="J9" s="46" t="s">
        <v>58</v>
      </c>
      <c r="K9" s="46" t="s">
        <v>58</v>
      </c>
      <c r="L9" s="46">
        <f t="shared" si="0"/>
        <v>1149</v>
      </c>
    </row>
    <row r="10" spans="1:12" ht="19.5" x14ac:dyDescent="0.2">
      <c r="A10" s="31" t="s">
        <v>8</v>
      </c>
      <c r="B10" s="46">
        <f>952+120</f>
        <v>1072</v>
      </c>
      <c r="C10" s="46">
        <v>1299</v>
      </c>
      <c r="D10" s="46">
        <v>135</v>
      </c>
      <c r="E10" s="46">
        <v>155</v>
      </c>
      <c r="F10" s="46" t="s">
        <v>58</v>
      </c>
      <c r="G10" s="46">
        <f>161</f>
        <v>161</v>
      </c>
      <c r="H10" s="46">
        <f>4</f>
        <v>4</v>
      </c>
      <c r="I10" s="46">
        <f>4</f>
        <v>4</v>
      </c>
      <c r="J10" s="46" t="s">
        <v>58</v>
      </c>
      <c r="K10" s="46" t="s">
        <v>58</v>
      </c>
      <c r="L10" s="46">
        <f t="shared" si="0"/>
        <v>2830</v>
      </c>
    </row>
    <row r="11" spans="1:12" ht="19.5" x14ac:dyDescent="0.2">
      <c r="A11" s="31" t="s">
        <v>35</v>
      </c>
      <c r="B11" s="46" t="s">
        <v>58</v>
      </c>
      <c r="C11" s="46" t="s">
        <v>58</v>
      </c>
      <c r="D11" s="46">
        <v>112</v>
      </c>
      <c r="E11" s="46" t="s">
        <v>58</v>
      </c>
      <c r="F11" s="46" t="s">
        <v>58</v>
      </c>
      <c r="G11" s="46" t="s">
        <v>58</v>
      </c>
      <c r="H11" s="46" t="s">
        <v>58</v>
      </c>
      <c r="I11" s="46" t="s">
        <v>58</v>
      </c>
      <c r="J11" s="46" t="s">
        <v>58</v>
      </c>
      <c r="K11" s="46" t="s">
        <v>58</v>
      </c>
      <c r="L11" s="46">
        <f>SUM(B11:K11)</f>
        <v>112</v>
      </c>
    </row>
    <row r="12" spans="1:12" ht="19.5" x14ac:dyDescent="0.2">
      <c r="A12" s="31" t="s">
        <v>17</v>
      </c>
      <c r="B12" s="46" t="s">
        <v>58</v>
      </c>
      <c r="C12" s="46">
        <v>107</v>
      </c>
      <c r="D12" s="46">
        <v>42</v>
      </c>
      <c r="E12" s="46" t="s">
        <v>58</v>
      </c>
      <c r="F12" s="46" t="s">
        <v>58</v>
      </c>
      <c r="G12" s="46">
        <v>190</v>
      </c>
      <c r="H12" s="46">
        <v>73</v>
      </c>
      <c r="I12" s="46">
        <v>38</v>
      </c>
      <c r="J12" s="46">
        <v>109</v>
      </c>
      <c r="K12" s="46">
        <v>6</v>
      </c>
      <c r="L12" s="46">
        <f t="shared" si="0"/>
        <v>565</v>
      </c>
    </row>
    <row r="13" spans="1:12" ht="28.5" x14ac:dyDescent="0.2">
      <c r="A13" s="31" t="s">
        <v>18</v>
      </c>
      <c r="B13" s="46">
        <v>90</v>
      </c>
      <c r="C13" s="46">
        <v>439</v>
      </c>
      <c r="D13" s="46">
        <f>7</f>
        <v>7</v>
      </c>
      <c r="E13" s="46">
        <v>235</v>
      </c>
      <c r="F13" s="46" t="s">
        <v>58</v>
      </c>
      <c r="G13" s="46" t="s">
        <v>58</v>
      </c>
      <c r="H13" s="46">
        <v>38</v>
      </c>
      <c r="I13" s="46">
        <f>231</f>
        <v>231</v>
      </c>
      <c r="J13" s="46" t="s">
        <v>58</v>
      </c>
      <c r="K13" s="46" t="s">
        <v>58</v>
      </c>
      <c r="L13" s="46">
        <f t="shared" si="0"/>
        <v>1040</v>
      </c>
    </row>
    <row r="14" spans="1:12" ht="28.5" x14ac:dyDescent="0.2">
      <c r="A14" s="31" t="s">
        <v>19</v>
      </c>
      <c r="B14" s="46">
        <v>7</v>
      </c>
      <c r="C14" s="46">
        <v>168</v>
      </c>
      <c r="D14" s="46" t="s">
        <v>58</v>
      </c>
      <c r="E14" s="46">
        <v>25</v>
      </c>
      <c r="F14" s="46" t="s">
        <v>58</v>
      </c>
      <c r="G14" s="46" t="s">
        <v>58</v>
      </c>
      <c r="H14" s="46">
        <v>174</v>
      </c>
      <c r="I14" s="46">
        <v>1049</v>
      </c>
      <c r="J14" s="46" t="s">
        <v>58</v>
      </c>
      <c r="K14" s="46" t="s">
        <v>58</v>
      </c>
      <c r="L14" s="46">
        <f t="shared" si="0"/>
        <v>1423</v>
      </c>
    </row>
    <row r="15" spans="1:12" ht="28.5" x14ac:dyDescent="0.2">
      <c r="A15" s="31" t="s">
        <v>57</v>
      </c>
      <c r="B15" s="46">
        <v>179</v>
      </c>
      <c r="C15" s="46">
        <v>50</v>
      </c>
      <c r="D15" s="46" t="s">
        <v>58</v>
      </c>
      <c r="E15" s="46">
        <f>141</f>
        <v>141</v>
      </c>
      <c r="F15" s="46">
        <v>1770</v>
      </c>
      <c r="G15" s="46" t="s">
        <v>58</v>
      </c>
      <c r="H15" s="46" t="s">
        <v>58</v>
      </c>
      <c r="I15" s="46" t="s">
        <v>58</v>
      </c>
      <c r="J15" s="46" t="s">
        <v>58</v>
      </c>
      <c r="K15" s="46" t="s">
        <v>58</v>
      </c>
      <c r="L15" s="46">
        <f t="shared" si="0"/>
        <v>2140</v>
      </c>
    </row>
    <row r="16" spans="1:12" ht="19.5" x14ac:dyDescent="0.2">
      <c r="A16" s="31" t="s">
        <v>9</v>
      </c>
      <c r="B16" s="46">
        <f>59</f>
        <v>59</v>
      </c>
      <c r="C16" s="46">
        <v>238</v>
      </c>
      <c r="D16" s="46" t="s">
        <v>58</v>
      </c>
      <c r="E16" s="46">
        <f>97</f>
        <v>97</v>
      </c>
      <c r="F16" s="46" t="s">
        <v>58</v>
      </c>
      <c r="G16" s="46" t="s">
        <v>58</v>
      </c>
      <c r="H16" s="46" t="s">
        <v>58</v>
      </c>
      <c r="I16" s="46">
        <v>142</v>
      </c>
      <c r="J16" s="46" t="s">
        <v>58</v>
      </c>
      <c r="K16" s="46" t="s">
        <v>58</v>
      </c>
      <c r="L16" s="46">
        <f t="shared" si="0"/>
        <v>536</v>
      </c>
    </row>
    <row r="17" spans="1:12" ht="19.5" x14ac:dyDescent="0.2">
      <c r="A17" s="31" t="s">
        <v>75</v>
      </c>
      <c r="B17" s="46">
        <v>819</v>
      </c>
      <c r="C17" s="46">
        <v>112</v>
      </c>
      <c r="D17" s="46" t="s">
        <v>58</v>
      </c>
      <c r="E17" s="46">
        <v>30</v>
      </c>
      <c r="F17" s="46" t="s">
        <v>58</v>
      </c>
      <c r="G17" s="46" t="s">
        <v>58</v>
      </c>
      <c r="H17" s="46" t="s">
        <v>58</v>
      </c>
      <c r="I17" s="46" t="s">
        <v>58</v>
      </c>
      <c r="J17" s="46" t="s">
        <v>58</v>
      </c>
      <c r="K17" s="46" t="s">
        <v>58</v>
      </c>
      <c r="L17" s="46">
        <f t="shared" si="0"/>
        <v>961</v>
      </c>
    </row>
    <row r="18" spans="1:12" ht="19.5" x14ac:dyDescent="0.2">
      <c r="A18" s="31" t="s">
        <v>10</v>
      </c>
      <c r="B18" s="46">
        <v>5606</v>
      </c>
      <c r="C18" s="46">
        <v>909</v>
      </c>
      <c r="D18" s="46" t="s">
        <v>58</v>
      </c>
      <c r="E18" s="46">
        <v>1188</v>
      </c>
      <c r="F18" s="46" t="s">
        <v>58</v>
      </c>
      <c r="G18" s="46" t="s">
        <v>58</v>
      </c>
      <c r="H18" s="46" t="s">
        <v>58</v>
      </c>
      <c r="I18" s="46" t="s">
        <v>58</v>
      </c>
      <c r="J18" s="46" t="s">
        <v>58</v>
      </c>
      <c r="K18" s="46" t="s">
        <v>58</v>
      </c>
      <c r="L18" s="46">
        <f t="shared" si="0"/>
        <v>7703</v>
      </c>
    </row>
    <row r="19" spans="1:12" ht="19.5" x14ac:dyDescent="0.2">
      <c r="A19" s="31" t="s">
        <v>40</v>
      </c>
      <c r="B19" s="46" t="s">
        <v>58</v>
      </c>
      <c r="C19" s="46">
        <v>137</v>
      </c>
      <c r="D19" s="46">
        <f>38</f>
        <v>38</v>
      </c>
      <c r="E19" s="46" t="s">
        <v>58</v>
      </c>
      <c r="F19" s="46" t="s">
        <v>58</v>
      </c>
      <c r="G19" s="46" t="s">
        <v>58</v>
      </c>
      <c r="H19" s="46" t="s">
        <v>58</v>
      </c>
      <c r="I19" s="46" t="s">
        <v>58</v>
      </c>
      <c r="J19" s="46" t="s">
        <v>58</v>
      </c>
      <c r="K19" s="46" t="s">
        <v>58</v>
      </c>
      <c r="L19" s="46">
        <f t="shared" si="0"/>
        <v>175</v>
      </c>
    </row>
    <row r="20" spans="1:12" ht="19.5" x14ac:dyDescent="0.2">
      <c r="A20" s="31" t="s">
        <v>44</v>
      </c>
      <c r="B20" s="46">
        <v>19</v>
      </c>
      <c r="C20" s="46">
        <v>43</v>
      </c>
      <c r="D20" s="46">
        <v>537</v>
      </c>
      <c r="E20" s="46" t="s">
        <v>58</v>
      </c>
      <c r="F20" s="46" t="s">
        <v>58</v>
      </c>
      <c r="G20" s="46" t="s">
        <v>58</v>
      </c>
      <c r="H20" s="46" t="s">
        <v>58</v>
      </c>
      <c r="I20" s="46" t="s">
        <v>58</v>
      </c>
      <c r="J20" s="46" t="s">
        <v>58</v>
      </c>
      <c r="K20" s="46" t="s">
        <v>58</v>
      </c>
      <c r="L20" s="46">
        <f t="shared" si="0"/>
        <v>599</v>
      </c>
    </row>
    <row r="21" spans="1:12" ht="19.5" x14ac:dyDescent="0.2">
      <c r="A21" s="31" t="s">
        <v>45</v>
      </c>
      <c r="B21" s="46">
        <v>324</v>
      </c>
      <c r="C21" s="46">
        <v>40</v>
      </c>
      <c r="D21" s="46" t="s">
        <v>58</v>
      </c>
      <c r="E21" s="46" t="s">
        <v>58</v>
      </c>
      <c r="F21" s="46" t="s">
        <v>58</v>
      </c>
      <c r="G21" s="46" t="s">
        <v>58</v>
      </c>
      <c r="H21" s="46" t="s">
        <v>58</v>
      </c>
      <c r="I21" s="46" t="s">
        <v>58</v>
      </c>
      <c r="J21" s="46" t="s">
        <v>58</v>
      </c>
      <c r="K21" s="46" t="s">
        <v>58</v>
      </c>
      <c r="L21" s="46">
        <f t="shared" si="0"/>
        <v>364</v>
      </c>
    </row>
    <row r="22" spans="1:12" ht="19.5" x14ac:dyDescent="0.2">
      <c r="A22" s="31" t="s">
        <v>46</v>
      </c>
      <c r="B22" s="46">
        <v>96</v>
      </c>
      <c r="C22" s="46">
        <v>296</v>
      </c>
      <c r="D22" s="46">
        <v>41</v>
      </c>
      <c r="E22" s="46" t="s">
        <v>58</v>
      </c>
      <c r="F22" s="46" t="s">
        <v>58</v>
      </c>
      <c r="G22" s="46" t="s">
        <v>58</v>
      </c>
      <c r="H22" s="46" t="s">
        <v>58</v>
      </c>
      <c r="I22" s="46" t="s">
        <v>58</v>
      </c>
      <c r="J22" s="46" t="s">
        <v>58</v>
      </c>
      <c r="K22" s="46" t="s">
        <v>58</v>
      </c>
      <c r="L22" s="46">
        <f t="shared" si="0"/>
        <v>433</v>
      </c>
    </row>
    <row r="23" spans="1:12" ht="19.5" x14ac:dyDescent="0.2">
      <c r="A23" s="31" t="s">
        <v>42</v>
      </c>
      <c r="B23" s="46">
        <f>108</f>
        <v>108</v>
      </c>
      <c r="C23" s="46">
        <v>91</v>
      </c>
      <c r="D23" s="46">
        <f>8</f>
        <v>8</v>
      </c>
      <c r="E23" s="46" t="s">
        <v>58</v>
      </c>
      <c r="F23" s="46" t="s">
        <v>58</v>
      </c>
      <c r="G23" s="46" t="s">
        <v>58</v>
      </c>
      <c r="H23" s="46" t="s">
        <v>58</v>
      </c>
      <c r="I23" s="46" t="s">
        <v>58</v>
      </c>
      <c r="J23" s="46" t="s">
        <v>58</v>
      </c>
      <c r="K23" s="46" t="s">
        <v>58</v>
      </c>
      <c r="L23" s="46">
        <f t="shared" si="0"/>
        <v>207</v>
      </c>
    </row>
    <row r="24" spans="1:12" ht="19.5" x14ac:dyDescent="0.2">
      <c r="A24" s="37" t="s">
        <v>2</v>
      </c>
      <c r="B24" s="46">
        <f t="shared" ref="B24:J24" si="1">SUM(B7:B23)</f>
        <v>8466</v>
      </c>
      <c r="C24" s="46">
        <f t="shared" si="1"/>
        <v>4089</v>
      </c>
      <c r="D24" s="46">
        <f t="shared" si="1"/>
        <v>963</v>
      </c>
      <c r="E24" s="46">
        <f t="shared" si="1"/>
        <v>1935</v>
      </c>
      <c r="F24" s="46">
        <f t="shared" si="1"/>
        <v>1770</v>
      </c>
      <c r="G24" s="46">
        <f t="shared" si="1"/>
        <v>351</v>
      </c>
      <c r="H24" s="46">
        <f t="shared" si="1"/>
        <v>293</v>
      </c>
      <c r="I24" s="46">
        <f t="shared" si="1"/>
        <v>4098</v>
      </c>
      <c r="J24" s="46">
        <f t="shared" si="1"/>
        <v>116</v>
      </c>
      <c r="K24" s="46">
        <v>10</v>
      </c>
      <c r="L24" s="47">
        <f>SUM(L7:L23)</f>
        <v>22091</v>
      </c>
    </row>
    <row r="25" spans="1:12" ht="15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</sheetData>
  <mergeCells count="2">
    <mergeCell ref="A2:L2"/>
    <mergeCell ref="B4:L4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P24"/>
  <sheetViews>
    <sheetView topLeftCell="A2" workbookViewId="0">
      <selection activeCell="K24" sqref="K24"/>
    </sheetView>
  </sheetViews>
  <sheetFormatPr baseColWidth="10" defaultRowHeight="12.75" x14ac:dyDescent="0.2"/>
  <cols>
    <col min="1" max="1" width="18.7109375" customWidth="1"/>
    <col min="2" max="2" width="7.85546875" customWidth="1"/>
    <col min="3" max="3" width="7" customWidth="1"/>
    <col min="4" max="6" width="7.7109375" customWidth="1"/>
    <col min="7" max="10" width="6.7109375" customWidth="1"/>
    <col min="11" max="11" width="9" customWidth="1"/>
    <col min="12" max="12" width="2.7109375" customWidth="1"/>
    <col min="13" max="13" width="9.28515625" style="6" customWidth="1"/>
    <col min="14" max="18" width="12.7109375" style="10" customWidth="1"/>
    <col min="19" max="19" width="11.42578125" style="13"/>
    <col min="21" max="21" width="12.85546875" bestFit="1" customWidth="1"/>
  </cols>
  <sheetData>
    <row r="2" spans="1:42" ht="22.5" x14ac:dyDescent="0.45">
      <c r="A2" s="49" t="s">
        <v>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"/>
    </row>
    <row r="4" spans="1:42" x14ac:dyDescent="0.2">
      <c r="C4" s="50" t="s">
        <v>27</v>
      </c>
      <c r="D4" s="50"/>
      <c r="E4" s="50"/>
      <c r="F4" s="50"/>
      <c r="G4" s="50"/>
      <c r="H4" s="50"/>
      <c r="I4" s="50"/>
      <c r="J4" s="50"/>
      <c r="K4" s="50"/>
    </row>
    <row r="6" spans="1:42" ht="40.5" customHeight="1" x14ac:dyDescent="0.2">
      <c r="A6" s="1"/>
      <c r="B6" s="32" t="s">
        <v>0</v>
      </c>
      <c r="C6" s="32" t="s">
        <v>16</v>
      </c>
      <c r="D6" s="33" t="s">
        <v>1</v>
      </c>
      <c r="E6" s="32" t="s">
        <v>12</v>
      </c>
      <c r="F6" s="32" t="s">
        <v>13</v>
      </c>
      <c r="G6" s="32" t="s">
        <v>14</v>
      </c>
      <c r="H6" s="32" t="s">
        <v>15</v>
      </c>
      <c r="I6" s="32" t="s">
        <v>3</v>
      </c>
      <c r="J6" s="32" t="s">
        <v>4</v>
      </c>
      <c r="K6" s="36" t="s">
        <v>2</v>
      </c>
      <c r="L6" s="8"/>
      <c r="M6" s="7"/>
      <c r="N6" s="11"/>
      <c r="O6" s="11"/>
      <c r="P6" s="11"/>
      <c r="Q6" s="11"/>
      <c r="R6" s="11"/>
      <c r="S6" s="1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3" customFormat="1" ht="27" customHeight="1" x14ac:dyDescent="0.2">
      <c r="A7" s="31" t="s">
        <v>5</v>
      </c>
      <c r="B7" s="16" t="s">
        <v>58</v>
      </c>
      <c r="C7" s="16" t="s">
        <v>58</v>
      </c>
      <c r="D7" s="16" t="s">
        <v>58</v>
      </c>
      <c r="E7" s="16" t="s">
        <v>58</v>
      </c>
      <c r="F7" s="16" t="s">
        <v>58</v>
      </c>
      <c r="G7" s="16" t="s">
        <v>58</v>
      </c>
      <c r="H7" s="16" t="s">
        <v>58</v>
      </c>
      <c r="I7" s="16">
        <v>3</v>
      </c>
      <c r="J7" s="16">
        <f>2+2</f>
        <v>4</v>
      </c>
      <c r="K7" s="16">
        <f t="shared" ref="K7:K22" si="0">SUM(B7:J7)</f>
        <v>7</v>
      </c>
      <c r="L7" s="9"/>
      <c r="N7" s="12"/>
      <c r="O7" s="12"/>
      <c r="P7" s="15"/>
      <c r="Q7" s="12"/>
      <c r="R7" s="12"/>
      <c r="S7" s="12"/>
    </row>
    <row r="8" spans="1:42" s="3" customFormat="1" ht="27" customHeight="1" x14ac:dyDescent="0.2">
      <c r="A8" s="31" t="s">
        <v>6</v>
      </c>
      <c r="B8" s="16">
        <f>15+14</f>
        <v>29</v>
      </c>
      <c r="C8" s="16">
        <v>90</v>
      </c>
      <c r="D8" s="16" t="s">
        <v>58</v>
      </c>
      <c r="E8" s="16" t="s">
        <v>58</v>
      </c>
      <c r="F8" s="16" t="s">
        <v>58</v>
      </c>
      <c r="G8" s="16">
        <v>4</v>
      </c>
      <c r="H8" s="16">
        <f>533+4</f>
        <v>537</v>
      </c>
      <c r="I8" s="16">
        <v>4</v>
      </c>
      <c r="J8" s="16" t="s">
        <v>58</v>
      </c>
      <c r="K8" s="16">
        <f t="shared" si="0"/>
        <v>664</v>
      </c>
      <c r="L8" s="9"/>
      <c r="O8" s="12"/>
      <c r="P8" s="12"/>
      <c r="Q8" s="12"/>
      <c r="R8" s="12"/>
      <c r="S8" s="12"/>
    </row>
    <row r="9" spans="1:42" s="3" customFormat="1" ht="27" customHeight="1" x14ac:dyDescent="0.2">
      <c r="A9" s="31" t="s">
        <v>7</v>
      </c>
      <c r="B9" s="16" t="s">
        <v>58</v>
      </c>
      <c r="C9" s="16" t="s">
        <v>58</v>
      </c>
      <c r="D9" s="16" t="s">
        <v>58</v>
      </c>
      <c r="E9" s="16" t="s">
        <v>58</v>
      </c>
      <c r="F9" s="16" t="s">
        <v>58</v>
      </c>
      <c r="G9" s="16" t="s">
        <v>58</v>
      </c>
      <c r="H9" s="16">
        <v>543</v>
      </c>
      <c r="I9" s="16" t="s">
        <v>58</v>
      </c>
      <c r="J9" s="16" t="s">
        <v>58</v>
      </c>
      <c r="K9" s="16">
        <f t="shared" si="0"/>
        <v>543</v>
      </c>
      <c r="L9" s="9"/>
      <c r="N9" s="12"/>
      <c r="O9" s="12"/>
      <c r="P9" s="12"/>
      <c r="Q9" s="12"/>
      <c r="R9" s="12"/>
      <c r="S9" s="12"/>
    </row>
    <row r="10" spans="1:42" s="3" customFormat="1" ht="27" customHeight="1" x14ac:dyDescent="0.2">
      <c r="A10" s="31" t="s">
        <v>8</v>
      </c>
      <c r="B10" s="16">
        <v>355</v>
      </c>
      <c r="C10" s="16">
        <f>176+111+21</f>
        <v>308</v>
      </c>
      <c r="D10" s="16" t="s">
        <v>58</v>
      </c>
      <c r="E10" s="16" t="s">
        <v>58</v>
      </c>
      <c r="F10" s="16">
        <v>161</v>
      </c>
      <c r="G10" s="16">
        <v>4</v>
      </c>
      <c r="H10" s="16">
        <v>4</v>
      </c>
      <c r="I10" s="16" t="s">
        <v>58</v>
      </c>
      <c r="J10" s="16" t="s">
        <v>58</v>
      </c>
      <c r="K10" s="16">
        <f t="shared" si="0"/>
        <v>832</v>
      </c>
      <c r="L10" s="9"/>
      <c r="N10" s="12"/>
      <c r="O10" s="12"/>
      <c r="P10" s="12"/>
      <c r="Q10" s="12"/>
      <c r="R10" s="12"/>
      <c r="S10" s="12"/>
    </row>
    <row r="11" spans="1:42" s="3" customFormat="1" ht="27" customHeight="1" x14ac:dyDescent="0.2">
      <c r="A11" s="31" t="s">
        <v>17</v>
      </c>
      <c r="B11" s="16" t="s">
        <v>58</v>
      </c>
      <c r="C11" s="16" t="s">
        <v>58</v>
      </c>
      <c r="D11" s="16" t="s">
        <v>58</v>
      </c>
      <c r="E11" s="16" t="s">
        <v>58</v>
      </c>
      <c r="F11" s="16">
        <v>115</v>
      </c>
      <c r="G11" s="16">
        <v>8</v>
      </c>
      <c r="H11" s="16">
        <v>7</v>
      </c>
      <c r="I11" s="16">
        <v>9</v>
      </c>
      <c r="J11" s="16">
        <v>2</v>
      </c>
      <c r="K11" s="16">
        <f t="shared" si="0"/>
        <v>141</v>
      </c>
      <c r="L11" s="9"/>
      <c r="N11" s="12"/>
      <c r="O11" s="12"/>
      <c r="P11" s="12"/>
      <c r="Q11" s="12"/>
      <c r="R11" s="12"/>
      <c r="S11" s="12"/>
    </row>
    <row r="12" spans="1:42" s="3" customFormat="1" ht="27" customHeight="1" x14ac:dyDescent="0.2">
      <c r="A12" s="31" t="s">
        <v>18</v>
      </c>
      <c r="B12" s="16" t="s">
        <v>58</v>
      </c>
      <c r="C12" s="16">
        <f>79+277</f>
        <v>356</v>
      </c>
      <c r="D12" s="16">
        <v>7</v>
      </c>
      <c r="E12" s="16" t="s">
        <v>58</v>
      </c>
      <c r="F12" s="16" t="s">
        <v>58</v>
      </c>
      <c r="G12" s="16">
        <v>38</v>
      </c>
      <c r="H12" s="16">
        <v>28</v>
      </c>
      <c r="I12" s="16" t="s">
        <v>58</v>
      </c>
      <c r="J12" s="16" t="s">
        <v>58</v>
      </c>
      <c r="K12" s="16">
        <f t="shared" si="0"/>
        <v>429</v>
      </c>
      <c r="L12" s="9"/>
      <c r="N12" s="12"/>
      <c r="O12" s="12"/>
      <c r="P12" s="12"/>
      <c r="Q12" s="12"/>
      <c r="R12" s="12"/>
      <c r="S12" s="12"/>
    </row>
    <row r="13" spans="1:42" s="3" customFormat="1" ht="27" customHeight="1" x14ac:dyDescent="0.2">
      <c r="A13" s="31" t="s">
        <v>19</v>
      </c>
      <c r="B13" s="16" t="s">
        <v>58</v>
      </c>
      <c r="C13" s="16" t="s">
        <v>58</v>
      </c>
      <c r="D13" s="16" t="s">
        <v>58</v>
      </c>
      <c r="E13" s="16" t="s">
        <v>58</v>
      </c>
      <c r="F13" s="16" t="s">
        <v>58</v>
      </c>
      <c r="G13" s="16">
        <v>3</v>
      </c>
      <c r="H13" s="16">
        <f>369-18</f>
        <v>351</v>
      </c>
      <c r="I13" s="16" t="s">
        <v>58</v>
      </c>
      <c r="J13" s="16" t="s">
        <v>58</v>
      </c>
      <c r="K13" s="16">
        <f t="shared" si="0"/>
        <v>354</v>
      </c>
      <c r="L13" s="9"/>
      <c r="N13" s="12"/>
      <c r="O13" s="12"/>
      <c r="P13" s="12"/>
      <c r="Q13" s="12"/>
      <c r="R13" s="12"/>
      <c r="S13" s="12"/>
    </row>
    <row r="14" spans="1:42" s="3" customFormat="1" ht="27" customHeight="1" x14ac:dyDescent="0.2">
      <c r="A14" s="31" t="s">
        <v>39</v>
      </c>
      <c r="B14" s="16" t="s">
        <v>58</v>
      </c>
      <c r="C14" s="16" t="s">
        <v>58</v>
      </c>
      <c r="D14" s="16" t="s">
        <v>58</v>
      </c>
      <c r="E14" s="16">
        <v>530</v>
      </c>
      <c r="F14" s="16" t="s">
        <v>58</v>
      </c>
      <c r="G14" s="16" t="s">
        <v>58</v>
      </c>
      <c r="H14" s="16" t="s">
        <v>58</v>
      </c>
      <c r="I14" s="16" t="s">
        <v>58</v>
      </c>
      <c r="J14" s="16" t="s">
        <v>58</v>
      </c>
      <c r="K14" s="16">
        <f t="shared" si="0"/>
        <v>530</v>
      </c>
      <c r="L14" s="9"/>
      <c r="N14" s="12"/>
      <c r="O14" s="12"/>
      <c r="P14" s="12"/>
      <c r="Q14" s="12"/>
      <c r="R14" s="12"/>
      <c r="S14" s="12"/>
    </row>
    <row r="15" spans="1:42" s="3" customFormat="1" ht="27" customHeight="1" x14ac:dyDescent="0.2">
      <c r="A15" s="31" t="s">
        <v>9</v>
      </c>
      <c r="B15" s="16" t="s">
        <v>58</v>
      </c>
      <c r="C15" s="16">
        <f>45</f>
        <v>45</v>
      </c>
      <c r="D15" s="16" t="s">
        <v>58</v>
      </c>
      <c r="E15" s="16" t="s">
        <v>58</v>
      </c>
      <c r="F15" s="16" t="s">
        <v>58</v>
      </c>
      <c r="G15" s="16" t="s">
        <v>58</v>
      </c>
      <c r="H15" s="16">
        <v>23</v>
      </c>
      <c r="I15" s="16" t="s">
        <v>58</v>
      </c>
      <c r="J15" s="16" t="s">
        <v>58</v>
      </c>
      <c r="K15" s="16">
        <f t="shared" si="0"/>
        <v>68</v>
      </c>
      <c r="L15" s="9"/>
      <c r="N15" s="12"/>
      <c r="O15" s="12"/>
      <c r="P15" s="12"/>
      <c r="Q15" s="12"/>
      <c r="R15" s="12"/>
      <c r="S15" s="12"/>
    </row>
    <row r="16" spans="1:42" s="3" customFormat="1" ht="27" customHeight="1" x14ac:dyDescent="0.2">
      <c r="A16" s="31" t="s">
        <v>34</v>
      </c>
      <c r="B16" s="16">
        <v>365</v>
      </c>
      <c r="C16" s="16" t="s">
        <v>58</v>
      </c>
      <c r="D16" s="16" t="s">
        <v>58</v>
      </c>
      <c r="E16" s="16" t="s">
        <v>58</v>
      </c>
      <c r="F16" s="16" t="s">
        <v>58</v>
      </c>
      <c r="G16" s="16" t="s">
        <v>58</v>
      </c>
      <c r="H16" s="16" t="s">
        <v>58</v>
      </c>
      <c r="I16" s="16" t="s">
        <v>58</v>
      </c>
      <c r="J16" s="16" t="s">
        <v>58</v>
      </c>
      <c r="K16" s="16">
        <v>365</v>
      </c>
      <c r="L16" s="9"/>
      <c r="N16" s="12"/>
      <c r="O16" s="12"/>
      <c r="P16" s="12"/>
      <c r="Q16" s="12"/>
      <c r="R16" s="12"/>
      <c r="S16" s="12"/>
    </row>
    <row r="17" spans="1:19" s="3" customFormat="1" ht="27" customHeight="1" x14ac:dyDescent="0.2">
      <c r="A17" s="31" t="s">
        <v>10</v>
      </c>
      <c r="B17" s="16">
        <v>1594</v>
      </c>
      <c r="C17" s="16">
        <f>122+46+32</f>
        <v>200</v>
      </c>
      <c r="D17" s="16" t="s">
        <v>58</v>
      </c>
      <c r="E17" s="16" t="s">
        <v>58</v>
      </c>
      <c r="F17" s="16" t="s">
        <v>58</v>
      </c>
      <c r="G17" s="16" t="s">
        <v>58</v>
      </c>
      <c r="H17" s="16" t="s">
        <v>58</v>
      </c>
      <c r="I17" s="16" t="s">
        <v>58</v>
      </c>
      <c r="J17" s="16" t="s">
        <v>58</v>
      </c>
      <c r="K17" s="16">
        <v>1794</v>
      </c>
      <c r="L17" s="9"/>
      <c r="N17" s="12"/>
      <c r="O17" s="12"/>
      <c r="P17" s="12"/>
      <c r="Q17" s="12"/>
      <c r="R17" s="12"/>
      <c r="S17" s="12"/>
    </row>
    <row r="18" spans="1:19" s="3" customFormat="1" ht="27" customHeight="1" x14ac:dyDescent="0.2">
      <c r="A18" s="31" t="s">
        <v>40</v>
      </c>
      <c r="B18" s="16" t="s">
        <v>58</v>
      </c>
      <c r="C18" s="16">
        <f>16+28</f>
        <v>44</v>
      </c>
      <c r="D18" s="16" t="s">
        <v>58</v>
      </c>
      <c r="E18" s="16" t="s">
        <v>58</v>
      </c>
      <c r="F18" s="16" t="s">
        <v>58</v>
      </c>
      <c r="G18" s="16" t="s">
        <v>58</v>
      </c>
      <c r="H18" s="16" t="s">
        <v>58</v>
      </c>
      <c r="I18" s="16" t="s">
        <v>58</v>
      </c>
      <c r="J18" s="16" t="s">
        <v>58</v>
      </c>
      <c r="K18" s="16">
        <f t="shared" si="0"/>
        <v>44</v>
      </c>
      <c r="L18" s="9"/>
      <c r="N18" s="12"/>
      <c r="O18" s="12"/>
      <c r="P18" s="12"/>
      <c r="Q18" s="12"/>
      <c r="R18" s="12"/>
      <c r="S18" s="12"/>
    </row>
    <row r="19" spans="1:19" s="3" customFormat="1" ht="27" customHeight="1" x14ac:dyDescent="0.2">
      <c r="A19" s="31" t="s">
        <v>36</v>
      </c>
      <c r="B19" s="16" t="s">
        <v>58</v>
      </c>
      <c r="C19" s="16" t="s">
        <v>58</v>
      </c>
      <c r="D19" s="16">
        <f>140+11+12</f>
        <v>163</v>
      </c>
      <c r="E19" s="16" t="s">
        <v>58</v>
      </c>
      <c r="F19" s="16" t="s">
        <v>58</v>
      </c>
      <c r="G19" s="16" t="s">
        <v>58</v>
      </c>
      <c r="H19" s="16" t="s">
        <v>58</v>
      </c>
      <c r="I19" s="16" t="s">
        <v>58</v>
      </c>
      <c r="J19" s="16" t="s">
        <v>58</v>
      </c>
      <c r="K19" s="16">
        <f t="shared" si="0"/>
        <v>163</v>
      </c>
      <c r="L19" s="9"/>
      <c r="N19" s="12"/>
      <c r="O19" s="12"/>
      <c r="P19" s="12"/>
      <c r="Q19" s="12"/>
      <c r="R19" s="12"/>
      <c r="S19" s="12"/>
    </row>
    <row r="20" spans="1:19" s="3" customFormat="1" ht="27" customHeight="1" x14ac:dyDescent="0.2">
      <c r="A20" s="31" t="s">
        <v>48</v>
      </c>
      <c r="B20" s="16">
        <f>47</f>
        <v>47</v>
      </c>
      <c r="C20" s="16">
        <f>5</f>
        <v>5</v>
      </c>
      <c r="D20" s="16" t="s">
        <v>58</v>
      </c>
      <c r="E20" s="16" t="s">
        <v>58</v>
      </c>
      <c r="F20" s="16" t="s">
        <v>58</v>
      </c>
      <c r="G20" s="16" t="s">
        <v>58</v>
      </c>
      <c r="H20" s="16" t="s">
        <v>58</v>
      </c>
      <c r="I20" s="16" t="s">
        <v>58</v>
      </c>
      <c r="J20" s="16" t="s">
        <v>58</v>
      </c>
      <c r="K20" s="16">
        <f t="shared" si="0"/>
        <v>52</v>
      </c>
      <c r="L20" s="9"/>
      <c r="N20" s="12"/>
      <c r="O20" s="12"/>
      <c r="P20" s="12"/>
      <c r="Q20" s="12"/>
      <c r="R20" s="12"/>
      <c r="S20" s="12"/>
    </row>
    <row r="21" spans="1:19" s="3" customFormat="1" ht="27" customHeight="1" x14ac:dyDescent="0.2">
      <c r="A21" s="31" t="s">
        <v>41</v>
      </c>
      <c r="B21" s="16">
        <v>43</v>
      </c>
      <c r="C21" s="16">
        <v>60</v>
      </c>
      <c r="D21" s="16" t="s">
        <v>58</v>
      </c>
      <c r="E21" s="16" t="s">
        <v>58</v>
      </c>
      <c r="F21" s="16" t="s">
        <v>58</v>
      </c>
      <c r="G21" s="16" t="s">
        <v>58</v>
      </c>
      <c r="H21" s="16" t="s">
        <v>58</v>
      </c>
      <c r="I21" s="16" t="s">
        <v>58</v>
      </c>
      <c r="J21" s="16" t="s">
        <v>58</v>
      </c>
      <c r="K21" s="16">
        <f t="shared" si="0"/>
        <v>103</v>
      </c>
      <c r="L21" s="9"/>
      <c r="N21" s="12"/>
      <c r="O21" s="12"/>
      <c r="P21" s="12"/>
      <c r="Q21" s="12"/>
      <c r="R21" s="12"/>
      <c r="S21" s="12"/>
    </row>
    <row r="22" spans="1:19" s="3" customFormat="1" ht="27" customHeight="1" x14ac:dyDescent="0.2">
      <c r="A22" s="31" t="s">
        <v>42</v>
      </c>
      <c r="B22" s="16">
        <v>38</v>
      </c>
      <c r="C22" s="16">
        <v>29</v>
      </c>
      <c r="D22" s="16" t="s">
        <v>58</v>
      </c>
      <c r="E22" s="16" t="s">
        <v>58</v>
      </c>
      <c r="F22" s="16" t="s">
        <v>58</v>
      </c>
      <c r="G22" s="16" t="s">
        <v>58</v>
      </c>
      <c r="H22" s="16" t="s">
        <v>58</v>
      </c>
      <c r="I22" s="16" t="s">
        <v>58</v>
      </c>
      <c r="J22" s="16" t="s">
        <v>58</v>
      </c>
      <c r="K22" s="16">
        <f t="shared" si="0"/>
        <v>67</v>
      </c>
      <c r="L22" s="9"/>
      <c r="N22" s="12"/>
      <c r="O22" s="12"/>
      <c r="P22" s="12"/>
      <c r="Q22" s="12"/>
      <c r="R22" s="12"/>
      <c r="S22" s="12"/>
    </row>
    <row r="23" spans="1:19" s="3" customFormat="1" ht="27" customHeight="1" x14ac:dyDescent="0.2">
      <c r="A23" s="37" t="s">
        <v>2</v>
      </c>
      <c r="B23" s="16">
        <f t="shared" ref="B23:J23" si="1">SUM(B7:B22)</f>
        <v>2471</v>
      </c>
      <c r="C23" s="16">
        <f t="shared" si="1"/>
        <v>1137</v>
      </c>
      <c r="D23" s="16">
        <f t="shared" si="1"/>
        <v>170</v>
      </c>
      <c r="E23" s="16">
        <f t="shared" si="1"/>
        <v>530</v>
      </c>
      <c r="F23" s="16">
        <f t="shared" si="1"/>
        <v>276</v>
      </c>
      <c r="G23" s="16">
        <f t="shared" si="1"/>
        <v>57</v>
      </c>
      <c r="H23" s="16">
        <f t="shared" si="1"/>
        <v>1493</v>
      </c>
      <c r="I23" s="16">
        <f t="shared" si="1"/>
        <v>16</v>
      </c>
      <c r="J23" s="16">
        <f t="shared" si="1"/>
        <v>6</v>
      </c>
      <c r="K23" s="30">
        <f>SUM(K7:K22)</f>
        <v>6156</v>
      </c>
      <c r="L23" s="9"/>
      <c r="N23" s="12"/>
      <c r="O23" s="12"/>
      <c r="P23" s="12"/>
      <c r="Q23" s="12"/>
      <c r="R23" s="12"/>
      <c r="S23" s="12"/>
    </row>
    <row r="24" spans="1:19" s="3" customFormat="1" ht="24.75" customHeight="1" x14ac:dyDescent="0.2">
      <c r="A24" s="4"/>
      <c r="N24" s="12"/>
      <c r="O24" s="12"/>
      <c r="P24" s="12"/>
      <c r="Q24" s="12"/>
      <c r="R24" s="12"/>
      <c r="S24" s="12"/>
    </row>
  </sheetData>
  <mergeCells count="2">
    <mergeCell ref="A2:K2"/>
    <mergeCell ref="C4:K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&amp;R&amp;"Comic Sans MS,Normal"&amp;8 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P15"/>
  <sheetViews>
    <sheetView topLeftCell="A2" workbookViewId="0">
      <selection activeCell="K15" sqref="K15"/>
    </sheetView>
  </sheetViews>
  <sheetFormatPr baseColWidth="10" defaultRowHeight="12.75" x14ac:dyDescent="0.2"/>
  <cols>
    <col min="1" max="1" width="18.7109375" customWidth="1"/>
    <col min="2" max="2" width="7.85546875" customWidth="1"/>
    <col min="3" max="3" width="7" customWidth="1"/>
    <col min="4" max="4" width="8.140625" customWidth="1"/>
    <col min="5" max="6" width="7.7109375" customWidth="1"/>
    <col min="7" max="10" width="6.7109375" customWidth="1"/>
    <col min="11" max="11" width="9" customWidth="1"/>
    <col min="12" max="12" width="2.7109375" customWidth="1"/>
    <col min="13" max="13" width="9.28515625" style="6" customWidth="1"/>
    <col min="14" max="18" width="12.7109375" style="10" customWidth="1"/>
    <col min="19" max="19" width="11.42578125" style="13"/>
    <col min="21" max="21" width="12.85546875" bestFit="1" customWidth="1"/>
  </cols>
  <sheetData>
    <row r="2" spans="1:42" ht="22.5" x14ac:dyDescent="0.45">
      <c r="A2" s="49" t="s">
        <v>62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"/>
    </row>
    <row r="4" spans="1:42" x14ac:dyDescent="0.2">
      <c r="C4" s="50" t="s">
        <v>27</v>
      </c>
      <c r="D4" s="50"/>
      <c r="E4" s="50"/>
      <c r="F4" s="50"/>
      <c r="G4" s="50"/>
      <c r="H4" s="50"/>
      <c r="I4" s="50"/>
      <c r="J4" s="50"/>
      <c r="K4" s="50"/>
    </row>
    <row r="6" spans="1:42" ht="40.5" customHeight="1" x14ac:dyDescent="0.2">
      <c r="A6" s="1"/>
      <c r="B6" s="32" t="s">
        <v>0</v>
      </c>
      <c r="C6" s="32" t="s">
        <v>16</v>
      </c>
      <c r="D6" s="33" t="s">
        <v>1</v>
      </c>
      <c r="E6" s="32" t="s">
        <v>12</v>
      </c>
      <c r="F6" s="32" t="s">
        <v>13</v>
      </c>
      <c r="G6" s="32" t="s">
        <v>14</v>
      </c>
      <c r="H6" s="32" t="s">
        <v>15</v>
      </c>
      <c r="I6" s="32" t="s">
        <v>3</v>
      </c>
      <c r="J6" s="32" t="s">
        <v>4</v>
      </c>
      <c r="K6" s="36" t="s">
        <v>2</v>
      </c>
      <c r="L6" s="8"/>
      <c r="M6" s="7"/>
      <c r="N6" s="11"/>
      <c r="O6" s="11"/>
      <c r="P6" s="11"/>
      <c r="Q6" s="11"/>
      <c r="R6" s="11"/>
      <c r="S6" s="1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3" customFormat="1" ht="27" customHeight="1" x14ac:dyDescent="0.2">
      <c r="A7" s="31" t="s">
        <v>17</v>
      </c>
      <c r="B7" s="16" t="s">
        <v>58</v>
      </c>
      <c r="C7" s="16" t="s">
        <v>58</v>
      </c>
      <c r="D7" s="16" t="s">
        <v>58</v>
      </c>
      <c r="E7" s="16" t="s">
        <v>58</v>
      </c>
      <c r="F7" s="16" t="s">
        <v>58</v>
      </c>
      <c r="G7" s="16" t="s">
        <v>58</v>
      </c>
      <c r="H7" s="16" t="s">
        <v>58</v>
      </c>
      <c r="I7" s="16" t="s">
        <v>58</v>
      </c>
      <c r="J7" s="16">
        <v>4</v>
      </c>
      <c r="K7" s="16">
        <f t="shared" ref="K7:K13" si="0">SUM(B7:J7)</f>
        <v>4</v>
      </c>
      <c r="L7" s="9"/>
      <c r="N7" s="12"/>
      <c r="O7" s="12"/>
      <c r="P7" s="12"/>
      <c r="Q7" s="12"/>
      <c r="R7" s="12"/>
      <c r="S7" s="12"/>
    </row>
    <row r="8" spans="1:42" s="3" customFormat="1" ht="27" customHeight="1" x14ac:dyDescent="0.2">
      <c r="A8" s="31" t="s">
        <v>39</v>
      </c>
      <c r="B8" s="16" t="s">
        <v>58</v>
      </c>
      <c r="C8" s="16">
        <v>50</v>
      </c>
      <c r="D8" s="16" t="s">
        <v>58</v>
      </c>
      <c r="E8" s="16" t="s">
        <v>58</v>
      </c>
      <c r="F8" s="16" t="s">
        <v>58</v>
      </c>
      <c r="G8" s="16" t="s">
        <v>58</v>
      </c>
      <c r="H8" s="16" t="s">
        <v>58</v>
      </c>
      <c r="I8" s="16" t="s">
        <v>58</v>
      </c>
      <c r="J8" s="16" t="s">
        <v>58</v>
      </c>
      <c r="K8" s="16">
        <f t="shared" si="0"/>
        <v>50</v>
      </c>
      <c r="L8" s="9"/>
      <c r="N8" s="12"/>
      <c r="O8" s="12"/>
      <c r="P8" s="12"/>
      <c r="Q8" s="12"/>
      <c r="R8" s="12"/>
      <c r="S8" s="12"/>
    </row>
    <row r="9" spans="1:42" s="3" customFormat="1" ht="27" customHeight="1" x14ac:dyDescent="0.2">
      <c r="A9" s="31" t="s">
        <v>10</v>
      </c>
      <c r="B9" s="16" t="s">
        <v>58</v>
      </c>
      <c r="C9" s="16">
        <v>79</v>
      </c>
      <c r="D9" s="16" t="s">
        <v>58</v>
      </c>
      <c r="E9" s="16" t="s">
        <v>58</v>
      </c>
      <c r="F9" s="16" t="s">
        <v>58</v>
      </c>
      <c r="G9" s="16" t="s">
        <v>58</v>
      </c>
      <c r="H9" s="16" t="s">
        <v>58</v>
      </c>
      <c r="I9" s="16" t="s">
        <v>58</v>
      </c>
      <c r="J9" s="16" t="s">
        <v>58</v>
      </c>
      <c r="K9" s="16">
        <v>79</v>
      </c>
      <c r="L9" s="9"/>
      <c r="N9" s="12"/>
      <c r="O9" s="12"/>
      <c r="P9" s="12"/>
      <c r="Q9" s="12"/>
      <c r="R9" s="12"/>
      <c r="S9" s="12"/>
    </row>
    <row r="10" spans="1:42" s="3" customFormat="1" ht="27" customHeight="1" x14ac:dyDescent="0.2">
      <c r="A10" s="31" t="s">
        <v>40</v>
      </c>
      <c r="B10" s="16" t="s">
        <v>58</v>
      </c>
      <c r="C10" s="16">
        <v>13</v>
      </c>
      <c r="D10" s="16" t="s">
        <v>58</v>
      </c>
      <c r="E10" s="16" t="s">
        <v>58</v>
      </c>
      <c r="F10" s="16" t="s">
        <v>58</v>
      </c>
      <c r="G10" s="16" t="s">
        <v>58</v>
      </c>
      <c r="H10" s="16" t="s">
        <v>58</v>
      </c>
      <c r="I10" s="16" t="s">
        <v>58</v>
      </c>
      <c r="J10" s="16" t="s">
        <v>58</v>
      </c>
      <c r="K10" s="16">
        <f t="shared" si="0"/>
        <v>13</v>
      </c>
      <c r="L10" s="9"/>
      <c r="N10" s="12"/>
      <c r="O10" s="12"/>
      <c r="P10" s="12"/>
      <c r="Q10" s="12"/>
      <c r="R10" s="12"/>
      <c r="S10" s="12"/>
    </row>
    <row r="11" spans="1:42" s="3" customFormat="1" ht="27" customHeight="1" x14ac:dyDescent="0.2">
      <c r="A11" s="31" t="s">
        <v>36</v>
      </c>
      <c r="B11" s="16" t="s">
        <v>58</v>
      </c>
      <c r="C11" s="16" t="s">
        <v>58</v>
      </c>
      <c r="D11" s="16">
        <v>8</v>
      </c>
      <c r="E11" s="16" t="s">
        <v>58</v>
      </c>
      <c r="F11" s="16" t="s">
        <v>58</v>
      </c>
      <c r="G11" s="16" t="s">
        <v>58</v>
      </c>
      <c r="H11" s="16" t="s">
        <v>58</v>
      </c>
      <c r="I11" s="16" t="s">
        <v>58</v>
      </c>
      <c r="J11" s="16" t="s">
        <v>58</v>
      </c>
      <c r="K11" s="16">
        <f t="shared" si="0"/>
        <v>8</v>
      </c>
      <c r="L11" s="9"/>
      <c r="N11" s="12"/>
      <c r="O11" s="12"/>
      <c r="P11" s="12"/>
      <c r="Q11" s="12"/>
      <c r="R11" s="12"/>
      <c r="S11" s="12"/>
    </row>
    <row r="12" spans="1:42" s="3" customFormat="1" ht="27" customHeight="1" x14ac:dyDescent="0.2">
      <c r="A12" s="31" t="s">
        <v>48</v>
      </c>
      <c r="B12" s="16" t="s">
        <v>58</v>
      </c>
      <c r="C12" s="16">
        <v>20</v>
      </c>
      <c r="D12" s="16" t="s">
        <v>58</v>
      </c>
      <c r="E12" s="16" t="s">
        <v>58</v>
      </c>
      <c r="F12" s="16" t="s">
        <v>58</v>
      </c>
      <c r="G12" s="16" t="s">
        <v>58</v>
      </c>
      <c r="H12" s="16" t="s">
        <v>58</v>
      </c>
      <c r="I12" s="16" t="s">
        <v>58</v>
      </c>
      <c r="J12" s="16" t="s">
        <v>58</v>
      </c>
      <c r="K12" s="16">
        <f t="shared" si="0"/>
        <v>20</v>
      </c>
      <c r="L12" s="9"/>
      <c r="N12" s="12"/>
      <c r="O12" s="12"/>
      <c r="P12" s="12"/>
      <c r="Q12" s="12"/>
      <c r="R12" s="12"/>
      <c r="S12" s="12"/>
    </row>
    <row r="13" spans="1:42" s="3" customFormat="1" ht="27" customHeight="1" x14ac:dyDescent="0.2">
      <c r="A13" s="31" t="s">
        <v>41</v>
      </c>
      <c r="B13" s="16" t="s">
        <v>58</v>
      </c>
      <c r="C13" s="16">
        <v>22</v>
      </c>
      <c r="D13" s="16" t="s">
        <v>58</v>
      </c>
      <c r="E13" s="16" t="s">
        <v>58</v>
      </c>
      <c r="F13" s="16" t="s">
        <v>58</v>
      </c>
      <c r="G13" s="16" t="s">
        <v>58</v>
      </c>
      <c r="H13" s="16" t="s">
        <v>58</v>
      </c>
      <c r="I13" s="16" t="s">
        <v>58</v>
      </c>
      <c r="J13" s="16" t="s">
        <v>58</v>
      </c>
      <c r="K13" s="16">
        <f t="shared" si="0"/>
        <v>22</v>
      </c>
      <c r="L13" s="9"/>
      <c r="N13" s="12"/>
      <c r="O13" s="12"/>
      <c r="P13" s="12"/>
      <c r="Q13" s="12"/>
      <c r="R13" s="12"/>
      <c r="S13" s="12"/>
    </row>
    <row r="14" spans="1:42" s="3" customFormat="1" ht="27" customHeight="1" x14ac:dyDescent="0.2">
      <c r="A14" s="37" t="s">
        <v>2</v>
      </c>
      <c r="B14" s="16">
        <f t="shared" ref="B14:J14" si="1">SUM(B7:B13)</f>
        <v>0</v>
      </c>
      <c r="C14" s="16">
        <f t="shared" si="1"/>
        <v>184</v>
      </c>
      <c r="D14" s="16">
        <f t="shared" si="1"/>
        <v>8</v>
      </c>
      <c r="E14" s="16">
        <f t="shared" si="1"/>
        <v>0</v>
      </c>
      <c r="F14" s="16">
        <f t="shared" si="1"/>
        <v>0</v>
      </c>
      <c r="G14" s="16">
        <f t="shared" si="1"/>
        <v>0</v>
      </c>
      <c r="H14" s="16">
        <f t="shared" si="1"/>
        <v>0</v>
      </c>
      <c r="I14" s="16">
        <f t="shared" si="1"/>
        <v>0</v>
      </c>
      <c r="J14" s="16">
        <f t="shared" si="1"/>
        <v>4</v>
      </c>
      <c r="K14" s="30">
        <f>SUM(K7:K13)</f>
        <v>196</v>
      </c>
      <c r="L14" s="9"/>
      <c r="N14" s="12"/>
      <c r="O14" s="12"/>
      <c r="P14" s="12"/>
      <c r="Q14" s="12"/>
      <c r="R14" s="12"/>
      <c r="S14" s="12"/>
    </row>
    <row r="15" spans="1:42" s="3" customFormat="1" ht="24.75" customHeight="1" x14ac:dyDescent="0.2">
      <c r="A15" s="4"/>
      <c r="N15" s="12"/>
      <c r="O15" s="12"/>
      <c r="P15" s="12"/>
      <c r="Q15" s="12"/>
      <c r="R15" s="12"/>
      <c r="S15" s="12"/>
    </row>
  </sheetData>
  <mergeCells count="2">
    <mergeCell ref="A2:K2"/>
    <mergeCell ref="C4:K4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&amp;R&amp;"Comic Sans MS,Normal"&amp;8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AP11"/>
  <sheetViews>
    <sheetView workbookViewId="0">
      <selection activeCell="K11" sqref="K11"/>
    </sheetView>
  </sheetViews>
  <sheetFormatPr baseColWidth="10" defaultRowHeight="12.75" x14ac:dyDescent="0.2"/>
  <cols>
    <col min="1" max="1" width="18.7109375" customWidth="1"/>
    <col min="2" max="2" width="7.85546875" customWidth="1"/>
    <col min="3" max="3" width="7" customWidth="1"/>
    <col min="4" max="4" width="8.140625" customWidth="1"/>
    <col min="5" max="6" width="7.7109375" customWidth="1"/>
    <col min="7" max="10" width="6.7109375" customWidth="1"/>
    <col min="11" max="11" width="9" customWidth="1"/>
    <col min="12" max="12" width="2.7109375" customWidth="1"/>
    <col min="13" max="13" width="9.28515625" style="6" customWidth="1"/>
    <col min="14" max="18" width="12.7109375" style="10" customWidth="1"/>
    <col min="19" max="19" width="11.42578125" style="13"/>
    <col min="21" max="21" width="12.85546875" bestFit="1" customWidth="1"/>
  </cols>
  <sheetData>
    <row r="2" spans="1:42" ht="22.5" x14ac:dyDescent="0.45">
      <c r="A2" s="49" t="s">
        <v>63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"/>
    </row>
    <row r="4" spans="1:42" x14ac:dyDescent="0.2">
      <c r="C4" s="50" t="s">
        <v>27</v>
      </c>
      <c r="D4" s="50"/>
      <c r="E4" s="50"/>
      <c r="F4" s="50"/>
      <c r="G4" s="50"/>
      <c r="H4" s="50"/>
      <c r="I4" s="50"/>
      <c r="J4" s="50"/>
      <c r="K4" s="50"/>
    </row>
    <row r="6" spans="1:42" ht="40.5" customHeight="1" x14ac:dyDescent="0.2">
      <c r="A6" s="1"/>
      <c r="B6" s="32" t="s">
        <v>0</v>
      </c>
      <c r="C6" s="32" t="s">
        <v>16</v>
      </c>
      <c r="D6" s="33" t="s">
        <v>1</v>
      </c>
      <c r="E6" s="32" t="s">
        <v>12</v>
      </c>
      <c r="F6" s="32" t="s">
        <v>13</v>
      </c>
      <c r="G6" s="32" t="s">
        <v>14</v>
      </c>
      <c r="H6" s="32" t="s">
        <v>15</v>
      </c>
      <c r="I6" s="32" t="s">
        <v>3</v>
      </c>
      <c r="J6" s="32" t="s">
        <v>4</v>
      </c>
      <c r="K6" s="36" t="s">
        <v>2</v>
      </c>
      <c r="L6" s="8"/>
      <c r="M6" s="7"/>
      <c r="N6" s="11"/>
      <c r="O6" s="11"/>
      <c r="P6" s="11"/>
      <c r="Q6" s="11"/>
      <c r="R6" s="11"/>
      <c r="S6" s="1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3" customFormat="1" ht="27" customHeight="1" x14ac:dyDescent="0.2">
      <c r="A7" s="31" t="s">
        <v>19</v>
      </c>
      <c r="B7" s="16" t="s">
        <v>58</v>
      </c>
      <c r="C7" s="16">
        <v>15</v>
      </c>
      <c r="D7" s="16" t="s">
        <v>58</v>
      </c>
      <c r="E7" s="16" t="s">
        <v>58</v>
      </c>
      <c r="F7" s="16" t="s">
        <v>58</v>
      </c>
      <c r="G7" s="16" t="s">
        <v>58</v>
      </c>
      <c r="H7" s="16" t="s">
        <v>58</v>
      </c>
      <c r="I7" s="16" t="s">
        <v>58</v>
      </c>
      <c r="J7" s="16" t="s">
        <v>58</v>
      </c>
      <c r="K7" s="16">
        <v>15</v>
      </c>
      <c r="L7" s="9"/>
      <c r="N7" s="12"/>
      <c r="O7" s="12"/>
      <c r="P7" s="12"/>
      <c r="Q7" s="12"/>
      <c r="R7" s="12"/>
      <c r="S7" s="12"/>
    </row>
    <row r="8" spans="1:42" s="3" customFormat="1" ht="27" customHeight="1" x14ac:dyDescent="0.2">
      <c r="A8" s="31" t="s">
        <v>59</v>
      </c>
      <c r="B8" s="16" t="s">
        <v>58</v>
      </c>
      <c r="C8" s="16">
        <v>31</v>
      </c>
      <c r="D8" s="16" t="s">
        <v>58</v>
      </c>
      <c r="E8" s="16" t="s">
        <v>58</v>
      </c>
      <c r="F8" s="16" t="s">
        <v>58</v>
      </c>
      <c r="G8" s="16" t="s">
        <v>58</v>
      </c>
      <c r="H8" s="16" t="s">
        <v>58</v>
      </c>
      <c r="I8" s="16" t="s">
        <v>58</v>
      </c>
      <c r="J8" s="16" t="s">
        <v>58</v>
      </c>
      <c r="K8" s="16">
        <v>31</v>
      </c>
      <c r="L8" s="9"/>
      <c r="N8" s="12"/>
      <c r="O8" s="12"/>
      <c r="P8" s="12"/>
      <c r="Q8" s="12"/>
      <c r="R8" s="12"/>
      <c r="S8" s="12"/>
    </row>
    <row r="9" spans="1:42" s="3" customFormat="1" ht="27" customHeight="1" x14ac:dyDescent="0.2">
      <c r="A9" s="31" t="s">
        <v>36</v>
      </c>
      <c r="B9" s="16" t="s">
        <v>58</v>
      </c>
      <c r="C9" s="16" t="s">
        <v>58</v>
      </c>
      <c r="D9" s="16">
        <v>6</v>
      </c>
      <c r="E9" s="16" t="s">
        <v>58</v>
      </c>
      <c r="F9" s="16" t="s">
        <v>58</v>
      </c>
      <c r="G9" s="16" t="s">
        <v>58</v>
      </c>
      <c r="H9" s="16" t="s">
        <v>58</v>
      </c>
      <c r="I9" s="16" t="s">
        <v>58</v>
      </c>
      <c r="J9" s="16" t="s">
        <v>58</v>
      </c>
      <c r="K9" s="16">
        <v>6</v>
      </c>
      <c r="L9" s="9"/>
      <c r="N9" s="12"/>
      <c r="O9" s="12"/>
      <c r="P9" s="12"/>
      <c r="Q9" s="12"/>
      <c r="R9" s="12"/>
      <c r="S9" s="12"/>
    </row>
    <row r="10" spans="1:42" s="3" customFormat="1" ht="27" customHeight="1" x14ac:dyDescent="0.2">
      <c r="A10" s="37" t="s">
        <v>2</v>
      </c>
      <c r="B10" s="16">
        <f t="shared" ref="B10:J10" si="0">SUM(B7:B9)</f>
        <v>0</v>
      </c>
      <c r="C10" s="16">
        <f t="shared" si="0"/>
        <v>46</v>
      </c>
      <c r="D10" s="16">
        <f t="shared" si="0"/>
        <v>6</v>
      </c>
      <c r="E10" s="16">
        <f t="shared" si="0"/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  <c r="I10" s="16">
        <f t="shared" si="0"/>
        <v>0</v>
      </c>
      <c r="J10" s="16">
        <f t="shared" si="0"/>
        <v>0</v>
      </c>
      <c r="K10" s="30">
        <f>SUM(K7:K9)</f>
        <v>52</v>
      </c>
      <c r="L10" s="9"/>
      <c r="N10" s="12"/>
      <c r="O10" s="12"/>
      <c r="P10" s="12"/>
      <c r="Q10" s="12"/>
      <c r="R10" s="12"/>
      <c r="S10" s="12"/>
    </row>
    <row r="11" spans="1:42" s="3" customFormat="1" ht="24.75" customHeight="1" x14ac:dyDescent="0.2">
      <c r="A11" s="4"/>
      <c r="N11" s="12"/>
      <c r="O11" s="12"/>
      <c r="P11" s="12"/>
      <c r="Q11" s="12"/>
      <c r="R11" s="12"/>
      <c r="S11" s="12"/>
    </row>
  </sheetData>
  <mergeCells count="2">
    <mergeCell ref="A2:K2"/>
    <mergeCell ref="C4:K4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&amp;R&amp;"Comic Sans MS,Normal"&amp;8 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P18"/>
  <sheetViews>
    <sheetView workbookViewId="0">
      <selection activeCell="O12" sqref="O12"/>
    </sheetView>
  </sheetViews>
  <sheetFormatPr baseColWidth="10" defaultRowHeight="12.75" x14ac:dyDescent="0.2"/>
  <cols>
    <col min="1" max="1" width="18.7109375" customWidth="1"/>
    <col min="2" max="2" width="7.85546875" customWidth="1"/>
    <col min="3" max="3" width="7" customWidth="1"/>
    <col min="4" max="6" width="7.7109375" customWidth="1"/>
    <col min="7" max="10" width="6.7109375" customWidth="1"/>
    <col min="11" max="11" width="9" customWidth="1"/>
    <col min="12" max="12" width="2.7109375" customWidth="1"/>
    <col min="13" max="13" width="9.28515625" style="6" customWidth="1"/>
    <col min="14" max="18" width="12.7109375" style="10" customWidth="1"/>
    <col min="19" max="19" width="11.42578125" style="13"/>
    <col min="21" max="21" width="12.85546875" bestFit="1" customWidth="1"/>
  </cols>
  <sheetData>
    <row r="2" spans="1:42" ht="22.5" x14ac:dyDescent="0.45">
      <c r="A2" s="49" t="s">
        <v>64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"/>
    </row>
    <row r="4" spans="1:42" x14ac:dyDescent="0.2">
      <c r="C4" s="50" t="s">
        <v>27</v>
      </c>
      <c r="D4" s="50"/>
      <c r="E4" s="50"/>
      <c r="F4" s="50"/>
      <c r="G4" s="50"/>
      <c r="H4" s="50"/>
      <c r="I4" s="50"/>
      <c r="J4" s="50"/>
      <c r="K4" s="50"/>
    </row>
    <row r="6" spans="1:42" ht="40.5" customHeight="1" x14ac:dyDescent="0.2">
      <c r="A6" s="1"/>
      <c r="B6" s="32" t="s">
        <v>0</v>
      </c>
      <c r="C6" s="32" t="s">
        <v>16</v>
      </c>
      <c r="D6" s="33" t="s">
        <v>1</v>
      </c>
      <c r="E6" s="32" t="s">
        <v>12</v>
      </c>
      <c r="F6" s="32" t="s">
        <v>13</v>
      </c>
      <c r="G6" s="32" t="s">
        <v>14</v>
      </c>
      <c r="H6" s="32" t="s">
        <v>15</v>
      </c>
      <c r="I6" s="32" t="s">
        <v>3</v>
      </c>
      <c r="J6" s="32" t="s">
        <v>4</v>
      </c>
      <c r="K6" s="36" t="s">
        <v>2</v>
      </c>
      <c r="L6" s="8"/>
      <c r="M6" s="7"/>
      <c r="N6" s="11"/>
      <c r="O6" s="11"/>
      <c r="P6" s="11"/>
      <c r="Q6" s="11"/>
      <c r="R6" s="11"/>
      <c r="S6" s="1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3" customFormat="1" ht="27" customHeight="1" x14ac:dyDescent="0.2">
      <c r="A7" s="31" t="s">
        <v>8</v>
      </c>
      <c r="B7" s="16" t="s">
        <v>58</v>
      </c>
      <c r="C7" s="16">
        <v>124</v>
      </c>
      <c r="D7" s="16" t="s">
        <v>58</v>
      </c>
      <c r="E7" s="16" t="s">
        <v>58</v>
      </c>
      <c r="F7" s="16" t="s">
        <v>58</v>
      </c>
      <c r="G7" s="16" t="s">
        <v>58</v>
      </c>
      <c r="H7" s="16" t="s">
        <v>58</v>
      </c>
      <c r="I7" s="16" t="s">
        <v>58</v>
      </c>
      <c r="J7" s="16" t="s">
        <v>58</v>
      </c>
      <c r="K7" s="16">
        <f t="shared" ref="K7:K15" si="0">SUM(B7:J7)</f>
        <v>124</v>
      </c>
      <c r="L7" s="9"/>
      <c r="N7" s="12"/>
      <c r="O7" s="12"/>
      <c r="P7" s="12"/>
      <c r="Q7" s="12"/>
      <c r="R7" s="12"/>
      <c r="S7" s="12"/>
    </row>
    <row r="8" spans="1:42" s="3" customFormat="1" ht="27" customHeight="1" x14ac:dyDescent="0.2">
      <c r="A8" s="31" t="s">
        <v>17</v>
      </c>
      <c r="B8" s="16" t="s">
        <v>58</v>
      </c>
      <c r="C8" s="16" t="s">
        <v>58</v>
      </c>
      <c r="D8" s="16" t="s">
        <v>58</v>
      </c>
      <c r="E8" s="16" t="s">
        <v>58</v>
      </c>
      <c r="F8" s="16">
        <v>64</v>
      </c>
      <c r="G8" s="16" t="s">
        <v>58</v>
      </c>
      <c r="H8" s="16" t="s">
        <v>58</v>
      </c>
      <c r="I8" s="16" t="s">
        <v>58</v>
      </c>
      <c r="J8" s="16" t="s">
        <v>58</v>
      </c>
      <c r="K8" s="16">
        <f t="shared" si="0"/>
        <v>64</v>
      </c>
      <c r="L8" s="9"/>
      <c r="N8" s="12"/>
      <c r="O8" s="12"/>
      <c r="P8" s="12"/>
      <c r="Q8" s="12"/>
      <c r="R8" s="12"/>
      <c r="S8" s="12"/>
    </row>
    <row r="9" spans="1:42" s="3" customFormat="1" ht="27" customHeight="1" x14ac:dyDescent="0.2">
      <c r="A9" s="31" t="s">
        <v>18</v>
      </c>
      <c r="B9" s="16" t="s">
        <v>58</v>
      </c>
      <c r="C9" s="16">
        <v>36</v>
      </c>
      <c r="D9" s="16" t="s">
        <v>58</v>
      </c>
      <c r="E9" s="16" t="s">
        <v>58</v>
      </c>
      <c r="F9" s="16" t="s">
        <v>58</v>
      </c>
      <c r="G9" s="16" t="s">
        <v>58</v>
      </c>
      <c r="H9" s="16" t="s">
        <v>58</v>
      </c>
      <c r="I9" s="16" t="s">
        <v>58</v>
      </c>
      <c r="J9" s="16" t="s">
        <v>58</v>
      </c>
      <c r="K9" s="16">
        <f t="shared" si="0"/>
        <v>36</v>
      </c>
      <c r="L9" s="9"/>
      <c r="N9" s="12"/>
      <c r="O9" s="12"/>
      <c r="P9" s="12"/>
      <c r="Q9" s="12"/>
      <c r="R9" s="12"/>
      <c r="S9" s="12"/>
    </row>
    <row r="10" spans="1:42" s="3" customFormat="1" ht="27" customHeight="1" x14ac:dyDescent="0.2">
      <c r="A10" s="31" t="s">
        <v>19</v>
      </c>
      <c r="B10" s="16" t="s">
        <v>58</v>
      </c>
      <c r="C10" s="16">
        <v>108</v>
      </c>
      <c r="D10" s="16" t="s">
        <v>58</v>
      </c>
      <c r="E10" s="16" t="s">
        <v>58</v>
      </c>
      <c r="F10" s="16" t="s">
        <v>58</v>
      </c>
      <c r="G10" s="16">
        <v>55</v>
      </c>
      <c r="H10" s="16" t="s">
        <v>58</v>
      </c>
      <c r="I10" s="16" t="s">
        <v>58</v>
      </c>
      <c r="J10" s="16" t="s">
        <v>58</v>
      </c>
      <c r="K10" s="16">
        <f t="shared" si="0"/>
        <v>163</v>
      </c>
      <c r="L10" s="9"/>
      <c r="N10" s="12"/>
      <c r="O10" s="12"/>
      <c r="P10" s="12"/>
      <c r="Q10" s="12"/>
      <c r="R10" s="12"/>
      <c r="S10" s="12"/>
    </row>
    <row r="11" spans="1:42" s="3" customFormat="1" ht="27" customHeight="1" x14ac:dyDescent="0.2">
      <c r="A11" s="31" t="s">
        <v>9</v>
      </c>
      <c r="B11" s="16" t="s">
        <v>58</v>
      </c>
      <c r="C11" s="16">
        <v>36</v>
      </c>
      <c r="D11" s="16" t="s">
        <v>58</v>
      </c>
      <c r="E11" s="16" t="s">
        <v>58</v>
      </c>
      <c r="F11" s="16" t="s">
        <v>58</v>
      </c>
      <c r="G11" s="16" t="s">
        <v>58</v>
      </c>
      <c r="H11" s="16" t="s">
        <v>58</v>
      </c>
      <c r="I11" s="16" t="s">
        <v>58</v>
      </c>
      <c r="J11" s="16" t="s">
        <v>58</v>
      </c>
      <c r="K11" s="16">
        <f t="shared" si="0"/>
        <v>36</v>
      </c>
      <c r="L11" s="9"/>
      <c r="N11" s="12"/>
      <c r="O11" s="12"/>
      <c r="P11" s="12"/>
      <c r="Q11" s="12"/>
      <c r="R11" s="12"/>
      <c r="S11" s="12"/>
    </row>
    <row r="12" spans="1:42" s="3" customFormat="1" ht="27" customHeight="1" x14ac:dyDescent="0.2">
      <c r="A12" s="31" t="s">
        <v>34</v>
      </c>
      <c r="B12" s="16" t="s">
        <v>58</v>
      </c>
      <c r="C12" s="16">
        <v>35</v>
      </c>
      <c r="D12" s="16" t="s">
        <v>58</v>
      </c>
      <c r="E12" s="16" t="s">
        <v>58</v>
      </c>
      <c r="F12" s="16" t="s">
        <v>58</v>
      </c>
      <c r="G12" s="16" t="s">
        <v>58</v>
      </c>
      <c r="H12" s="16" t="s">
        <v>58</v>
      </c>
      <c r="I12" s="16" t="s">
        <v>58</v>
      </c>
      <c r="J12" s="16" t="s">
        <v>58</v>
      </c>
      <c r="K12" s="16">
        <v>35</v>
      </c>
      <c r="L12" s="9"/>
      <c r="N12" s="12"/>
      <c r="O12" s="12"/>
      <c r="P12" s="12"/>
      <c r="Q12" s="12"/>
      <c r="R12" s="12"/>
      <c r="S12" s="12"/>
    </row>
    <row r="13" spans="1:42" s="3" customFormat="1" ht="27" customHeight="1" x14ac:dyDescent="0.2">
      <c r="A13" s="31" t="s">
        <v>10</v>
      </c>
      <c r="B13" s="16" t="s">
        <v>58</v>
      </c>
      <c r="C13" s="16">
        <v>252</v>
      </c>
      <c r="D13" s="16" t="s">
        <v>58</v>
      </c>
      <c r="E13" s="16" t="s">
        <v>58</v>
      </c>
      <c r="F13" s="16" t="s">
        <v>58</v>
      </c>
      <c r="G13" s="16" t="s">
        <v>58</v>
      </c>
      <c r="H13" s="16" t="s">
        <v>58</v>
      </c>
      <c r="I13" s="16" t="s">
        <v>58</v>
      </c>
      <c r="J13" s="16" t="s">
        <v>58</v>
      </c>
      <c r="K13" s="16">
        <v>252</v>
      </c>
      <c r="L13" s="9"/>
      <c r="N13" s="12"/>
      <c r="O13" s="12"/>
      <c r="P13" s="12"/>
      <c r="Q13" s="12"/>
      <c r="R13" s="12"/>
      <c r="S13" s="12"/>
    </row>
    <row r="14" spans="1:42" s="3" customFormat="1" ht="27" customHeight="1" x14ac:dyDescent="0.2">
      <c r="A14" s="31" t="s">
        <v>40</v>
      </c>
      <c r="B14" s="16" t="s">
        <v>58</v>
      </c>
      <c r="C14" s="16">
        <v>9</v>
      </c>
      <c r="D14" s="16" t="s">
        <v>58</v>
      </c>
      <c r="E14" s="16" t="s">
        <v>58</v>
      </c>
      <c r="F14" s="16" t="s">
        <v>58</v>
      </c>
      <c r="G14" s="16" t="s">
        <v>58</v>
      </c>
      <c r="H14" s="16" t="s">
        <v>58</v>
      </c>
      <c r="I14" s="16" t="s">
        <v>58</v>
      </c>
      <c r="J14" s="16" t="s">
        <v>58</v>
      </c>
      <c r="K14" s="16">
        <f t="shared" si="0"/>
        <v>9</v>
      </c>
      <c r="L14" s="9"/>
      <c r="N14" s="12"/>
      <c r="O14" s="12"/>
      <c r="P14" s="12"/>
      <c r="Q14" s="12"/>
      <c r="R14" s="12"/>
      <c r="S14" s="12"/>
    </row>
    <row r="15" spans="1:42" s="3" customFormat="1" ht="27" customHeight="1" x14ac:dyDescent="0.2">
      <c r="A15" s="31" t="s">
        <v>36</v>
      </c>
      <c r="B15" s="16" t="s">
        <v>58</v>
      </c>
      <c r="C15" s="16" t="s">
        <v>58</v>
      </c>
      <c r="D15" s="16">
        <v>24</v>
      </c>
      <c r="E15" s="16" t="s">
        <v>58</v>
      </c>
      <c r="F15" s="16" t="s">
        <v>58</v>
      </c>
      <c r="G15" s="16" t="s">
        <v>58</v>
      </c>
      <c r="H15" s="16" t="s">
        <v>58</v>
      </c>
      <c r="I15" s="16" t="s">
        <v>58</v>
      </c>
      <c r="J15" s="16" t="s">
        <v>58</v>
      </c>
      <c r="K15" s="16">
        <f t="shared" si="0"/>
        <v>24</v>
      </c>
      <c r="L15" s="9"/>
      <c r="N15" s="12"/>
      <c r="O15" s="12"/>
      <c r="P15" s="12"/>
      <c r="Q15" s="12"/>
      <c r="R15" s="12"/>
      <c r="S15" s="12"/>
    </row>
    <row r="16" spans="1:42" s="3" customFormat="1" ht="27" customHeight="1" x14ac:dyDescent="0.2">
      <c r="A16" s="31" t="s">
        <v>41</v>
      </c>
      <c r="B16" s="16" t="s">
        <v>58</v>
      </c>
      <c r="C16" s="16">
        <v>27</v>
      </c>
      <c r="D16" s="16" t="s">
        <v>58</v>
      </c>
      <c r="E16" s="16" t="s">
        <v>58</v>
      </c>
      <c r="F16" s="16" t="s">
        <v>58</v>
      </c>
      <c r="G16" s="16" t="s">
        <v>58</v>
      </c>
      <c r="H16" s="16" t="s">
        <v>58</v>
      </c>
      <c r="I16" s="16" t="s">
        <v>58</v>
      </c>
      <c r="J16" s="16" t="s">
        <v>58</v>
      </c>
      <c r="K16" s="16">
        <v>27</v>
      </c>
      <c r="L16" s="9"/>
      <c r="N16" s="12"/>
      <c r="O16" s="12"/>
      <c r="P16" s="12"/>
      <c r="Q16" s="12"/>
      <c r="R16" s="12"/>
      <c r="S16" s="12"/>
    </row>
    <row r="17" spans="1:19" s="3" customFormat="1" ht="27" customHeight="1" x14ac:dyDescent="0.2">
      <c r="A17" s="37" t="s">
        <v>2</v>
      </c>
      <c r="B17" s="16">
        <f t="shared" ref="B17:J17" si="1">SUM(B7:B16)</f>
        <v>0</v>
      </c>
      <c r="C17" s="16">
        <f t="shared" si="1"/>
        <v>627</v>
      </c>
      <c r="D17" s="16">
        <f t="shared" si="1"/>
        <v>24</v>
      </c>
      <c r="E17" s="16">
        <f t="shared" si="1"/>
        <v>0</v>
      </c>
      <c r="F17" s="16">
        <f t="shared" si="1"/>
        <v>64</v>
      </c>
      <c r="G17" s="16">
        <f t="shared" si="1"/>
        <v>55</v>
      </c>
      <c r="H17" s="16">
        <f t="shared" si="1"/>
        <v>0</v>
      </c>
      <c r="I17" s="16">
        <f t="shared" si="1"/>
        <v>0</v>
      </c>
      <c r="J17" s="16">
        <f t="shared" si="1"/>
        <v>0</v>
      </c>
      <c r="K17" s="30">
        <f>K7+K8+K9+K10+K11+K12+K13+K14+K15+K16</f>
        <v>770</v>
      </c>
      <c r="L17" s="9"/>
      <c r="N17" s="12"/>
      <c r="O17" s="12"/>
      <c r="P17" s="12"/>
      <c r="Q17" s="12"/>
      <c r="R17" s="12"/>
      <c r="S17" s="12"/>
    </row>
    <row r="18" spans="1:19" s="3" customFormat="1" ht="24.75" customHeight="1" x14ac:dyDescent="0.2">
      <c r="A18" s="4"/>
      <c r="N18" s="12"/>
      <c r="O18" s="12"/>
      <c r="P18" s="12"/>
      <c r="Q18" s="12"/>
      <c r="R18" s="12"/>
      <c r="S18" s="12"/>
    </row>
  </sheetData>
  <mergeCells count="2">
    <mergeCell ref="A2:K2"/>
    <mergeCell ref="C4:K4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&amp;R&amp;"Comic Sans MS,Normal"&amp;8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20"/>
  <sheetViews>
    <sheetView zoomScale="130" zoomScaleNormal="130" workbookViewId="0">
      <selection activeCell="L14" sqref="L14"/>
    </sheetView>
  </sheetViews>
  <sheetFormatPr baseColWidth="10" defaultRowHeight="12.75" x14ac:dyDescent="0.2"/>
  <cols>
    <col min="1" max="1" width="19.28515625" customWidth="1"/>
    <col min="2" max="2" width="8.5703125" customWidth="1"/>
    <col min="3" max="3" width="9.42578125" customWidth="1"/>
    <col min="4" max="4" width="8.7109375" customWidth="1"/>
    <col min="6" max="6" width="6.42578125" customWidth="1"/>
    <col min="7" max="7" width="8.42578125" customWidth="1"/>
  </cols>
  <sheetData>
    <row r="2" spans="1:8" x14ac:dyDescent="0.2">
      <c r="B2" s="50" t="s">
        <v>49</v>
      </c>
      <c r="C2" s="50"/>
      <c r="D2" s="50"/>
      <c r="E2" s="50"/>
      <c r="F2" s="50"/>
      <c r="G2" s="50"/>
    </row>
    <row r="4" spans="1:8" ht="19.5" x14ac:dyDescent="0.4">
      <c r="A4" s="51" t="s">
        <v>32</v>
      </c>
      <c r="B4" s="51"/>
      <c r="C4" s="51"/>
      <c r="D4" s="51"/>
      <c r="E4" s="51"/>
      <c r="F4" s="51"/>
      <c r="G4" s="51"/>
      <c r="H4" s="51"/>
    </row>
    <row r="6" spans="1:8" ht="13.5" thickBot="1" x14ac:dyDescent="0.25"/>
    <row r="7" spans="1:8" ht="23.25" thickBot="1" x14ac:dyDescent="0.25">
      <c r="A7" s="38"/>
      <c r="B7" s="20" t="s">
        <v>0</v>
      </c>
      <c r="C7" s="20" t="s">
        <v>16</v>
      </c>
      <c r="D7" s="21" t="s">
        <v>1</v>
      </c>
      <c r="E7" s="20" t="s">
        <v>11</v>
      </c>
      <c r="F7" s="20" t="s">
        <v>14</v>
      </c>
      <c r="G7" s="20" t="s">
        <v>15</v>
      </c>
      <c r="H7" s="35" t="s">
        <v>33</v>
      </c>
    </row>
    <row r="8" spans="1:8" ht="15" x14ac:dyDescent="0.2">
      <c r="A8" s="22" t="s">
        <v>6</v>
      </c>
      <c r="B8" s="23">
        <v>22</v>
      </c>
      <c r="C8" s="23" t="s">
        <v>58</v>
      </c>
      <c r="D8" s="23">
        <v>25</v>
      </c>
      <c r="E8" s="23">
        <v>43</v>
      </c>
      <c r="F8" s="23" t="s">
        <v>58</v>
      </c>
      <c r="G8" s="23">
        <v>15</v>
      </c>
      <c r="H8" s="24">
        <v>105</v>
      </c>
    </row>
    <row r="9" spans="1:8" ht="28.5" x14ac:dyDescent="0.2">
      <c r="A9" s="25" t="s">
        <v>7</v>
      </c>
      <c r="B9" s="26" t="s">
        <v>58</v>
      </c>
      <c r="C9" s="26" t="s">
        <v>58</v>
      </c>
      <c r="D9" s="26" t="s">
        <v>58</v>
      </c>
      <c r="E9" s="26" t="s">
        <v>58</v>
      </c>
      <c r="F9" s="26" t="s">
        <v>58</v>
      </c>
      <c r="G9" s="26">
        <v>24</v>
      </c>
      <c r="H9" s="27">
        <v>24</v>
      </c>
    </row>
    <row r="10" spans="1:8" ht="15" x14ac:dyDescent="0.2">
      <c r="A10" s="25" t="s">
        <v>8</v>
      </c>
      <c r="B10" s="26" t="s">
        <v>58</v>
      </c>
      <c r="C10" s="26">
        <v>260</v>
      </c>
      <c r="D10" s="26" t="s">
        <v>58</v>
      </c>
      <c r="E10" s="26">
        <v>155</v>
      </c>
      <c r="F10" s="26" t="s">
        <v>58</v>
      </c>
      <c r="G10" s="26" t="s">
        <v>58</v>
      </c>
      <c r="H10" s="27">
        <v>415</v>
      </c>
    </row>
    <row r="11" spans="1:8" ht="15" x14ac:dyDescent="0.2">
      <c r="A11" s="25" t="s">
        <v>17</v>
      </c>
      <c r="B11" s="26" t="s">
        <v>58</v>
      </c>
      <c r="C11" s="26">
        <v>33</v>
      </c>
      <c r="D11" s="26">
        <v>9</v>
      </c>
      <c r="E11" s="26" t="s">
        <v>58</v>
      </c>
      <c r="F11" s="26">
        <v>24</v>
      </c>
      <c r="G11" s="26">
        <v>11</v>
      </c>
      <c r="H11" s="27">
        <v>77</v>
      </c>
    </row>
    <row r="12" spans="1:8" ht="28.5" x14ac:dyDescent="0.2">
      <c r="A12" s="25" t="s">
        <v>18</v>
      </c>
      <c r="B12" s="26">
        <v>40</v>
      </c>
      <c r="C12" s="26" t="s">
        <v>58</v>
      </c>
      <c r="D12" s="26" t="s">
        <v>58</v>
      </c>
      <c r="E12" s="26">
        <v>196</v>
      </c>
      <c r="F12" s="26" t="s">
        <v>58</v>
      </c>
      <c r="G12" s="26" t="s">
        <v>58</v>
      </c>
      <c r="H12" s="27">
        <f>B12+E12</f>
        <v>236</v>
      </c>
    </row>
    <row r="13" spans="1:8" ht="28.5" x14ac:dyDescent="0.2">
      <c r="A13" s="25" t="s">
        <v>19</v>
      </c>
      <c r="B13" s="26" t="s">
        <v>58</v>
      </c>
      <c r="C13" s="26">
        <v>21</v>
      </c>
      <c r="D13" s="26" t="s">
        <v>58</v>
      </c>
      <c r="E13" s="26">
        <v>25</v>
      </c>
      <c r="F13" s="26" t="s">
        <v>58</v>
      </c>
      <c r="G13" s="26">
        <v>69</v>
      </c>
      <c r="H13" s="27">
        <v>115</v>
      </c>
    </row>
    <row r="14" spans="1:8" ht="15" x14ac:dyDescent="0.2">
      <c r="A14" s="25" t="s">
        <v>34</v>
      </c>
      <c r="B14" s="26">
        <v>239</v>
      </c>
      <c r="C14" s="26" t="s">
        <v>58</v>
      </c>
      <c r="D14" s="26" t="s">
        <v>58</v>
      </c>
      <c r="E14" s="26">
        <v>30</v>
      </c>
      <c r="F14" s="26" t="s">
        <v>58</v>
      </c>
      <c r="G14" s="26" t="s">
        <v>58</v>
      </c>
      <c r="H14" s="27">
        <v>269</v>
      </c>
    </row>
    <row r="15" spans="1:8" ht="15" x14ac:dyDescent="0.2">
      <c r="A15" s="25" t="s">
        <v>10</v>
      </c>
      <c r="B15" s="26">
        <v>848</v>
      </c>
      <c r="C15" s="26" t="s">
        <v>58</v>
      </c>
      <c r="D15" s="26" t="s">
        <v>58</v>
      </c>
      <c r="E15" s="26">
        <v>231</v>
      </c>
      <c r="F15" s="26" t="s">
        <v>58</v>
      </c>
      <c r="G15" s="26" t="s">
        <v>58</v>
      </c>
      <c r="H15" s="27">
        <v>1079</v>
      </c>
    </row>
    <row r="16" spans="1:8" ht="15" x14ac:dyDescent="0.2">
      <c r="A16" s="25" t="s">
        <v>35</v>
      </c>
      <c r="B16" s="26" t="s">
        <v>58</v>
      </c>
      <c r="C16" s="26" t="s">
        <v>58</v>
      </c>
      <c r="D16" s="26">
        <v>112</v>
      </c>
      <c r="E16" s="26" t="s">
        <v>58</v>
      </c>
      <c r="F16" s="26" t="s">
        <v>58</v>
      </c>
      <c r="G16" s="26" t="s">
        <v>58</v>
      </c>
      <c r="H16" s="27">
        <v>112</v>
      </c>
    </row>
    <row r="17" spans="1:8" ht="15" x14ac:dyDescent="0.2">
      <c r="A17" s="25" t="s">
        <v>36</v>
      </c>
      <c r="B17" s="26" t="s">
        <v>58</v>
      </c>
      <c r="C17" s="26">
        <v>20</v>
      </c>
      <c r="D17" s="26">
        <v>97</v>
      </c>
      <c r="E17" s="26" t="s">
        <v>58</v>
      </c>
      <c r="F17" s="26" t="s">
        <v>58</v>
      </c>
      <c r="G17" s="26" t="s">
        <v>58</v>
      </c>
      <c r="H17" s="27">
        <v>117</v>
      </c>
    </row>
    <row r="18" spans="1:8" ht="15" x14ac:dyDescent="0.2">
      <c r="A18" s="25" t="s">
        <v>37</v>
      </c>
      <c r="B18" s="26">
        <v>17</v>
      </c>
      <c r="C18" s="26">
        <v>128</v>
      </c>
      <c r="D18" s="26">
        <v>17</v>
      </c>
      <c r="E18" s="26" t="s">
        <v>58</v>
      </c>
      <c r="F18" s="26" t="s">
        <v>58</v>
      </c>
      <c r="G18" s="26" t="s">
        <v>58</v>
      </c>
      <c r="H18" s="27">
        <v>162</v>
      </c>
    </row>
    <row r="19" spans="1:8" ht="15" x14ac:dyDescent="0.2">
      <c r="A19" s="25" t="s">
        <v>38</v>
      </c>
      <c r="B19" s="26" t="s">
        <v>58</v>
      </c>
      <c r="C19" s="26">
        <v>2</v>
      </c>
      <c r="D19" s="26" t="s">
        <v>58</v>
      </c>
      <c r="E19" s="26" t="s">
        <v>58</v>
      </c>
      <c r="F19" s="26" t="s">
        <v>58</v>
      </c>
      <c r="G19" s="26" t="s">
        <v>58</v>
      </c>
      <c r="H19" s="27">
        <f>SUM(C19:G19)</f>
        <v>2</v>
      </c>
    </row>
    <row r="20" spans="1:8" ht="15.75" thickBot="1" x14ac:dyDescent="0.25">
      <c r="A20" s="34" t="s">
        <v>2</v>
      </c>
      <c r="B20" s="28">
        <f>SUM(B8:B19)</f>
        <v>1166</v>
      </c>
      <c r="C20" s="28">
        <f>SUM(C10:C19)</f>
        <v>464</v>
      </c>
      <c r="D20" s="28">
        <f>SUM(D8:D19)</f>
        <v>260</v>
      </c>
      <c r="E20" s="28">
        <f>SUM(E8:E19)</f>
        <v>680</v>
      </c>
      <c r="F20" s="28">
        <f>F11</f>
        <v>24</v>
      </c>
      <c r="G20" s="28">
        <f>SUM(G8:G19)</f>
        <v>119</v>
      </c>
      <c r="H20" s="29">
        <f>H8+H9+H10+H11+H12+H13+H14+H15+H16+H17+H18+H19</f>
        <v>2713</v>
      </c>
    </row>
  </sheetData>
  <mergeCells count="2">
    <mergeCell ref="B2:G2"/>
    <mergeCell ref="A4:H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27"/>
  <sheetViews>
    <sheetView workbookViewId="0">
      <selection activeCell="Q15" sqref="Q15"/>
    </sheetView>
  </sheetViews>
  <sheetFormatPr baseColWidth="10" defaultRowHeight="12.75" x14ac:dyDescent="0.2"/>
  <cols>
    <col min="1" max="1" width="19.140625" customWidth="1"/>
    <col min="2" max="2" width="7.7109375" customWidth="1"/>
    <col min="3" max="3" width="7.28515625" customWidth="1"/>
    <col min="4" max="4" width="7.7109375" customWidth="1"/>
    <col min="5" max="5" width="6.7109375" customWidth="1"/>
    <col min="6" max="7" width="7.42578125" customWidth="1"/>
    <col min="8" max="9" width="6.7109375" customWidth="1"/>
    <col min="10" max="10" width="9.140625" customWidth="1"/>
    <col min="11" max="11" width="7.7109375" customWidth="1"/>
  </cols>
  <sheetData>
    <row r="1" spans="1:36" ht="6.75" customHeight="1" x14ac:dyDescent="0.2"/>
    <row r="2" spans="1:36" ht="22.5" x14ac:dyDescent="0.45">
      <c r="A2" s="49" t="s">
        <v>21</v>
      </c>
      <c r="B2" s="49"/>
      <c r="C2" s="49"/>
      <c r="D2" s="49"/>
      <c r="E2" s="49"/>
      <c r="F2" s="49"/>
      <c r="G2" s="49"/>
      <c r="H2" s="49"/>
      <c r="I2" s="49"/>
      <c r="J2" s="49"/>
    </row>
    <row r="3" spans="1:36" ht="4.5" customHeight="1" x14ac:dyDescent="0.2"/>
    <row r="4" spans="1:36" ht="13.5" customHeight="1" x14ac:dyDescent="0.2">
      <c r="B4" s="50" t="s">
        <v>31</v>
      </c>
      <c r="C4" s="50"/>
      <c r="D4" s="50"/>
      <c r="E4" s="50"/>
      <c r="F4" s="50"/>
      <c r="G4" s="50"/>
      <c r="H4" s="50"/>
      <c r="I4" s="50"/>
    </row>
    <row r="5" spans="1:36" ht="6" customHeight="1" x14ac:dyDescent="0.2"/>
    <row r="6" spans="1:36" ht="40.5" customHeight="1" x14ac:dyDescent="0.2">
      <c r="A6" s="1"/>
      <c r="B6" s="32" t="s">
        <v>0</v>
      </c>
      <c r="C6" s="32" t="s">
        <v>16</v>
      </c>
      <c r="D6" s="33" t="s">
        <v>1</v>
      </c>
      <c r="E6" s="32" t="s">
        <v>11</v>
      </c>
      <c r="F6" s="32" t="s">
        <v>12</v>
      </c>
      <c r="G6" s="32" t="s">
        <v>13</v>
      </c>
      <c r="H6" s="32" t="s">
        <v>14</v>
      </c>
      <c r="I6" s="32" t="s">
        <v>15</v>
      </c>
      <c r="J6" s="36" t="s">
        <v>2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s="3" customFormat="1" ht="27" customHeight="1" x14ac:dyDescent="0.2">
      <c r="A7" s="31" t="s">
        <v>5</v>
      </c>
      <c r="B7" s="16" t="s">
        <v>58</v>
      </c>
      <c r="C7" s="16">
        <v>6</v>
      </c>
      <c r="D7" s="16" t="s">
        <v>58</v>
      </c>
      <c r="E7" s="16" t="s">
        <v>58</v>
      </c>
      <c r="F7" s="16" t="s">
        <v>58</v>
      </c>
      <c r="G7" s="16" t="s">
        <v>58</v>
      </c>
      <c r="H7" s="16" t="s">
        <v>58</v>
      </c>
      <c r="I7" s="16" t="s">
        <v>58</v>
      </c>
      <c r="J7" s="16">
        <f t="shared" ref="J7:J22" si="0">SUM(B7:I7)</f>
        <v>6</v>
      </c>
    </row>
    <row r="8" spans="1:36" s="3" customFormat="1" ht="27" customHeight="1" x14ac:dyDescent="0.2">
      <c r="A8" s="31" t="s">
        <v>6</v>
      </c>
      <c r="B8" s="16">
        <v>36</v>
      </c>
      <c r="C8" s="16">
        <v>30</v>
      </c>
      <c r="D8" s="16">
        <v>18</v>
      </c>
      <c r="E8" s="16">
        <v>21</v>
      </c>
      <c r="F8" s="16" t="s">
        <v>58</v>
      </c>
      <c r="G8" s="16" t="s">
        <v>58</v>
      </c>
      <c r="H8" s="16" t="s">
        <v>58</v>
      </c>
      <c r="I8" s="16">
        <v>854</v>
      </c>
      <c r="J8" s="16">
        <f t="shared" si="0"/>
        <v>959</v>
      </c>
    </row>
    <row r="9" spans="1:36" s="3" customFormat="1" ht="27" customHeight="1" x14ac:dyDescent="0.2">
      <c r="A9" s="31" t="s">
        <v>7</v>
      </c>
      <c r="B9" s="16" t="s">
        <v>58</v>
      </c>
      <c r="C9" s="16" t="s">
        <v>58</v>
      </c>
      <c r="D9" s="16" t="s">
        <v>58</v>
      </c>
      <c r="E9" s="16" t="s">
        <v>58</v>
      </c>
      <c r="F9" s="16" t="s">
        <v>58</v>
      </c>
      <c r="G9" s="16" t="s">
        <v>58</v>
      </c>
      <c r="H9" s="16" t="s">
        <v>58</v>
      </c>
      <c r="I9" s="16">
        <v>540</v>
      </c>
      <c r="J9" s="16">
        <f t="shared" si="0"/>
        <v>540</v>
      </c>
    </row>
    <row r="10" spans="1:36" s="3" customFormat="1" ht="27" customHeight="1" x14ac:dyDescent="0.2">
      <c r="A10" s="31" t="s">
        <v>8</v>
      </c>
      <c r="B10" s="16">
        <f>597+120</f>
        <v>717</v>
      </c>
      <c r="C10" s="16">
        <v>380</v>
      </c>
      <c r="D10" s="16">
        <f>22</f>
        <v>22</v>
      </c>
      <c r="E10" s="16" t="s">
        <v>58</v>
      </c>
      <c r="F10" s="16" t="s">
        <v>58</v>
      </c>
      <c r="G10" s="16" t="s">
        <v>58</v>
      </c>
      <c r="H10" s="16" t="s">
        <v>58</v>
      </c>
      <c r="I10" s="16" t="s">
        <v>58</v>
      </c>
      <c r="J10" s="16">
        <f t="shared" si="0"/>
        <v>1119</v>
      </c>
    </row>
    <row r="11" spans="1:36" s="3" customFormat="1" ht="27" customHeight="1" x14ac:dyDescent="0.2">
      <c r="A11" s="31" t="s">
        <v>17</v>
      </c>
      <c r="B11" s="16" t="s">
        <v>58</v>
      </c>
      <c r="C11" s="16">
        <v>74</v>
      </c>
      <c r="D11" s="16" t="s">
        <v>58</v>
      </c>
      <c r="E11" s="16" t="s">
        <v>58</v>
      </c>
      <c r="F11" s="16" t="s">
        <v>58</v>
      </c>
      <c r="G11" s="16">
        <v>11</v>
      </c>
      <c r="H11" s="16">
        <v>5</v>
      </c>
      <c r="I11" s="16">
        <v>20</v>
      </c>
      <c r="J11" s="16">
        <f t="shared" si="0"/>
        <v>110</v>
      </c>
    </row>
    <row r="12" spans="1:36" s="3" customFormat="1" ht="27" customHeight="1" x14ac:dyDescent="0.2">
      <c r="A12" s="31" t="s">
        <v>18</v>
      </c>
      <c r="B12" s="16">
        <v>12</v>
      </c>
      <c r="C12" s="16">
        <v>7</v>
      </c>
      <c r="D12" s="16" t="s">
        <v>58</v>
      </c>
      <c r="E12" s="16">
        <v>20</v>
      </c>
      <c r="F12" s="16" t="s">
        <v>58</v>
      </c>
      <c r="G12" s="16" t="s">
        <v>58</v>
      </c>
      <c r="H12" s="16" t="s">
        <v>58</v>
      </c>
      <c r="I12" s="16">
        <v>203</v>
      </c>
      <c r="J12" s="16">
        <f t="shared" si="0"/>
        <v>242</v>
      </c>
    </row>
    <row r="13" spans="1:36" s="3" customFormat="1" ht="27" customHeight="1" x14ac:dyDescent="0.2">
      <c r="A13" s="31" t="s">
        <v>19</v>
      </c>
      <c r="B13" s="16" t="s">
        <v>58</v>
      </c>
      <c r="C13" s="16">
        <v>24</v>
      </c>
      <c r="D13" s="16" t="s">
        <v>58</v>
      </c>
      <c r="E13" s="16" t="s">
        <v>58</v>
      </c>
      <c r="F13" s="16" t="s">
        <v>58</v>
      </c>
      <c r="G13" s="16" t="s">
        <v>58</v>
      </c>
      <c r="H13" s="16" t="s">
        <v>58</v>
      </c>
      <c r="I13" s="16">
        <v>505</v>
      </c>
      <c r="J13" s="16">
        <f t="shared" si="0"/>
        <v>529</v>
      </c>
    </row>
    <row r="14" spans="1:36" s="3" customFormat="1" ht="27" customHeight="1" x14ac:dyDescent="0.2">
      <c r="A14" s="31" t="s">
        <v>39</v>
      </c>
      <c r="B14" s="16">
        <v>42</v>
      </c>
      <c r="C14" s="16" t="s">
        <v>58</v>
      </c>
      <c r="D14" s="16" t="s">
        <v>58</v>
      </c>
      <c r="E14" s="16">
        <v>141</v>
      </c>
      <c r="F14" s="16">
        <v>1240</v>
      </c>
      <c r="G14" s="16" t="s">
        <v>58</v>
      </c>
      <c r="H14" s="16" t="s">
        <v>58</v>
      </c>
      <c r="I14" s="16" t="s">
        <v>58</v>
      </c>
      <c r="J14" s="16">
        <f t="shared" si="0"/>
        <v>1423</v>
      </c>
    </row>
    <row r="15" spans="1:36" s="3" customFormat="1" ht="27" customHeight="1" x14ac:dyDescent="0.2">
      <c r="A15" s="31" t="s">
        <v>9</v>
      </c>
      <c r="B15" s="16">
        <v>59</v>
      </c>
      <c r="C15" s="16">
        <v>126</v>
      </c>
      <c r="D15" s="16" t="s">
        <v>58</v>
      </c>
      <c r="E15" s="16">
        <v>97</v>
      </c>
      <c r="F15" s="16" t="s">
        <v>58</v>
      </c>
      <c r="G15" s="16" t="s">
        <v>58</v>
      </c>
      <c r="H15" s="16" t="s">
        <v>58</v>
      </c>
      <c r="I15" s="16">
        <v>119</v>
      </c>
      <c r="J15" s="16">
        <f t="shared" si="0"/>
        <v>401</v>
      </c>
    </row>
    <row r="16" spans="1:36" s="3" customFormat="1" ht="27" customHeight="1" x14ac:dyDescent="0.2">
      <c r="A16" s="31" t="s">
        <v>10</v>
      </c>
      <c r="B16" s="16">
        <v>1856</v>
      </c>
      <c r="C16" s="16">
        <v>99</v>
      </c>
      <c r="D16" s="16" t="s">
        <v>58</v>
      </c>
      <c r="E16" s="16">
        <v>957</v>
      </c>
      <c r="F16" s="16" t="s">
        <v>58</v>
      </c>
      <c r="G16" s="16" t="s">
        <v>58</v>
      </c>
      <c r="H16" s="16" t="s">
        <v>58</v>
      </c>
      <c r="I16" s="16" t="s">
        <v>58</v>
      </c>
      <c r="J16" s="16">
        <f t="shared" si="0"/>
        <v>2912</v>
      </c>
    </row>
    <row r="17" spans="1:10" s="3" customFormat="1" ht="27" customHeight="1" x14ac:dyDescent="0.2">
      <c r="A17" s="31" t="s">
        <v>34</v>
      </c>
      <c r="B17" s="16">
        <v>80</v>
      </c>
      <c r="C17" s="16" t="s">
        <v>58</v>
      </c>
      <c r="D17" s="16" t="s">
        <v>58</v>
      </c>
      <c r="E17" s="16" t="s">
        <v>58</v>
      </c>
      <c r="F17" s="16" t="s">
        <v>58</v>
      </c>
      <c r="G17" s="16" t="s">
        <v>58</v>
      </c>
      <c r="H17" s="16" t="s">
        <v>58</v>
      </c>
      <c r="I17" s="16" t="s">
        <v>58</v>
      </c>
      <c r="J17" s="16">
        <v>80</v>
      </c>
    </row>
    <row r="18" spans="1:10" s="3" customFormat="1" ht="27" customHeight="1" x14ac:dyDescent="0.2">
      <c r="A18" s="31" t="s">
        <v>43</v>
      </c>
      <c r="B18" s="16" t="s">
        <v>58</v>
      </c>
      <c r="C18" s="16">
        <v>46</v>
      </c>
      <c r="D18" s="16">
        <v>38</v>
      </c>
      <c r="E18" s="16" t="s">
        <v>58</v>
      </c>
      <c r="F18" s="16" t="s">
        <v>58</v>
      </c>
      <c r="G18" s="16" t="s">
        <v>58</v>
      </c>
      <c r="H18" s="16" t="s">
        <v>58</v>
      </c>
      <c r="I18" s="16" t="s">
        <v>58</v>
      </c>
      <c r="J18" s="16">
        <f t="shared" si="0"/>
        <v>84</v>
      </c>
    </row>
    <row r="19" spans="1:10" s="3" customFormat="1" ht="27" customHeight="1" x14ac:dyDescent="0.2">
      <c r="A19" s="31" t="s">
        <v>36</v>
      </c>
      <c r="B19" s="16" t="s">
        <v>58</v>
      </c>
      <c r="C19" s="16" t="s">
        <v>58</v>
      </c>
      <c r="D19" s="16">
        <v>133</v>
      </c>
      <c r="E19" s="16" t="s">
        <v>58</v>
      </c>
      <c r="F19" s="16" t="s">
        <v>58</v>
      </c>
      <c r="G19" s="16" t="s">
        <v>58</v>
      </c>
      <c r="H19" s="16" t="s">
        <v>58</v>
      </c>
      <c r="I19" s="16" t="s">
        <v>58</v>
      </c>
      <c r="J19" s="16">
        <f t="shared" si="0"/>
        <v>133</v>
      </c>
    </row>
    <row r="20" spans="1:10" s="3" customFormat="1" ht="27" customHeight="1" x14ac:dyDescent="0.2">
      <c r="A20" s="31" t="s">
        <v>45</v>
      </c>
      <c r="B20" s="16">
        <v>277</v>
      </c>
      <c r="C20" s="16">
        <v>15</v>
      </c>
      <c r="D20" s="16" t="s">
        <v>58</v>
      </c>
      <c r="E20" s="16" t="s">
        <v>58</v>
      </c>
      <c r="F20" s="16" t="s">
        <v>58</v>
      </c>
      <c r="G20" s="16" t="s">
        <v>58</v>
      </c>
      <c r="H20" s="16" t="s">
        <v>58</v>
      </c>
      <c r="I20" s="16" t="s">
        <v>58</v>
      </c>
      <c r="J20" s="16">
        <f t="shared" si="0"/>
        <v>292</v>
      </c>
    </row>
    <row r="21" spans="1:10" s="3" customFormat="1" ht="27" customHeight="1" x14ac:dyDescent="0.2">
      <c r="A21" s="31" t="s">
        <v>46</v>
      </c>
      <c r="B21" s="16">
        <v>36</v>
      </c>
      <c r="C21" s="16">
        <v>50</v>
      </c>
      <c r="D21" s="16" t="s">
        <v>58</v>
      </c>
      <c r="E21" s="16" t="s">
        <v>58</v>
      </c>
      <c r="F21" s="16" t="s">
        <v>58</v>
      </c>
      <c r="G21" s="16" t="s">
        <v>58</v>
      </c>
      <c r="H21" s="16" t="s">
        <v>58</v>
      </c>
      <c r="I21" s="16" t="s">
        <v>58</v>
      </c>
      <c r="J21" s="16">
        <f t="shared" si="0"/>
        <v>86</v>
      </c>
    </row>
    <row r="22" spans="1:10" s="3" customFormat="1" ht="27" customHeight="1" x14ac:dyDescent="0.2">
      <c r="A22" s="31" t="s">
        <v>47</v>
      </c>
      <c r="B22" s="16">
        <v>70</v>
      </c>
      <c r="C22" s="16">
        <v>62</v>
      </c>
      <c r="D22" s="16">
        <v>8</v>
      </c>
      <c r="E22" s="16" t="s">
        <v>58</v>
      </c>
      <c r="F22" s="16" t="s">
        <v>58</v>
      </c>
      <c r="G22" s="16" t="s">
        <v>58</v>
      </c>
      <c r="H22" s="16" t="s">
        <v>58</v>
      </c>
      <c r="I22" s="16" t="s">
        <v>58</v>
      </c>
      <c r="J22" s="16">
        <f t="shared" si="0"/>
        <v>140</v>
      </c>
    </row>
    <row r="23" spans="1:10" s="3" customFormat="1" ht="27" customHeight="1" x14ac:dyDescent="0.2">
      <c r="A23" s="37" t="s">
        <v>2</v>
      </c>
      <c r="B23" s="16">
        <f t="shared" ref="B23:I23" si="1">SUM(B7:B22)</f>
        <v>3185</v>
      </c>
      <c r="C23" s="16">
        <f t="shared" si="1"/>
        <v>919</v>
      </c>
      <c r="D23" s="16">
        <f t="shared" si="1"/>
        <v>219</v>
      </c>
      <c r="E23" s="16">
        <f t="shared" si="1"/>
        <v>1236</v>
      </c>
      <c r="F23" s="16">
        <f t="shared" si="1"/>
        <v>1240</v>
      </c>
      <c r="G23" s="16">
        <f t="shared" si="1"/>
        <v>11</v>
      </c>
      <c r="H23" s="16">
        <f t="shared" si="1"/>
        <v>5</v>
      </c>
      <c r="I23" s="16">
        <f t="shared" si="1"/>
        <v>2241</v>
      </c>
      <c r="J23" s="30">
        <f>SUM(J7:J22)</f>
        <v>9056</v>
      </c>
    </row>
    <row r="24" spans="1:10" s="3" customFormat="1" ht="24.75" customHeight="1" x14ac:dyDescent="0.2">
      <c r="A24" s="4" t="s">
        <v>20</v>
      </c>
    </row>
    <row r="25" spans="1:10" s="3" customFormat="1" ht="48" customHeight="1" x14ac:dyDescent="0.2">
      <c r="A25" s="52" t="s">
        <v>28</v>
      </c>
      <c r="B25" s="53"/>
      <c r="C25" s="53"/>
      <c r="D25" s="53"/>
      <c r="E25" s="53"/>
      <c r="F25" s="53"/>
      <c r="G25" s="53"/>
      <c r="H25" s="53"/>
      <c r="I25" s="53"/>
      <c r="J25" s="53"/>
    </row>
    <row r="26" spans="1:10" ht="48.75" customHeight="1" x14ac:dyDescent="0.2">
      <c r="A26" s="52" t="s">
        <v>29</v>
      </c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48" customHeight="1" x14ac:dyDescent="0.2">
      <c r="A27" s="52" t="s">
        <v>30</v>
      </c>
      <c r="B27" s="53"/>
      <c r="C27" s="53"/>
      <c r="D27" s="53"/>
      <c r="E27" s="53"/>
      <c r="F27" s="53"/>
      <c r="G27" s="53"/>
      <c r="H27" s="53"/>
      <c r="I27" s="53"/>
      <c r="J27" s="53"/>
    </row>
  </sheetData>
  <mergeCells count="5">
    <mergeCell ref="A2:J2"/>
    <mergeCell ref="A25:J25"/>
    <mergeCell ref="A26:J26"/>
    <mergeCell ref="A27:J27"/>
    <mergeCell ref="B4:I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9" orientation="portrait" horizontalDpi="300" verticalDpi="300" r:id="rId1"/>
  <headerFooter alignWithMargins="0">
    <oddHeader xml:space="preserve">&amp;R&amp;"Comic Sans MS,Normal"&amp;8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21"/>
  <sheetViews>
    <sheetView workbookViewId="0">
      <selection activeCell="G10" sqref="G10"/>
    </sheetView>
  </sheetViews>
  <sheetFormatPr baseColWidth="10" defaultRowHeight="12.75" x14ac:dyDescent="0.2"/>
  <cols>
    <col min="2" max="2" width="9" customWidth="1"/>
    <col min="3" max="3" width="9.140625" customWidth="1"/>
    <col min="4" max="4" width="9.28515625" customWidth="1"/>
    <col min="6" max="6" width="6.7109375" customWidth="1"/>
    <col min="7" max="7" width="9.85546875" customWidth="1"/>
    <col min="8" max="8" width="5.7109375" customWidth="1"/>
    <col min="9" max="9" width="8.7109375" customWidth="1"/>
  </cols>
  <sheetData>
    <row r="2" spans="1:10" x14ac:dyDescent="0.2">
      <c r="B2" s="50" t="s">
        <v>51</v>
      </c>
      <c r="C2" s="50"/>
      <c r="D2" s="50"/>
      <c r="E2" s="50"/>
      <c r="F2" s="50"/>
      <c r="G2" s="50"/>
    </row>
    <row r="4" spans="1:10" ht="22.5" x14ac:dyDescent="0.45">
      <c r="A4" s="49" t="s">
        <v>52</v>
      </c>
      <c r="B4" s="49"/>
      <c r="C4" s="49"/>
      <c r="D4" s="49"/>
      <c r="E4" s="49"/>
      <c r="F4" s="49"/>
      <c r="G4" s="49"/>
      <c r="H4" s="49"/>
      <c r="I4" s="49"/>
    </row>
    <row r="6" spans="1:10" ht="13.5" thickBot="1" x14ac:dyDescent="0.25"/>
    <row r="7" spans="1:10" ht="39.75" thickBot="1" x14ac:dyDescent="0.25">
      <c r="A7" s="39" t="s">
        <v>53</v>
      </c>
      <c r="B7" s="20" t="s">
        <v>0</v>
      </c>
      <c r="C7" s="20" t="s">
        <v>16</v>
      </c>
      <c r="D7" s="21" t="s">
        <v>1</v>
      </c>
      <c r="E7" s="20" t="s">
        <v>11</v>
      </c>
      <c r="F7" s="20" t="s">
        <v>14</v>
      </c>
      <c r="G7" s="20" t="s">
        <v>15</v>
      </c>
      <c r="H7" s="40" t="s">
        <v>3</v>
      </c>
      <c r="I7" s="35" t="s">
        <v>33</v>
      </c>
    </row>
    <row r="8" spans="1:10" ht="15" x14ac:dyDescent="0.2">
      <c r="A8" s="22" t="s">
        <v>6</v>
      </c>
      <c r="B8" s="23" t="s">
        <v>58</v>
      </c>
      <c r="C8" s="23" t="s">
        <v>58</v>
      </c>
      <c r="D8" s="23" t="s">
        <v>58</v>
      </c>
      <c r="E8" s="23" t="s">
        <v>58</v>
      </c>
      <c r="F8" s="23" t="s">
        <v>58</v>
      </c>
      <c r="G8" s="23">
        <v>79</v>
      </c>
      <c r="H8" s="41" t="s">
        <v>58</v>
      </c>
      <c r="I8" s="24">
        <v>79</v>
      </c>
      <c r="J8" s="44"/>
    </row>
    <row r="9" spans="1:10" ht="28.5" x14ac:dyDescent="0.2">
      <c r="A9" s="25" t="s">
        <v>7</v>
      </c>
      <c r="B9" s="26" t="s">
        <v>58</v>
      </c>
      <c r="C9" s="26" t="s">
        <v>58</v>
      </c>
      <c r="D9" s="26" t="s">
        <v>58</v>
      </c>
      <c r="E9" s="26" t="s">
        <v>58</v>
      </c>
      <c r="F9" s="26" t="s">
        <v>58</v>
      </c>
      <c r="G9" s="26">
        <v>42</v>
      </c>
      <c r="H9" s="42" t="s">
        <v>58</v>
      </c>
      <c r="I9" s="27">
        <v>42</v>
      </c>
    </row>
    <row r="10" spans="1:10" ht="28.5" x14ac:dyDescent="0.2">
      <c r="A10" s="25" t="s">
        <v>8</v>
      </c>
      <c r="B10" s="26" t="s">
        <v>58</v>
      </c>
      <c r="C10" s="26">
        <v>211</v>
      </c>
      <c r="D10" s="26">
        <v>113</v>
      </c>
      <c r="E10" s="26" t="s">
        <v>58</v>
      </c>
      <c r="F10" s="26" t="s">
        <v>58</v>
      </c>
      <c r="G10" s="26" t="s">
        <v>58</v>
      </c>
      <c r="H10" s="42" t="s">
        <v>58</v>
      </c>
      <c r="I10" s="27">
        <v>324</v>
      </c>
    </row>
    <row r="11" spans="1:10" ht="15" x14ac:dyDescent="0.2">
      <c r="A11" s="25" t="s">
        <v>17</v>
      </c>
      <c r="B11" s="26" t="s">
        <v>58</v>
      </c>
      <c r="C11" s="26" t="s">
        <v>58</v>
      </c>
      <c r="D11" s="26">
        <v>33</v>
      </c>
      <c r="E11" s="26" t="s">
        <v>58</v>
      </c>
      <c r="F11" s="26">
        <v>36</v>
      </c>
      <c r="G11" s="26" t="s">
        <v>58</v>
      </c>
      <c r="H11" s="42">
        <v>100</v>
      </c>
      <c r="I11" s="27">
        <v>169</v>
      </c>
    </row>
    <row r="12" spans="1:10" ht="42.75" x14ac:dyDescent="0.2">
      <c r="A12" s="25" t="s">
        <v>18</v>
      </c>
      <c r="B12" s="26">
        <v>38</v>
      </c>
      <c r="C12" s="26">
        <v>40</v>
      </c>
      <c r="D12" s="26" t="s">
        <v>58</v>
      </c>
      <c r="E12" s="26">
        <v>19</v>
      </c>
      <c r="F12" s="26" t="s">
        <v>58</v>
      </c>
      <c r="G12" s="26" t="s">
        <v>58</v>
      </c>
      <c r="H12" s="42" t="s">
        <v>58</v>
      </c>
      <c r="I12" s="27">
        <v>97</v>
      </c>
    </row>
    <row r="13" spans="1:10" ht="42.75" x14ac:dyDescent="0.2">
      <c r="A13" s="25" t="s">
        <v>19</v>
      </c>
      <c r="B13" s="26">
        <v>7</v>
      </c>
      <c r="C13" s="26" t="s">
        <v>58</v>
      </c>
      <c r="D13" s="26" t="s">
        <v>58</v>
      </c>
      <c r="E13" s="26" t="s">
        <v>58</v>
      </c>
      <c r="F13" s="26">
        <v>116</v>
      </c>
      <c r="G13" s="26">
        <v>124</v>
      </c>
      <c r="H13" s="42" t="s">
        <v>58</v>
      </c>
      <c r="I13" s="27">
        <v>247</v>
      </c>
    </row>
    <row r="14" spans="1:10" ht="28.5" x14ac:dyDescent="0.2">
      <c r="A14" s="25" t="s">
        <v>34</v>
      </c>
      <c r="B14" s="26">
        <v>135</v>
      </c>
      <c r="C14" s="26" t="s">
        <v>58</v>
      </c>
      <c r="D14" s="26" t="s">
        <v>58</v>
      </c>
      <c r="E14" s="26" t="s">
        <v>58</v>
      </c>
      <c r="F14" s="26" t="s">
        <v>58</v>
      </c>
      <c r="G14" s="26" t="s">
        <v>58</v>
      </c>
      <c r="H14" s="42" t="s">
        <v>58</v>
      </c>
      <c r="I14" s="27">
        <v>135</v>
      </c>
    </row>
    <row r="15" spans="1:10" ht="15" x14ac:dyDescent="0.2">
      <c r="A15" s="25" t="s">
        <v>10</v>
      </c>
      <c r="B15" s="26">
        <v>1308</v>
      </c>
      <c r="C15" s="26">
        <v>235</v>
      </c>
      <c r="D15" s="26" t="s">
        <v>58</v>
      </c>
      <c r="E15" s="26" t="s">
        <v>58</v>
      </c>
      <c r="F15" s="26" t="s">
        <v>58</v>
      </c>
      <c r="G15" s="26" t="s">
        <v>58</v>
      </c>
      <c r="H15" s="42" t="s">
        <v>58</v>
      </c>
      <c r="I15" s="27">
        <v>1543</v>
      </c>
    </row>
    <row r="16" spans="1:10" ht="15" x14ac:dyDescent="0.2">
      <c r="A16" s="25" t="s">
        <v>36</v>
      </c>
      <c r="B16" s="26">
        <v>19</v>
      </c>
      <c r="C16" s="26">
        <v>7</v>
      </c>
      <c r="D16" s="26">
        <v>106</v>
      </c>
      <c r="E16" s="26" t="s">
        <v>58</v>
      </c>
      <c r="F16" s="26" t="s">
        <v>58</v>
      </c>
      <c r="G16" s="26" t="s">
        <v>58</v>
      </c>
      <c r="H16" s="42" t="s">
        <v>58</v>
      </c>
      <c r="I16" s="27">
        <v>132</v>
      </c>
    </row>
    <row r="17" spans="1:9" ht="28.5" x14ac:dyDescent="0.2">
      <c r="A17" s="25" t="s">
        <v>37</v>
      </c>
      <c r="B17" s="26" t="s">
        <v>58</v>
      </c>
      <c r="C17" s="26" t="s">
        <v>58</v>
      </c>
      <c r="D17" s="26">
        <v>24</v>
      </c>
      <c r="E17" s="26" t="s">
        <v>58</v>
      </c>
      <c r="F17" s="26" t="s">
        <v>58</v>
      </c>
      <c r="G17" s="26" t="s">
        <v>58</v>
      </c>
      <c r="H17" s="42" t="s">
        <v>58</v>
      </c>
      <c r="I17" s="27">
        <v>24</v>
      </c>
    </row>
    <row r="18" spans="1:9" ht="15" x14ac:dyDescent="0.2">
      <c r="A18" s="25" t="s">
        <v>54</v>
      </c>
      <c r="B18" s="26">
        <v>137</v>
      </c>
      <c r="C18" s="26" t="s">
        <v>58</v>
      </c>
      <c r="D18" s="26" t="s">
        <v>58</v>
      </c>
      <c r="E18" s="26" t="s">
        <v>58</v>
      </c>
      <c r="F18" s="26" t="s">
        <v>58</v>
      </c>
      <c r="G18" s="26" t="s">
        <v>58</v>
      </c>
      <c r="H18" s="42" t="s">
        <v>58</v>
      </c>
      <c r="I18" s="27">
        <v>137</v>
      </c>
    </row>
    <row r="19" spans="1:9" ht="15" x14ac:dyDescent="0.2">
      <c r="A19" s="25" t="s">
        <v>55</v>
      </c>
      <c r="B19" s="26" t="s">
        <v>58</v>
      </c>
      <c r="C19" s="26">
        <v>25</v>
      </c>
      <c r="D19" s="26" t="s">
        <v>58</v>
      </c>
      <c r="E19" s="26" t="s">
        <v>58</v>
      </c>
      <c r="F19" s="26" t="s">
        <v>58</v>
      </c>
      <c r="G19" s="26" t="s">
        <v>58</v>
      </c>
      <c r="H19" s="42" t="s">
        <v>58</v>
      </c>
      <c r="I19" s="27">
        <v>25</v>
      </c>
    </row>
    <row r="20" spans="1:9" ht="15.75" thickBot="1" x14ac:dyDescent="0.25">
      <c r="A20" s="34" t="s">
        <v>2</v>
      </c>
      <c r="B20" s="28">
        <f t="shared" ref="B20:H20" si="0">SUM(B8:B19)</f>
        <v>1644</v>
      </c>
      <c r="C20" s="28">
        <f t="shared" si="0"/>
        <v>518</v>
      </c>
      <c r="D20" s="28">
        <f t="shared" si="0"/>
        <v>276</v>
      </c>
      <c r="E20" s="28">
        <f t="shared" si="0"/>
        <v>19</v>
      </c>
      <c r="F20" s="28">
        <f t="shared" si="0"/>
        <v>152</v>
      </c>
      <c r="G20" s="28">
        <f t="shared" si="0"/>
        <v>245</v>
      </c>
      <c r="H20" s="43">
        <f t="shared" si="0"/>
        <v>100</v>
      </c>
      <c r="I20" s="29">
        <v>2954</v>
      </c>
    </row>
    <row r="21" spans="1:9" x14ac:dyDescent="0.2">
      <c r="I21" s="44"/>
    </row>
  </sheetData>
  <mergeCells count="2">
    <mergeCell ref="B2:G2"/>
    <mergeCell ref="A4:I4"/>
  </mergeCells>
  <phoneticPr fontId="1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AP14"/>
  <sheetViews>
    <sheetView workbookViewId="0">
      <selection activeCell="P10" sqref="P10"/>
    </sheetView>
  </sheetViews>
  <sheetFormatPr baseColWidth="10" defaultRowHeight="12.75" x14ac:dyDescent="0.2"/>
  <cols>
    <col min="1" max="1" width="18.7109375" customWidth="1"/>
    <col min="2" max="2" width="7.85546875" customWidth="1"/>
    <col min="3" max="3" width="7" customWidth="1"/>
    <col min="4" max="6" width="7.7109375" customWidth="1"/>
    <col min="7" max="10" width="6.7109375" customWidth="1"/>
    <col min="11" max="11" width="9" customWidth="1"/>
    <col min="12" max="12" width="2.7109375" customWidth="1"/>
    <col min="13" max="13" width="9.28515625" style="6" customWidth="1"/>
    <col min="14" max="18" width="12.7109375" style="10" customWidth="1"/>
    <col min="19" max="19" width="11.42578125" style="13"/>
    <col min="21" max="21" width="12.85546875" bestFit="1" customWidth="1"/>
  </cols>
  <sheetData>
    <row r="2" spans="1:42" ht="22.5" x14ac:dyDescent="0.45">
      <c r="A2" s="49" t="s">
        <v>65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"/>
    </row>
    <row r="4" spans="1:42" x14ac:dyDescent="0.2">
      <c r="C4" s="50" t="s">
        <v>27</v>
      </c>
      <c r="D4" s="50"/>
      <c r="E4" s="50"/>
      <c r="F4" s="50"/>
      <c r="G4" s="50"/>
      <c r="H4" s="50"/>
      <c r="I4" s="50"/>
      <c r="J4" s="50"/>
      <c r="K4" s="50"/>
    </row>
    <row r="6" spans="1:42" ht="40.5" customHeight="1" x14ac:dyDescent="0.2">
      <c r="A6" s="1"/>
      <c r="B6" s="32" t="s">
        <v>0</v>
      </c>
      <c r="C6" s="32" t="s">
        <v>16</v>
      </c>
      <c r="D6" s="33" t="s">
        <v>1</v>
      </c>
      <c r="E6" s="32" t="s">
        <v>12</v>
      </c>
      <c r="F6" s="32" t="s">
        <v>13</v>
      </c>
      <c r="G6" s="32" t="s">
        <v>14</v>
      </c>
      <c r="H6" s="32" t="s">
        <v>15</v>
      </c>
      <c r="I6" s="32" t="s">
        <v>3</v>
      </c>
      <c r="J6" s="32" t="s">
        <v>4</v>
      </c>
      <c r="K6" s="36" t="s">
        <v>2</v>
      </c>
      <c r="L6" s="8"/>
      <c r="M6" s="7"/>
      <c r="N6" s="11"/>
      <c r="O6" s="11"/>
      <c r="P6" s="11"/>
      <c r="Q6" s="11"/>
      <c r="R6" s="11"/>
      <c r="S6" s="1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3" customFormat="1" ht="27" customHeight="1" x14ac:dyDescent="0.2">
      <c r="A7" s="31" t="s">
        <v>6</v>
      </c>
      <c r="B7" s="26" t="s">
        <v>58</v>
      </c>
      <c r="C7" s="16">
        <v>32</v>
      </c>
      <c r="D7" s="26" t="s">
        <v>58</v>
      </c>
      <c r="E7" s="26" t="s">
        <v>58</v>
      </c>
      <c r="F7" s="26" t="s">
        <v>58</v>
      </c>
      <c r="G7" s="26" t="s">
        <v>58</v>
      </c>
      <c r="H7" s="26" t="s">
        <v>58</v>
      </c>
      <c r="I7" s="26" t="s">
        <v>58</v>
      </c>
      <c r="J7" s="26" t="s">
        <v>58</v>
      </c>
      <c r="K7" s="16">
        <f t="shared" ref="K7:K12" si="0">SUM(B7:J7)</f>
        <v>32</v>
      </c>
      <c r="L7" s="9"/>
      <c r="O7" s="12"/>
      <c r="P7" s="12"/>
      <c r="Q7" s="12"/>
      <c r="R7" s="12"/>
      <c r="S7" s="12"/>
    </row>
    <row r="8" spans="1:42" s="3" customFormat="1" ht="27" customHeight="1" x14ac:dyDescent="0.2">
      <c r="A8" s="31" t="s">
        <v>8</v>
      </c>
      <c r="B8" s="26" t="s">
        <v>58</v>
      </c>
      <c r="C8" s="16">
        <v>16</v>
      </c>
      <c r="D8" s="26" t="s">
        <v>58</v>
      </c>
      <c r="E8" s="26" t="s">
        <v>58</v>
      </c>
      <c r="F8" s="26" t="s">
        <v>58</v>
      </c>
      <c r="G8" s="26" t="s">
        <v>58</v>
      </c>
      <c r="H8" s="26" t="s">
        <v>58</v>
      </c>
      <c r="I8" s="26" t="s">
        <v>58</v>
      </c>
      <c r="J8" s="26" t="s">
        <v>58</v>
      </c>
      <c r="K8" s="16">
        <f t="shared" si="0"/>
        <v>16</v>
      </c>
      <c r="L8" s="9"/>
      <c r="N8" s="12"/>
      <c r="O8" s="12"/>
      <c r="P8" s="12"/>
      <c r="Q8" s="12"/>
      <c r="R8" s="12"/>
      <c r="S8" s="12"/>
    </row>
    <row r="9" spans="1:42" s="3" customFormat="1" ht="27" customHeight="1" x14ac:dyDescent="0.2">
      <c r="A9" s="31" t="s">
        <v>34</v>
      </c>
      <c r="B9" s="26" t="s">
        <v>58</v>
      </c>
      <c r="C9" s="16">
        <v>77</v>
      </c>
      <c r="D9" s="26" t="s">
        <v>58</v>
      </c>
      <c r="E9" s="26" t="s">
        <v>58</v>
      </c>
      <c r="F9" s="26" t="s">
        <v>58</v>
      </c>
      <c r="G9" s="26" t="s">
        <v>58</v>
      </c>
      <c r="H9" s="26" t="s">
        <v>58</v>
      </c>
      <c r="I9" s="26" t="s">
        <v>58</v>
      </c>
      <c r="J9" s="26" t="s">
        <v>58</v>
      </c>
      <c r="K9" s="16">
        <v>77</v>
      </c>
      <c r="L9" s="9"/>
      <c r="N9" s="12"/>
      <c r="O9" s="12"/>
      <c r="P9" s="12"/>
      <c r="Q9" s="12"/>
      <c r="R9" s="12"/>
      <c r="S9" s="12"/>
    </row>
    <row r="10" spans="1:42" s="3" customFormat="1" ht="27" customHeight="1" x14ac:dyDescent="0.2">
      <c r="A10" s="31" t="s">
        <v>10</v>
      </c>
      <c r="B10" s="26" t="s">
        <v>58</v>
      </c>
      <c r="C10" s="16">
        <v>44</v>
      </c>
      <c r="D10" s="26" t="s">
        <v>58</v>
      </c>
      <c r="E10" s="26" t="s">
        <v>58</v>
      </c>
      <c r="F10" s="26" t="s">
        <v>58</v>
      </c>
      <c r="G10" s="26" t="s">
        <v>58</v>
      </c>
      <c r="H10" s="26" t="s">
        <v>58</v>
      </c>
      <c r="I10" s="26" t="s">
        <v>58</v>
      </c>
      <c r="J10" s="26" t="s">
        <v>58</v>
      </c>
      <c r="K10" s="16">
        <v>44</v>
      </c>
      <c r="L10" s="9"/>
      <c r="N10" s="12"/>
      <c r="O10" s="12"/>
      <c r="P10" s="12"/>
      <c r="Q10" s="12"/>
      <c r="R10" s="12"/>
      <c r="S10" s="12"/>
    </row>
    <row r="11" spans="1:42" s="3" customFormat="1" ht="27" customHeight="1" x14ac:dyDescent="0.2">
      <c r="A11" s="31" t="s">
        <v>36</v>
      </c>
      <c r="B11" s="26" t="s">
        <v>58</v>
      </c>
      <c r="C11" s="16">
        <v>16</v>
      </c>
      <c r="D11" s="26" t="s">
        <v>58</v>
      </c>
      <c r="E11" s="26" t="s">
        <v>58</v>
      </c>
      <c r="F11" s="26" t="s">
        <v>58</v>
      </c>
      <c r="G11" s="26" t="s">
        <v>58</v>
      </c>
      <c r="H11" s="26" t="s">
        <v>58</v>
      </c>
      <c r="I11" s="26" t="s">
        <v>58</v>
      </c>
      <c r="J11" s="26" t="s">
        <v>58</v>
      </c>
      <c r="K11" s="16">
        <f t="shared" si="0"/>
        <v>16</v>
      </c>
      <c r="L11" s="9"/>
      <c r="N11" s="12"/>
      <c r="O11" s="12"/>
      <c r="P11" s="12"/>
      <c r="Q11" s="12"/>
      <c r="R11" s="12"/>
      <c r="S11" s="12"/>
    </row>
    <row r="12" spans="1:42" s="3" customFormat="1" ht="27" customHeight="1" x14ac:dyDescent="0.2">
      <c r="A12" s="31" t="s">
        <v>41</v>
      </c>
      <c r="B12" s="26" t="s">
        <v>58</v>
      </c>
      <c r="C12" s="16">
        <v>9</v>
      </c>
      <c r="D12" s="26" t="s">
        <v>58</v>
      </c>
      <c r="E12" s="26" t="s">
        <v>58</v>
      </c>
      <c r="F12" s="26" t="s">
        <v>58</v>
      </c>
      <c r="G12" s="26" t="s">
        <v>58</v>
      </c>
      <c r="H12" s="26" t="s">
        <v>58</v>
      </c>
      <c r="I12" s="26" t="s">
        <v>58</v>
      </c>
      <c r="J12" s="26" t="s">
        <v>58</v>
      </c>
      <c r="K12" s="16">
        <f t="shared" si="0"/>
        <v>9</v>
      </c>
      <c r="L12" s="9"/>
      <c r="N12" s="12"/>
      <c r="O12" s="12"/>
      <c r="P12" s="12"/>
      <c r="Q12" s="12"/>
      <c r="R12" s="12"/>
      <c r="S12" s="12"/>
    </row>
    <row r="13" spans="1:42" s="3" customFormat="1" ht="27" customHeight="1" x14ac:dyDescent="0.2">
      <c r="A13" s="37" t="s">
        <v>2</v>
      </c>
      <c r="B13" s="16">
        <f t="shared" ref="B13:K13" si="1">SUM(B7:B12)</f>
        <v>0</v>
      </c>
      <c r="C13" s="16">
        <f t="shared" si="1"/>
        <v>194</v>
      </c>
      <c r="D13" s="16">
        <f t="shared" si="1"/>
        <v>0</v>
      </c>
      <c r="E13" s="16">
        <f t="shared" si="1"/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30">
        <f t="shared" si="1"/>
        <v>194</v>
      </c>
      <c r="L13" s="9"/>
      <c r="N13" s="12"/>
      <c r="O13" s="12"/>
      <c r="P13" s="12"/>
      <c r="Q13" s="12"/>
      <c r="R13" s="12"/>
      <c r="S13" s="12"/>
    </row>
    <row r="14" spans="1:42" s="3" customFormat="1" ht="24.75" customHeight="1" x14ac:dyDescent="0.2">
      <c r="A14" s="4"/>
      <c r="N14" s="12"/>
      <c r="O14" s="12"/>
      <c r="P14" s="12"/>
      <c r="Q14" s="12"/>
      <c r="R14" s="12"/>
      <c r="S14" s="12"/>
    </row>
  </sheetData>
  <mergeCells count="2">
    <mergeCell ref="A2:K2"/>
    <mergeCell ref="C4:K4"/>
  </mergeCell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&amp;R&amp;"Comic Sans MS,Normal"&amp;8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6</vt:i4>
      </vt:variant>
    </vt:vector>
  </HeadingPairs>
  <TitlesOfParts>
    <vt:vector size="17" baseType="lpstr">
      <vt:lpstr>1ere page</vt:lpstr>
      <vt:lpstr>Bât. 1600 crnan</vt:lpstr>
      <vt:lpstr>Bât. 1601 CE</vt:lpstr>
      <vt:lpstr>Bât. 1603</vt:lpstr>
      <vt:lpstr>Bât. 1607</vt:lpstr>
      <vt:lpstr>Bât.1608 crnan</vt:lpstr>
      <vt:lpstr>Bât. 1609 crnan</vt:lpstr>
      <vt:lpstr>Bât 1611 DO</vt:lpstr>
      <vt:lpstr>Bât. 1613</vt:lpstr>
      <vt:lpstr>Vitreries</vt:lpstr>
      <vt:lpstr>Récapitulatif</vt:lpstr>
      <vt:lpstr>'Bât. 1600 crnan'!Zone_d_impression</vt:lpstr>
      <vt:lpstr>'Bât. 1601 CE'!Zone_d_impression</vt:lpstr>
      <vt:lpstr>'Bât. 1603'!Zone_d_impression</vt:lpstr>
      <vt:lpstr>'Bât. 1607'!Zone_d_impression</vt:lpstr>
      <vt:lpstr>'Bât. 1613'!Zone_d_impression</vt:lpstr>
      <vt:lpstr>Vitreries!Zone_d_impression</vt:lpstr>
    </vt:vector>
  </TitlesOfParts>
  <Company>CRNA/Nord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QUESSADA François</dc:creator>
  <cp:lastModifiedBy>Etiennette Larochelle</cp:lastModifiedBy>
  <cp:lastPrinted>2017-04-12T09:45:07Z</cp:lastPrinted>
  <dcterms:created xsi:type="dcterms:W3CDTF">2000-12-21T14:15:29Z</dcterms:created>
  <dcterms:modified xsi:type="dcterms:W3CDTF">2025-02-11T13:59:50Z</dcterms:modified>
</cp:coreProperties>
</file>