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5\7°\ECOLE MILITAIRE\Z-21053-ECOLE GUERRE CLOS COUV\07-PRO-DCE\00-RenduFinal\EM_ECOLE DE GUERRE_DCE 2BDM\V2 pour PLACE\01_Pièces Ecrites\05_DPGF - BPU - DQE\LOT 05 MAÇONNERIE - PIERRE DE TAILLE MH\"/>
    </mc:Choice>
  </mc:AlternateContent>
  <xr:revisionPtr revIDLastSave="0" documentId="13_ncr:1_{D298BCE9-BA47-4CD4-A491-39595937185F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Note liminaire" sheetId="6" r:id="rId2"/>
    <sheet name="Paramètres" sheetId="3" state="hidden" r:id="rId3"/>
    <sheet name="Version" sheetId="4" state="hidden" r:id="rId4"/>
    <sheet name="DPGF" sheetId="9" r:id="rId5"/>
  </sheets>
  <externalReferences>
    <externalReference r:id="rId6"/>
    <externalReference r:id="rId7"/>
    <externalReference r:id="rId8"/>
  </externalReferences>
  <definedNames>
    <definedName name="___D1" localSheetId="1">#REF!</definedName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'[1]Hono TF'!#REF!</definedName>
    <definedName name="__b3">'[1]Hono TF'!#REF!</definedName>
    <definedName name="__bb1">'[1]Hono TF'!#REF!</definedName>
    <definedName name="__bb3">'[1]Hono TF'!#REF!</definedName>
    <definedName name="__bb4">'[1]Hono TF'!#REF!</definedName>
    <definedName name="__bb5">'[1]Hono TF'!#REF!</definedName>
    <definedName name="__bb6">'[1]Hono TF'!#REF!</definedName>
    <definedName name="__D1" localSheetId="1">#REF!</definedName>
    <definedName name="__D1">#REF!</definedName>
    <definedName name="__D2" localSheetId="1">#REF!</definedName>
    <definedName name="__D2">#REF!</definedName>
    <definedName name="__D3" localSheetId="1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'[1]Hono TF'!#REF!</definedName>
    <definedName name="__op2">'[1]Hono TF'!#REF!</definedName>
    <definedName name="__op3">'[1]Hono TF'!#REF!</definedName>
    <definedName name="__T1" localSheetId="1">#REF!</definedName>
    <definedName name="__T1">#REF!</definedName>
    <definedName name="__T2" localSheetId="1">#REF!</definedName>
    <definedName name="__T2">#REF!</definedName>
    <definedName name="__T3" localSheetId="1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'[1]Hono TF'!#REF!</definedName>
    <definedName name="_b3">'[1]Hono TF'!#REF!</definedName>
    <definedName name="_B71" localSheetId="1">#REF!</definedName>
    <definedName name="_B71">#REF!</definedName>
    <definedName name="_B72" localSheetId="1">#REF!</definedName>
    <definedName name="_B72">#REF!</definedName>
    <definedName name="_B73" localSheetId="1">#REF!</definedName>
    <definedName name="_B73">#REF!</definedName>
    <definedName name="_bb1" localSheetId="1">'[1]Hono TF'!#REF!</definedName>
    <definedName name="_bb1">'[1]Hono TF'!#REF!</definedName>
    <definedName name="_bb2" localSheetId="1">#REF!</definedName>
    <definedName name="_bb2">#REF!</definedName>
    <definedName name="_bb3" localSheetId="1">'[1]Hono TF'!#REF!</definedName>
    <definedName name="_bb3">'[1]Hono TF'!#REF!</definedName>
    <definedName name="_bb4" localSheetId="1">'[1]Hono TF'!#REF!</definedName>
    <definedName name="_bb4">'[1]Hono TF'!#REF!</definedName>
    <definedName name="_bb5" localSheetId="1">'[1]Hono TF'!#REF!</definedName>
    <definedName name="_bb5">'[1]Hono TF'!#REF!</definedName>
    <definedName name="_bb6" localSheetId="1">'[1]Hono TF'!#REF!</definedName>
    <definedName name="_bb6">'[1]Hono TF'!#REF!</definedName>
    <definedName name="_bt01" localSheetId="1">#REF!</definedName>
    <definedName name="_bt01">#REF!</definedName>
    <definedName name="_D1" localSheetId="1">#REF!</definedName>
    <definedName name="_D1">#REF!</definedName>
    <definedName name="_D2" localSheetId="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 localSheetId="1">#REF!</definedName>
    <definedName name="_ht1">#REF!</definedName>
    <definedName name="_ht2" localSheetId="1">#REF!</definedName>
    <definedName name="_ht2">#REF!</definedName>
    <definedName name="_ii1" localSheetId="1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'[1]Hono TF'!#REF!</definedName>
    <definedName name="_op2">'[1]Hono TF'!#REF!</definedName>
    <definedName name="_op3">'[1]Hono TF'!#REF!</definedName>
    <definedName name="_T1" localSheetId="1">#REF!</definedName>
    <definedName name="_T1">#REF!</definedName>
    <definedName name="_T2" localSheetId="1">#REF!</definedName>
    <definedName name="_T2">#REF!</definedName>
    <definedName name="_T3" localSheetId="1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 localSheetId="1">#REF!</definedName>
    <definedName name="_TX1">#REF!</definedName>
    <definedName name="_TX2" localSheetId="1">#REF!</definedName>
    <definedName name="_TX2">#REF!</definedName>
    <definedName name="_TX3" localSheetId="1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4">[2]!AfficherFormule</definedName>
    <definedName name="AfficherFormule" localSheetId="1">[2]!AfficherFormule</definedName>
    <definedName name="AfficherFormule">[2]!AfficherFormule</definedName>
    <definedName name="AIIIA" localSheetId="1">#REF!</definedName>
    <definedName name="AIIIA">#REF!</definedName>
    <definedName name="AIIIAA" localSheetId="1">#REF!</definedName>
    <definedName name="AIIIAA">#REF!</definedName>
    <definedName name="AIIIV" localSheetId="1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'[1]Hono TF'!#REF!</definedName>
    <definedName name="bbv">'[1]Hono TF'!#REF!</definedName>
    <definedName name="bht" localSheetId="1">#REF!</definedName>
    <definedName name="bht">#REF!</definedName>
    <definedName name="boites" localSheetId="1">#REF!</definedName>
    <definedName name="boites">#REF!</definedName>
    <definedName name="BRA" localSheetId="1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'[1]Hono TF'!#REF!</definedName>
    <definedName name="CSSA" localSheetId="1">#REF!</definedName>
    <definedName name="CSSA">#REF!</definedName>
    <definedName name="DATEVALEUR">Paramètres!$C$13</definedName>
    <definedName name="début_sortie" localSheetId="1">#REF!</definedName>
    <definedName name="début_sortie">#REF!</definedName>
    <definedName name="debutsortie" localSheetId="1">#REF!</definedName>
    <definedName name="debutsortie">#REF!</definedName>
    <definedName name="depart" localSheetId="1">'[1]Hono TF'!#REF!</definedName>
    <definedName name="depart">'[1]Hono TF'!#REF!</definedName>
    <definedName name="dfg" localSheetId="1">#REF!</definedName>
    <definedName name="dfg">#REF!</definedName>
    <definedName name="dg" localSheetId="1">#REF!</definedName>
    <definedName name="dg">#REF!</definedName>
    <definedName name="distribution_horaire" localSheetId="1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'[1]Hono TF'!#REF!</definedName>
    <definedName name="ESSAI">999</definedName>
    <definedName name="ezatrdtyfty" localSheetId="1">#REF!</definedName>
    <definedName name="ezatrdtyfty">#REF!</definedName>
    <definedName name="f_choix" localSheetId="1">#REF!</definedName>
    <definedName name="f_choix">#REF!</definedName>
    <definedName name="fghfgfdss" localSheetId="1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4">DPGF!$1:$3</definedName>
    <definedName name="INDICELOT">Paramètres!$C$17</definedName>
    <definedName name="jghj" localSheetId="1">#REF!</definedName>
    <definedName name="jghj">#REF!</definedName>
    <definedName name="jgjgjg" localSheetId="4">[2]!AfficherFormule</definedName>
    <definedName name="jgjgjg" localSheetId="1">[2]!AfficherFormule</definedName>
    <definedName name="jgjgjg">[2]!AfficherFormule</definedName>
    <definedName name="jhfkghfghfghf" localSheetId="1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 localSheetId="1">#REF!</definedName>
    <definedName name="mm_aa">#REF!</definedName>
    <definedName name="MMP" localSheetId="1">#REF!</definedName>
    <definedName name="MMP">#REF!</definedName>
    <definedName name="MNC" localSheetId="1">#REF!</definedName>
    <definedName name="MNC">#REF!</definedName>
    <definedName name="Module1.AfficherFormule" localSheetId="4">[3]!Module1.AfficherFormule</definedName>
    <definedName name="Module1.AfficherFormule" localSheetId="1">[3]!Module1.AfficherFormule</definedName>
    <definedName name="Module1.AfficherFormule">[3]!Module1.AfficherFormule</definedName>
    <definedName name="MP" localSheetId="1">#REF!</definedName>
    <definedName name="MP">#REF!</definedName>
    <definedName name="MPB" localSheetId="1">#REF!</definedName>
    <definedName name="MPB">#REF!</definedName>
    <definedName name="MPT" localSheetId="1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'[1]Hono TF'!#REF!</definedName>
    <definedName name="OBSERVATIONCONSULTE" localSheetId="1">#REF!</definedName>
    <definedName name="OBSERVATIONCONSULTE">#REF!</definedName>
    <definedName name="oipjiojioyyt" localSheetId="1">#REF!</definedName>
    <definedName name="oipjiojioyyt">#REF!</definedName>
    <definedName name="paratonnerre" localSheetId="1">#REF!</definedName>
    <definedName name="paratonnerre">#REF!</definedName>
    <definedName name="PARCELLEDOSSIER">Paramètres!$C$28:$J$28</definedName>
    <definedName name="PE" localSheetId="1">#REF!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 localSheetId="1">#REF!</definedName>
    <definedName name="TIERSADRSSPOS">#REF!</definedName>
    <definedName name="TIERSBTPOS" localSheetId="1">#REF!</definedName>
    <definedName name="TIERSBTPOS">#REF!</definedName>
    <definedName name="TIERSCONTACT" localSheetId="1">#REF!</definedName>
    <definedName name="TIERSCONTACT">#REF!</definedName>
    <definedName name="TIERSCP" localSheetId="1">#REF!</definedName>
    <definedName name="TIERSCP">#REF!</definedName>
    <definedName name="TIERSEMAIL" localSheetId="1">#REF!</definedName>
    <definedName name="TIERSEMAIL">#REF!</definedName>
    <definedName name="TIERSFAX" localSheetId="1">#REF!</definedName>
    <definedName name="TIERSFAX">#REF!</definedName>
    <definedName name="TIERSLOCALITE" localSheetId="1">#REF!</definedName>
    <definedName name="TIERSLOCALITE">#REF!</definedName>
    <definedName name="TIERSNOM" localSheetId="1">#REF!</definedName>
    <definedName name="TIERSNOM">#REF!</definedName>
    <definedName name="TIERSTEL" localSheetId="1">#REF!</definedName>
    <definedName name="TIERSTEL">#REF!</definedName>
    <definedName name="TIERSTELP" localSheetId="1">#REF!</definedName>
    <definedName name="TIERSTELP">#REF!</definedName>
    <definedName name="TIERSVILLE" localSheetId="1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4">[2]!AfficherFormule</definedName>
    <definedName name="toto" localSheetId="1">[2]!AfficherFormule</definedName>
    <definedName name="toto">[2]!AfficherFormule</definedName>
    <definedName name="transformateurs" localSheetId="1">#REF!</definedName>
    <definedName name="transformateurs">#REF!</definedName>
    <definedName name="travaux_de_VRD" localSheetId="1">#REF!</definedName>
    <definedName name="travaux_de_VRD">#REF!</definedName>
    <definedName name="treoiopjipo" localSheetId="1">#REF!</definedName>
    <definedName name="treoiopjipo">#REF!</definedName>
    <definedName name="TVA">0.186</definedName>
    <definedName name="TX3A" localSheetId="1">#REF!</definedName>
    <definedName name="TX3A">#REF!</definedName>
    <definedName name="TX3B" localSheetId="1">#REF!</definedName>
    <definedName name="TX3B">#REF!</definedName>
    <definedName name="TXA" localSheetId="1">#REF!</definedName>
    <definedName name="TXA">#REF!</definedName>
    <definedName name="txaa" localSheetId="1">'[1]Hono TF'!#REF!</definedName>
    <definedName name="txaa">'[1]Hono TF'!#REF!</definedName>
    <definedName name="TXB" localSheetId="1">#REF!</definedName>
    <definedName name="TXB">#REF!</definedName>
    <definedName name="txt" localSheetId="1">#REF!</definedName>
    <definedName name="txt">#REF!</definedName>
    <definedName name="txv" localSheetId="1">'[1]Hono TF'!#REF!</definedName>
    <definedName name="txv">'[1]Hono TF'!#REF!</definedName>
    <definedName name="txva" localSheetId="1">'[1]Hono TF'!#REF!</definedName>
    <definedName name="txva">'[1]Hono TF'!#REF!</definedName>
    <definedName name="uytfiuygyug" localSheetId="1">#REF!</definedName>
    <definedName name="uytfiuygyug">#REF!</definedName>
    <definedName name="va" localSheetId="1">'[1]Hono TF'!#REF!</definedName>
    <definedName name="va">'[1]Hono TF'!#REF!</definedName>
    <definedName name="VIA" localSheetId="1">#REF!</definedName>
    <definedName name="VIA">#REF!</definedName>
    <definedName name="Vitraux" localSheetId="4">[2]!AfficherFormule</definedName>
    <definedName name="Vitraux" localSheetId="1">[2]!AfficherFormule</definedName>
    <definedName name="Vitraux">[2]!AfficherFormule</definedName>
    <definedName name="VIV" localSheetId="1">#REF!</definedName>
    <definedName name="VIV">#REF!</definedName>
    <definedName name="vma" localSheetId="1">'[1]Hono TF'!#REF!</definedName>
    <definedName name="vma">'[1]Hono TF'!#REF!</definedName>
    <definedName name="vmv" localSheetId="1">'[1]Hono TF'!#REF!</definedName>
    <definedName name="vmv">'[1]Hono TF'!#REF!</definedName>
    <definedName name="vsdgv" localSheetId="1">#REF!</definedName>
    <definedName name="vsdgv">#REF!</definedName>
    <definedName name="vv" localSheetId="1">'[1]Hono TF'!#REF!</definedName>
    <definedName name="vv">'[1]Hono TF'!#REF!</definedName>
    <definedName name="ygyugftyf" localSheetId="1">#REF!</definedName>
    <definedName name="ygyugftyf">#REF!</definedName>
    <definedName name="yutgyutrezeaz" localSheetId="1">#REF!</definedName>
    <definedName name="yutgyutrezeaz">#REF!</definedName>
    <definedName name="yutlioopin" localSheetId="1">#REF!</definedName>
    <definedName name="yutlioopin">#REF!</definedName>
    <definedName name="z">#REF!</definedName>
    <definedName name="zearaze">#REF!</definedName>
    <definedName name="_xlnm.Print_Area" localSheetId="1">'Note liminaire'!$A$1:$P$66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7" i="9" l="1"/>
  <c r="J422" i="9"/>
  <c r="J416" i="9"/>
  <c r="J411" i="9"/>
  <c r="J399" i="9"/>
  <c r="J379" i="9"/>
  <c r="J377" i="9"/>
  <c r="J371" i="9"/>
  <c r="J364" i="9"/>
  <c r="J362" i="9"/>
  <c r="J346" i="9"/>
  <c r="J341" i="9"/>
  <c r="J335" i="9"/>
  <c r="J330" i="9"/>
  <c r="J318" i="9"/>
  <c r="J295" i="9"/>
  <c r="J293" i="9"/>
  <c r="J287" i="9"/>
  <c r="J280" i="9"/>
  <c r="J278" i="9"/>
  <c r="J262" i="9"/>
  <c r="J257" i="9"/>
  <c r="J251" i="9"/>
  <c r="J245" i="9"/>
  <c r="J233" i="9"/>
  <c r="J213" i="9"/>
  <c r="J211" i="9"/>
  <c r="J205" i="9"/>
  <c r="J198" i="9"/>
  <c r="J196" i="9"/>
  <c r="J180" i="9"/>
  <c r="J175" i="9"/>
  <c r="J169" i="9"/>
  <c r="J163" i="9"/>
  <c r="J157" i="9"/>
  <c r="J151" i="9"/>
  <c r="J140" i="9"/>
  <c r="J118" i="9"/>
  <c r="J116" i="9"/>
  <c r="J110" i="9"/>
  <c r="J103" i="9"/>
  <c r="J101" i="9"/>
  <c r="J85" i="9"/>
  <c r="J80" i="9"/>
  <c r="J74" i="9"/>
  <c r="J69" i="9"/>
  <c r="J63" i="9"/>
  <c r="J53" i="9"/>
  <c r="J35" i="9"/>
  <c r="J28" i="9"/>
  <c r="J26" i="9"/>
  <c r="J20" i="9"/>
  <c r="J13" i="9"/>
  <c r="J11" i="9"/>
  <c r="F434" i="9" l="1"/>
  <c r="F447" i="9"/>
  <c r="F435" i="9"/>
  <c r="F354" i="9"/>
  <c r="F449" i="9"/>
  <c r="F92" i="9"/>
  <c r="F450" i="9"/>
  <c r="F270" i="9"/>
  <c r="F93" i="9"/>
  <c r="F187" i="9"/>
  <c r="F446" i="9"/>
  <c r="F188" i="9"/>
  <c r="F269" i="9"/>
  <c r="F448" i="9"/>
  <c r="F353" i="9"/>
  <c r="F94" i="9" l="1"/>
  <c r="F436" i="9"/>
  <c r="F271" i="9"/>
  <c r="J438" i="9"/>
  <c r="F355" i="9"/>
  <c r="F455" i="9"/>
  <c r="F189" i="9"/>
  <c r="F456" i="9" l="1"/>
  <c r="F457" i="9" s="1"/>
  <c r="AA97" i="3" l="1"/>
  <c r="AA8" i="3"/>
  <c r="G84" i="1"/>
  <c r="G82" i="1"/>
  <c r="G78" i="1"/>
  <c r="E63" i="1"/>
  <c r="E60" i="1"/>
  <c r="E20" i="1"/>
  <c r="AA1" i="3" l="1"/>
  <c r="AA37" i="3" s="1"/>
  <c r="AA3" i="3" l="1"/>
  <c r="AA12" i="3" s="1"/>
  <c r="AA13" i="3" s="1"/>
  <c r="AA4" i="3" l="1"/>
  <c r="AA32" i="3" s="1"/>
  <c r="AA42" i="3"/>
  <c r="AA27" i="3"/>
  <c r="AA23" i="3"/>
  <c r="AA24" i="3"/>
  <c r="AA7" i="3"/>
  <c r="AA14" i="3"/>
  <c r="AA5" i="3" l="1"/>
  <c r="AA6" i="3" s="1"/>
  <c r="AA15" i="3"/>
  <c r="AA28" i="3" s="1"/>
  <c r="AA65" i="3"/>
  <c r="AA57" i="3" s="1"/>
  <c r="AA45" i="3" s="1"/>
  <c r="AA26" i="3" s="1"/>
  <c r="AA73" i="3"/>
  <c r="AA43" i="3"/>
  <c r="AA93" i="3"/>
  <c r="AA89" i="3" s="1"/>
  <c r="AA25" i="3" s="1"/>
  <c r="AA18" i="3" l="1"/>
  <c r="AA19" i="3" s="1"/>
  <c r="AA9" i="3"/>
  <c r="AA47" i="3" s="1"/>
  <c r="AA16" i="3"/>
  <c r="AA17" i="3" s="1"/>
  <c r="AA29" i="3"/>
  <c r="AA46" i="3"/>
  <c r="AA85" i="3"/>
  <c r="AA80" i="3" s="1"/>
  <c r="AA72" i="3" s="1"/>
  <c r="AA64" i="3" s="1"/>
  <c r="AA56" i="3" s="1"/>
  <c r="AA44" i="3" s="1"/>
  <c r="AA21" i="3"/>
  <c r="AA38" i="3"/>
  <c r="AA11" i="3"/>
  <c r="AA41" i="3"/>
  <c r="AA10" i="3" l="1"/>
  <c r="AA51" i="3" s="1"/>
  <c r="AA34" i="3" s="1"/>
  <c r="AA50" i="3"/>
  <c r="AA33" i="3" s="1"/>
  <c r="AA20" i="3"/>
  <c r="AA69" i="3" s="1"/>
  <c r="AA61" i="3" s="1"/>
  <c r="AA53" i="3" s="1"/>
  <c r="AA36" i="3" s="1"/>
  <c r="AA94" i="3"/>
  <c r="AA90" i="3" s="1"/>
  <c r="AA30" i="3" s="1"/>
  <c r="AA82" i="3"/>
  <c r="AA75" i="3" s="1"/>
  <c r="AA67" i="3" s="1"/>
  <c r="AA59" i="3" s="1"/>
  <c r="AA49" i="3" s="1"/>
  <c r="AA31" i="3" s="1"/>
  <c r="AA96" i="3"/>
  <c r="AA92" i="3" s="1"/>
  <c r="AA39" i="3" s="1"/>
  <c r="AA22" i="3"/>
  <c r="AA79" i="3" s="1"/>
  <c r="AA95" i="3" l="1"/>
  <c r="AA91" i="3" s="1"/>
  <c r="AA35" i="3" s="1"/>
  <c r="AA77" i="3"/>
  <c r="AA86" i="3"/>
  <c r="AA81" i="3" s="1"/>
  <c r="AA74" i="3" s="1"/>
  <c r="AA66" i="3" s="1"/>
  <c r="AA58" i="3" s="1"/>
  <c r="AA48" i="3" s="1"/>
  <c r="AA88" i="3"/>
  <c r="AA84" i="3" s="1"/>
  <c r="AA78" i="3" s="1"/>
  <c r="AA70" i="3" s="1"/>
  <c r="AA62" i="3" s="1"/>
  <c r="AA54" i="3" s="1"/>
  <c r="AA71" i="3"/>
  <c r="AA63" i="3" s="1"/>
  <c r="AA55" i="3" s="1"/>
  <c r="AA40" i="3" s="1"/>
  <c r="AA98" i="3" l="1"/>
  <c r="AA2" i="3" s="1"/>
  <c r="AA87" i="3"/>
  <c r="AA83" i="3" s="1"/>
  <c r="AA76" i="3" s="1"/>
  <c r="AA68" i="3" s="1"/>
  <c r="AA60" i="3" s="1"/>
  <c r="AA52" i="3" s="1"/>
</calcChain>
</file>

<file path=xl/sharedStrings.xml><?xml version="1.0" encoding="utf-8"?>
<sst xmlns="http://schemas.openxmlformats.org/spreadsheetml/2006/main" count="705" uniqueCount="245">
  <si>
    <t>Dossier</t>
  </si>
  <si>
    <t>Date</t>
  </si>
  <si>
    <t>Phase</t>
  </si>
  <si>
    <t>Indice</t>
  </si>
  <si>
    <t>MAÎTRE D'OUVRAGE
SID Île-de-France
75 - PARIS 7ème</t>
  </si>
  <si>
    <t>MAÎTRE D'OEUVRE : 
    2BDM Architectes J. MOULIN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</si>
  <si>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</si>
  <si>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</si>
  <si>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</si>
  <si>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</si>
  <si>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</si>
  <si>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</si>
  <si>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</si>
  <si>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</si>
  <si>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</si>
  <si>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</si>
  <si>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</si>
  <si>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</si>
  <si>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</si>
  <si>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</si>
  <si>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</si>
  <si>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</si>
  <si>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</si>
  <si>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</si>
  <si>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</si>
  <si>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</si>
  <si>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</si>
  <si>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>Variante
Option</t>
  </si>
  <si>
    <t>Numéro
 Tranche Optionnelle</t>
  </si>
  <si>
    <t>Taux TVA</t>
  </si>
  <si>
    <t>Marque</t>
  </si>
  <si>
    <t>Référence</t>
  </si>
  <si>
    <t>Commentaire</t>
  </si>
  <si>
    <t>Localisation</t>
  </si>
  <si>
    <t>LOT 05 MAÇONNERIE - PIERRE DE TAILLE MH</t>
  </si>
  <si>
    <t>1.2.1</t>
  </si>
  <si>
    <t>BÂT.008 AILE NORD</t>
  </si>
  <si>
    <t>DESCRIPTION DES TRAVAUX</t>
  </si>
  <si>
    <t>Échafaudages extérieurs verticaux de pieds - classe 6 (600 kg/m2)</t>
  </si>
  <si>
    <t>1.1</t>
  </si>
  <si>
    <t>Bâtiment 008 Aile Nord (1 250,00 m2 environ)</t>
  </si>
  <si>
    <t>1.1.1</t>
  </si>
  <si>
    <t>Mise en place</t>
  </si>
  <si>
    <t>9.&amp;</t>
  </si>
  <si>
    <t>FT</t>
  </si>
  <si>
    <t>1.1.3</t>
  </si>
  <si>
    <t>Dépose et remise en état</t>
  </si>
  <si>
    <t>6.&amp;</t>
  </si>
  <si>
    <t>5.&amp;</t>
  </si>
  <si>
    <t>Passerelles au niveau de la toiture</t>
  </si>
  <si>
    <t>3.1</t>
  </si>
  <si>
    <t>Bâtiment 008 Aile Nord (260,00 m2 environ de platelage)</t>
  </si>
  <si>
    <t>3.1.1</t>
  </si>
  <si>
    <t>Compris mise en place, entretien et repli en fin de travaux pour circulation sous parapluie</t>
  </si>
  <si>
    <t>Parapluies de protection</t>
  </si>
  <si>
    <t>4.1</t>
  </si>
  <si>
    <t>Bâtiment 008 Aile Nord (900,00 m2 environ)</t>
  </si>
  <si>
    <t>4.1.1</t>
  </si>
  <si>
    <t>4.1.3</t>
  </si>
  <si>
    <t>4.&amp;</t>
  </si>
  <si>
    <t>TRAVAUX PRÉALABLES</t>
  </si>
  <si>
    <t>Dépose en démolition de l'édicule au droit de la façade Nord de l'aile Nord du bâtiment 008</t>
  </si>
  <si>
    <t>5.1</t>
  </si>
  <si>
    <t>Dépose en démolition de l'édicule</t>
  </si>
  <si>
    <t>RESTAURATION DES PAREMENTS EN PIERRE DE TAILLE</t>
  </si>
  <si>
    <t>8.&amp;</t>
  </si>
  <si>
    <t>Passivation des fers conservés y compris rebouchage au mortier de restauration de pierre</t>
  </si>
  <si>
    <t>24.1</t>
  </si>
  <si>
    <t>Passivation</t>
  </si>
  <si>
    <t>REPRISE DES SOLS EXTÉRIEURS EN ABORDS</t>
  </si>
  <si>
    <t>Réfection des abords</t>
  </si>
  <si>
    <t>28.2</t>
  </si>
  <si>
    <t>Dépose en démolition des trottoirs et dalles ciment</t>
  </si>
  <si>
    <t>Reprise structurelle de chambres de tirage pour mise à niveau et raccordement avec niveau de sol projeté</t>
  </si>
  <si>
    <t>30.1</t>
  </si>
  <si>
    <t>Reprise structurelle</t>
  </si>
  <si>
    <t>RÉSEAUX D'ÉVACUATION DES EAUX PLUVIALES</t>
  </si>
  <si>
    <t>Réfection des réseaux enterrés d'évacuation EP</t>
  </si>
  <si>
    <t>31.6</t>
  </si>
  <si>
    <t>Mise à niveau des regards neufs et conservés</t>
  </si>
  <si>
    <t>Vérification des réseaux d'évacuation enterrés existants</t>
  </si>
  <si>
    <t>34.1</t>
  </si>
  <si>
    <t>Vérification des réseaux d'évacuation</t>
  </si>
  <si>
    <t>TRAVAUX DIVERS ET D'ACCOMPAGNEMENT</t>
  </si>
  <si>
    <t>Dépose repose des panneaux signalétiques installés en façades des bâtiments</t>
  </si>
  <si>
    <t>35.1</t>
  </si>
  <si>
    <t>Compris stockage pendant la durée des travaux</t>
  </si>
  <si>
    <t>Dossier des Ouvrages Exécutés (DOE)</t>
  </si>
  <si>
    <t>41.1</t>
  </si>
  <si>
    <t>3.&amp;</t>
  </si>
  <si>
    <t>Total H.T. :</t>
  </si>
  <si>
    <t>Total T.V.A. (20%) :</t>
  </si>
  <si>
    <t>Total T.T.C. :</t>
  </si>
  <si>
    <t>1.3.1</t>
  </si>
  <si>
    <t>BÂT.008 AILE SUD</t>
  </si>
  <si>
    <t>1.2</t>
  </si>
  <si>
    <t>Bâtiment 008 Aile Sud (1 450,00 m2 environ)</t>
  </si>
  <si>
    <t>1.2.3</t>
  </si>
  <si>
    <t>3.2</t>
  </si>
  <si>
    <t>Bâtiment 008 Aile Sud (290,00 m2 environ de platelage)</t>
  </si>
  <si>
    <t>3.2.1</t>
  </si>
  <si>
    <t>4.2</t>
  </si>
  <si>
    <t>Bâtiment 008 Aile Sud (1 055,00 m2 environ)</t>
  </si>
  <si>
    <t>4.2.1</t>
  </si>
  <si>
    <t>4.2.3</t>
  </si>
  <si>
    <t>28.2.2</t>
  </si>
  <si>
    <t>Dépose en démolition de bandes de bitumes en pieds de bâtiment</t>
  </si>
  <si>
    <t>1.4.1</t>
  </si>
  <si>
    <t>BÂT.008 AILE EST</t>
  </si>
  <si>
    <t>1.3</t>
  </si>
  <si>
    <t>Bâtiment 008 Aile Est (1 582,00 m2 environ)</t>
  </si>
  <si>
    <t>1.3.3</t>
  </si>
  <si>
    <t>3.3</t>
  </si>
  <si>
    <t>Bâtiment 008 Aile Est (315,00 m2 environ de platelage)</t>
  </si>
  <si>
    <t>3.3.1</t>
  </si>
  <si>
    <t>4.3</t>
  </si>
  <si>
    <t>Bâtiment 008 Aile Est (1 130,00 m2 environ)</t>
  </si>
  <si>
    <t>4.3.1</t>
  </si>
  <si>
    <t>4.3.3</t>
  </si>
  <si>
    <t>1.5.1</t>
  </si>
  <si>
    <t>BÂT.008 AILE OUEST</t>
  </si>
  <si>
    <t>1.4</t>
  </si>
  <si>
    <t>Bâtiment 008 Aile Ouest (1 511,00 m2 environ)</t>
  </si>
  <si>
    <t>1.4.3</t>
  </si>
  <si>
    <t>3.4</t>
  </si>
  <si>
    <t>Bâtiment 008 Aile Ouest (300,00 m2 environ de platelage)</t>
  </si>
  <si>
    <t>3.4.1</t>
  </si>
  <si>
    <t>4.4</t>
  </si>
  <si>
    <t>Bâtiment 008 Aile Ouest (1 070,00 m2 environ)</t>
  </si>
  <si>
    <t>4.4.1</t>
  </si>
  <si>
    <t>4.4.3</t>
  </si>
  <si>
    <t>BÂT.009 AILE SUD</t>
  </si>
  <si>
    <t>1.5</t>
  </si>
  <si>
    <t>Bâtiment 009 Aile Sud (1 390,00 m2 environ)</t>
  </si>
  <si>
    <t>1.5.3</t>
  </si>
  <si>
    <t>3.5</t>
  </si>
  <si>
    <t>Bâtiment 009 Aile Sud (290,00 m2 environ de platelage)</t>
  </si>
  <si>
    <t>3.5.1</t>
  </si>
  <si>
    <t>4.5</t>
  </si>
  <si>
    <t>Bâtiment 009 Aile Sud (1 065,00 m2 environ)</t>
  </si>
  <si>
    <t>4.5.1</t>
  </si>
  <si>
    <t>4.5.3</t>
  </si>
  <si>
    <t>RECAPITULATIF
LOT 05 MAÇONNERIE - PIERRE DE TAILLE MH</t>
  </si>
  <si>
    <t>RECAPITULATIF DES LOCALISATIONS</t>
  </si>
  <si>
    <t>Total du lot LOT 05 MAÇONNERIE - PIERRE DE TAILLE MH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</si>
  <si>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</si>
  <si>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</si>
  <si>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</si>
  <si>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</si>
  <si>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</si>
  <si>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</si>
  <si>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</si>
  <si>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</si>
  <si>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</si>
  <si>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</si>
  <si>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</si>
  <si>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</si>
  <si>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</si>
  <si>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</si>
  <si>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</si>
  <si>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</si>
  <si>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</si>
  <si>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</si>
  <si>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</si>
  <si>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</si>
  <si>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</si>
  <si>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</si>
  <si>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</si>
  <si>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</si>
  <si>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</si>
  <si>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</si>
  <si>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</si>
  <si>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</si>
  <si>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</si>
  <si>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</si>
  <si>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</si>
  <si>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Restauration des façades et toitures du bâtiment 008 et de l'aile Sud du bâtiment 009 (services de l'Ecole de Guerre)</t>
  </si>
  <si>
    <t>27/01/2025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</si>
  <si>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</si>
  <si>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</si>
  <si>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</si>
  <si>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</si>
  <si>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</si>
  <si>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</si>
  <si>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</si>
  <si>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</si>
  <si>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</si>
  <si>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</si>
  <si>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</si>
  <si>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</si>
  <si>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</si>
  <si>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</si>
  <si>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Qté
MOE</t>
  </si>
  <si>
    <t>Qté
Entreprise</t>
  </si>
  <si>
    <t>TOTAL TRANCHE FERME</t>
  </si>
  <si>
    <t>TRANCHE FERME</t>
  </si>
  <si>
    <t>NOTE LIMINAIRE</t>
  </si>
  <si>
    <t>PRESTATIONS A PREVOIR</t>
  </si>
  <si>
    <t>Les prestations à prévoir sont celles figurant au Cahier de Clauses Techniques Particulières (C.C.T.P.).</t>
  </si>
  <si>
    <t xml:space="preserve">Les prix sont réputés complets et incluent toutes les sujétions mentionnées soit au C.C.A.P., soit au C.C.T.P., ainsi que celles dues à la situation </t>
  </si>
  <si>
    <t>géographique des travaux ou à toute autre cause. Les prix tiennent donc compte de toutes les sujétions particulières de cette opération.</t>
  </si>
  <si>
    <t>Ils comprennent les frais découlant :</t>
  </si>
  <si>
    <t>- le relevé des ouvrages existants,</t>
  </si>
  <si>
    <t>- les prototypes et les échantillons demandés par l'architecte en chef.</t>
  </si>
  <si>
    <t xml:space="preserve">Les installations doivent être établies conformément aux règlements nationaux et locaux et aux dispositions prescrites par l'inspection du travail, </t>
  </si>
  <si>
    <t>de manière à prévenir tout accident.</t>
  </si>
  <si>
    <t>Chaque décomposition ou prix de bordereau représente une valeur complète d'ouvrage.</t>
  </si>
  <si>
    <t>CLAUSE DE NULLITE</t>
  </si>
  <si>
    <t>Les quantités indiquées dans le bordereau qui suit sont fixées par le maître d'œuvre.</t>
  </si>
  <si>
    <t>Afin de préserver la validité des offres, toute modification entraînerait la nullité de l'offre dans les cas suivants :</t>
  </si>
  <si>
    <t>- si l'entreprise groupait certains prix sous un prix unique,</t>
  </si>
  <si>
    <t>- si la page de garde et le présent préambule "NOTE LIMINAIRE" ne sont pas produit par l'entreprise à l'appui de son offre.</t>
  </si>
  <si>
    <t>Nota :</t>
  </si>
  <si>
    <t>Aucune annotation en dehors du cadre de DPGF ne pourra être prise en compte</t>
  </si>
  <si>
    <t>MODE DE METRE DES TRAVAUX</t>
  </si>
  <si>
    <t>Dans le cas de marché à prix forfaitaires (DPGF)</t>
  </si>
  <si>
    <t>Les quantités indiquées dans le bordereau de prix sont données par la maîtrise d’œuvre à titre indicatif et ne revêtent pas un caractère contractuel.</t>
  </si>
  <si>
    <t>Dans son offre, l'entreprise pourra, si elle le souhaite, modifier les quantités étant entendu que les quantités portées sur son offre seront</t>
  </si>
  <si>
    <t xml:space="preserve">considérées comme établies sous sa seule responsabilité. L'entrepreneur signalera clairement les modifications effectuées au maître d'œuvre </t>
  </si>
  <si>
    <t>dans un courrier qu'il joindra à son offre.</t>
  </si>
  <si>
    <t>Dans le cas de marché à prix unitaires (BPU)</t>
  </si>
  <si>
    <t xml:space="preserve">On retiendra les quantités réelles en œuvre sans plus-value, en fonction de l'unité indiquée (m3, m2, ml, kg ou U) ; </t>
  </si>
  <si>
    <t>les m2 et ml se mesurent hors-œuvre de l'ouvrage complet terminé.</t>
  </si>
  <si>
    <t>Les quantités seront toujours mesurées en œuvre.</t>
  </si>
  <si>
    <t>OUVRAGES EN PIERRE DE TAILLE</t>
  </si>
  <si>
    <t>Dépose, fourniture, taille et pose de la pierre : au mètre cube mesuré à l'équarrissement suivant le plus petit parallélépipède rectangle circonscrit,</t>
  </si>
  <si>
    <t>les mesures prises sur l'ouvrage après taille définitive (non comprise l'épaisseur des joints verticaux et (ou) horizontaux pour les pierres en</t>
  </si>
  <si>
    <t>continuité ou superposées).</t>
  </si>
  <si>
    <t>BOIS DE CHARPENTE</t>
  </si>
  <si>
    <t xml:space="preserve">Dépose, fourniture, taille et pose du bois : au mètre cube mesuré à l'équarrissement suivant le plus petit parallélépipède rectangle circonscrit, </t>
  </si>
  <si>
    <t>les mesures prises sur l'ouvrage après taille définitive.</t>
  </si>
  <si>
    <t>INSTALLATIONS COMMUNES DE CHANTIER ET D'ECHAFAUDAGE</t>
  </si>
  <si>
    <t>Il ne sera accordé aucune valeur d'échafaudage pour les ouvrages situés à moins de 4,00 mètres du sol sur lequel il repose.</t>
  </si>
  <si>
    <t>Location de matériel :</t>
  </si>
  <si>
    <t>Pour éviter toute contestation ultérieure, les dates de location de matériel seront déterminées comme suit :</t>
  </si>
  <si>
    <t>Départ de la location :</t>
  </si>
  <si>
    <t>Installation terminée en totalité et réceptionnée par le maître-d'œuvre.</t>
  </si>
  <si>
    <t>Fin de la location :</t>
  </si>
  <si>
    <t>Date du compte rendu de chantier prescrivant la dépose du matériel.</t>
  </si>
  <si>
    <t>La location sera comptée par mois, tout mois commencé étant compté pour le nombre de jours écoulés depuis le début du mois.</t>
  </si>
  <si>
    <t>La valeur de location pour une journée sera égale à 1/3Oème de la valeur de location mensuelle.</t>
  </si>
  <si>
    <t>DÉCOMPOSITION DU PRIX GLOBAL ET FORFAITAIRE (D.P.G.F.)</t>
  </si>
  <si>
    <t>ÉCOLE MILITAIRE 
BÂTIMENTS 008 ET 009
Réhabilitation lourde de deux bâtiments de 
bureaux et salles dédiées à l'enseignement</t>
  </si>
  <si>
    <t>ÉCHAFAUDAGES - PARAPLUIES ET PROTECTIONS EXTÉRIEURES</t>
  </si>
  <si>
    <t>Toute modification à une quelconque quantités du DQE joint en annexe du dossier, entraînerait la nullité de l'offre.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</si>
</sst>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];[Red]\-#,##0.00\ [$€]"/>
    <numFmt numFmtId="165" formatCode="#,##0.00\ &quot;€&quot;"/>
    <numFmt numFmtId="166" formatCode="#,##0.00\ _€"/>
    <numFmt numFmtId="167" formatCode="_-* #,##0.00\ _€_-;\-* #,##0.00\ _€_-;_-* &quot;-&quot;??\ _€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4"/>
      <name val="Calibri"/>
      <family val="2"/>
    </font>
    <font>
      <sz val="9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color rgb="FF000000"/>
      <name val="Calibri"/>
      <family val="2"/>
    </font>
    <font>
      <b/>
      <i/>
      <u/>
      <sz val="12"/>
      <name val="Calibri"/>
      <family val="2"/>
    </font>
    <font>
      <i/>
      <sz val="1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u/>
      <sz val="12"/>
      <name val="Calibri"/>
      <family val="2"/>
    </font>
    <font>
      <i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9" fillId="0" borderId="0"/>
    <xf numFmtId="0" fontId="19" fillId="0" borderId="0"/>
    <xf numFmtId="0" fontId="14" fillId="0" borderId="0"/>
    <xf numFmtId="167" fontId="19" fillId="0" borderId="0" applyFont="0" applyFill="0" applyBorder="0" applyAlignment="0" applyProtection="0"/>
    <xf numFmtId="44" fontId="16" fillId="0" borderId="0" applyFont="0" applyFill="0" applyBorder="0" applyAlignment="0" applyProtection="0">
      <alignment vertical="top" wrapText="1"/>
      <protection locked="0"/>
    </xf>
    <xf numFmtId="0" fontId="29" fillId="0" borderId="0"/>
    <xf numFmtId="0" fontId="16" fillId="0" borderId="0" applyAlignment="0">
      <alignment vertical="top" wrapText="1"/>
      <protection locked="0"/>
    </xf>
  </cellStyleXfs>
  <cellXfs count="273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3" fontId="13" fillId="0" borderId="9" xfId="0" applyNumberFormat="1" applyFont="1" applyBorder="1" applyAlignment="1">
      <alignment horizontal="right" vertical="top" wrapText="1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4" fontId="10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9" xfId="0" applyFont="1" applyBorder="1" applyAlignment="1">
      <alignment vertical="top" wrapText="1"/>
    </xf>
    <xf numFmtId="10" fontId="7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10" fontId="7" fillId="0" borderId="11" xfId="0" applyNumberFormat="1" applyFont="1" applyBorder="1" applyAlignment="1">
      <alignment horizontal="right" vertical="top" wrapText="1"/>
    </xf>
    <xf numFmtId="10" fontId="7" fillId="0" borderId="24" xfId="0" applyNumberFormat="1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5" fillId="0" borderId="0" xfId="0" applyFont="1"/>
    <xf numFmtId="0" fontId="15" fillId="3" borderId="1" xfId="0" applyFont="1" applyFill="1" applyBorder="1"/>
    <xf numFmtId="0" fontId="15" fillId="3" borderId="2" xfId="0" applyFont="1" applyFill="1" applyBorder="1"/>
    <xf numFmtId="0" fontId="15" fillId="3" borderId="3" xfId="0" applyFont="1" applyFill="1" applyBorder="1"/>
    <xf numFmtId="0" fontId="8" fillId="3" borderId="4" xfId="0" applyFont="1" applyFill="1" applyBorder="1"/>
    <xf numFmtId="0" fontId="15" fillId="3" borderId="0" xfId="0" applyFont="1" applyFill="1"/>
    <xf numFmtId="165" fontId="9" fillId="3" borderId="5" xfId="0" applyNumberFormat="1" applyFont="1" applyFill="1" applyBorder="1"/>
    <xf numFmtId="0" fontId="15" fillId="3" borderId="6" xfId="0" applyFont="1" applyFill="1" applyBorder="1"/>
    <xf numFmtId="0" fontId="15" fillId="3" borderId="7" xfId="0" applyFont="1" applyFill="1" applyBorder="1"/>
    <xf numFmtId="0" fontId="15" fillId="3" borderId="8" xfId="0" applyFont="1" applyFill="1" applyBorder="1"/>
    <xf numFmtId="0" fontId="8" fillId="0" borderId="0" xfId="0" applyFont="1" applyAlignment="1">
      <alignment horizontal="center" vertical="top" wrapText="1"/>
    </xf>
    <xf numFmtId="0" fontId="8" fillId="4" borderId="0" xfId="0" applyFont="1" applyFill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vertical="top" wrapText="1"/>
    </xf>
    <xf numFmtId="164" fontId="10" fillId="0" borderId="21" xfId="0" applyNumberFormat="1" applyFont="1" applyBorder="1" applyAlignment="1">
      <alignment horizontal="right" vertical="top" wrapText="1"/>
    </xf>
    <xf numFmtId="4" fontId="10" fillId="0" borderId="21" xfId="0" applyNumberFormat="1" applyFont="1" applyBorder="1" applyAlignment="1">
      <alignment horizontal="right" vertical="top" wrapText="1"/>
    </xf>
    <xf numFmtId="4" fontId="10" fillId="0" borderId="22" xfId="0" applyNumberFormat="1" applyFont="1" applyBorder="1" applyAlignment="1">
      <alignment horizontal="right" vertical="top" wrapText="1"/>
    </xf>
    <xf numFmtId="0" fontId="0" fillId="0" borderId="18" xfId="0" applyBorder="1"/>
    <xf numFmtId="0" fontId="0" fillId="0" borderId="19" xfId="0" applyBorder="1"/>
    <xf numFmtId="0" fontId="8" fillId="8" borderId="0" xfId="0" applyFont="1" applyFill="1" applyAlignment="1">
      <alignment vertical="top" wrapText="1"/>
    </xf>
    <xf numFmtId="0" fontId="8" fillId="7" borderId="0" xfId="0" applyFont="1" applyFill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6" fillId="0" borderId="15" xfId="0" applyFont="1" applyBorder="1" applyAlignment="1">
      <alignment vertical="top" wrapText="1"/>
    </xf>
    <xf numFmtId="0" fontId="20" fillId="0" borderId="1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20" fillId="0" borderId="2" xfId="1" applyFont="1" applyBorder="1" applyAlignment="1">
      <alignment horizontal="center"/>
    </xf>
    <xf numFmtId="166" fontId="20" fillId="0" borderId="2" xfId="1" applyNumberFormat="1" applyFont="1" applyBorder="1" applyAlignment="1">
      <alignment horizontal="center"/>
    </xf>
    <xf numFmtId="166" fontId="20" fillId="0" borderId="3" xfId="1" applyNumberFormat="1" applyFont="1" applyBorder="1" applyAlignment="1">
      <alignment horizontal="center"/>
    </xf>
    <xf numFmtId="0" fontId="20" fillId="0" borderId="0" xfId="1" applyFont="1" applyAlignment="1">
      <alignment horizontal="left" vertical="center"/>
    </xf>
    <xf numFmtId="0" fontId="20" fillId="0" borderId="0" xfId="3" applyFont="1" applyAlignment="1">
      <alignment vertical="center"/>
    </xf>
    <xf numFmtId="0" fontId="20" fillId="0" borderId="4" xfId="3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2" fontId="20" fillId="0" borderId="0" xfId="1" applyNumberFormat="1" applyFont="1" applyAlignment="1">
      <alignment vertical="center"/>
    </xf>
    <xf numFmtId="0" fontId="20" fillId="0" borderId="0" xfId="1" applyFont="1" applyAlignment="1">
      <alignment horizontal="center" vertical="center"/>
    </xf>
    <xf numFmtId="167" fontId="20" fillId="0" borderId="0" xfId="4" applyFont="1" applyFill="1" applyBorder="1" applyAlignment="1">
      <alignment horizontal="center" vertical="center"/>
    </xf>
    <xf numFmtId="44" fontId="20" fillId="0" borderId="0" xfId="5" applyFont="1" applyFill="1" applyBorder="1" applyAlignment="1" applyProtection="1">
      <alignment horizontal="center" vertical="center"/>
    </xf>
    <xf numFmtId="44" fontId="20" fillId="0" borderId="5" xfId="5" applyFont="1" applyFill="1" applyBorder="1" applyAlignment="1" applyProtection="1">
      <alignment horizontal="center" vertical="center"/>
    </xf>
    <xf numFmtId="0" fontId="23" fillId="0" borderId="4" xfId="1" applyFont="1" applyBorder="1"/>
    <xf numFmtId="0" fontId="24" fillId="0" borderId="0" xfId="1" applyFont="1"/>
    <xf numFmtId="0" fontId="25" fillId="0" borderId="0" xfId="1" applyFont="1"/>
    <xf numFmtId="165" fontId="25" fillId="0" borderId="0" xfId="1" applyNumberFormat="1" applyFont="1"/>
    <xf numFmtId="165" fontId="25" fillId="0" borderId="5" xfId="1" applyNumberFormat="1" applyFont="1" applyBorder="1"/>
    <xf numFmtId="0" fontId="1" fillId="0" borderId="0" xfId="3" applyFont="1"/>
    <xf numFmtId="0" fontId="24" fillId="0" borderId="4" xfId="1" applyFont="1" applyBorder="1"/>
    <xf numFmtId="0" fontId="24" fillId="0" borderId="4" xfId="1" quotePrefix="1" applyFont="1" applyBorder="1"/>
    <xf numFmtId="0" fontId="26" fillId="0" borderId="4" xfId="3" applyFont="1" applyBorder="1" applyAlignment="1">
      <alignment horizontal="left" vertical="center"/>
    </xf>
    <xf numFmtId="0" fontId="27" fillId="0" borderId="4" xfId="1" applyFont="1" applyBorder="1"/>
    <xf numFmtId="0" fontId="28" fillId="0" borderId="0" xfId="1" applyFont="1"/>
    <xf numFmtId="0" fontId="30" fillId="0" borderId="4" xfId="6" applyFont="1" applyBorder="1"/>
    <xf numFmtId="0" fontId="1" fillId="0" borderId="0" xfId="3" applyFont="1" applyAlignment="1">
      <alignment vertical="center"/>
    </xf>
    <xf numFmtId="0" fontId="30" fillId="0" borderId="0" xfId="1" applyFont="1" applyAlignment="1">
      <alignment vertical="center"/>
    </xf>
    <xf numFmtId="0" fontId="31" fillId="0" borderId="4" xfId="3" applyFont="1" applyBorder="1" applyAlignment="1">
      <alignment horizontal="left" vertical="center"/>
    </xf>
    <xf numFmtId="0" fontId="32" fillId="0" borderId="4" xfId="3" applyFont="1" applyBorder="1" applyAlignment="1">
      <alignment horizontal="left" vertical="center"/>
    </xf>
    <xf numFmtId="0" fontId="33" fillId="0" borderId="0" xfId="1" applyFont="1" applyAlignment="1">
      <alignment horizontal="center"/>
    </xf>
    <xf numFmtId="0" fontId="33" fillId="0" borderId="0" xfId="1" applyFont="1" applyAlignment="1">
      <alignment vertical="center"/>
    </xf>
    <xf numFmtId="165" fontId="24" fillId="0" borderId="0" xfId="1" applyNumberFormat="1" applyFont="1"/>
    <xf numFmtId="165" fontId="24" fillId="0" borderId="5" xfId="1" applyNumberFormat="1" applyFont="1" applyBorder="1"/>
    <xf numFmtId="0" fontId="24" fillId="0" borderId="4" xfId="1" applyFont="1" applyBorder="1" applyAlignment="1">
      <alignment vertical="center"/>
    </xf>
    <xf numFmtId="0" fontId="24" fillId="0" borderId="0" xfId="1" applyFont="1" applyAlignment="1">
      <alignment vertical="center"/>
    </xf>
    <xf numFmtId="0" fontId="24" fillId="0" borderId="5" xfId="1" applyFont="1" applyBorder="1" applyAlignment="1">
      <alignment vertical="center"/>
    </xf>
    <xf numFmtId="0" fontId="34" fillId="0" borderId="4" xfId="1" applyFont="1" applyBorder="1"/>
    <xf numFmtId="0" fontId="35" fillId="0" borderId="0" xfId="1" applyFont="1"/>
    <xf numFmtId="0" fontId="35" fillId="0" borderId="4" xfId="1" applyFont="1" applyBorder="1"/>
    <xf numFmtId="0" fontId="30" fillId="0" borderId="6" xfId="6" applyFont="1" applyBorder="1"/>
    <xf numFmtId="0" fontId="24" fillId="0" borderId="7" xfId="1" applyFont="1" applyBorder="1"/>
    <xf numFmtId="0" fontId="30" fillId="0" borderId="7" xfId="6" applyFont="1" applyBorder="1"/>
    <xf numFmtId="0" fontId="25" fillId="0" borderId="7" xfId="1" applyFont="1" applyBorder="1"/>
    <xf numFmtId="165" fontId="25" fillId="0" borderId="7" xfId="1" applyNumberFormat="1" applyFont="1" applyBorder="1"/>
    <xf numFmtId="165" fontId="25" fillId="0" borderId="8" xfId="1" applyNumberFormat="1" applyFont="1" applyBorder="1"/>
    <xf numFmtId="0" fontId="20" fillId="0" borderId="0" xfId="7" applyFont="1" applyAlignment="1" applyProtection="1">
      <alignment vertical="center"/>
    </xf>
    <xf numFmtId="44" fontId="20" fillId="0" borderId="0" xfId="7" applyNumberFormat="1" applyFont="1" applyAlignment="1" applyProtection="1">
      <alignment vertical="center"/>
    </xf>
    <xf numFmtId="44" fontId="20" fillId="0" borderId="0" xfId="7" applyNumberFormat="1" applyFont="1" applyAlignment="1" applyProtection="1">
      <alignment horizontal="center" vertical="center"/>
    </xf>
    <xf numFmtId="4" fontId="20" fillId="0" borderId="0" xfId="3" applyNumberFormat="1" applyFont="1" applyAlignment="1">
      <alignment vertical="center"/>
    </xf>
    <xf numFmtId="0" fontId="2" fillId="2" borderId="4" xfId="0" applyFont="1" applyFill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21" fillId="0" borderId="25" xfId="2" applyFont="1" applyBorder="1" applyAlignment="1">
      <alignment horizontal="center" vertical="center"/>
    </xf>
    <xf numFmtId="0" fontId="21" fillId="0" borderId="26" xfId="2" applyFont="1" applyBorder="1" applyAlignment="1">
      <alignment horizontal="center" vertical="center"/>
    </xf>
    <xf numFmtId="0" fontId="21" fillId="0" borderId="27" xfId="2" applyFont="1" applyBorder="1" applyAlignment="1">
      <alignment horizontal="center" vertical="center"/>
    </xf>
    <xf numFmtId="0" fontId="7" fillId="0" borderId="9" xfId="0" applyFont="1" applyBorder="1" applyAlignment="1">
      <alignment vertical="top" wrapText="1"/>
    </xf>
    <xf numFmtId="0" fontId="17" fillId="0" borderId="20" xfId="0" applyFont="1" applyBorder="1" applyAlignment="1">
      <alignment vertical="top" wrapText="1"/>
    </xf>
    <xf numFmtId="0" fontId="16" fillId="0" borderId="21" xfId="0" applyFont="1" applyBorder="1" applyAlignment="1">
      <alignment vertical="top" wrapText="1"/>
    </xf>
    <xf numFmtId="164" fontId="17" fillId="0" borderId="21" xfId="0" applyNumberFormat="1" applyFont="1" applyBorder="1" applyAlignment="1">
      <alignment vertical="top" wrapText="1"/>
    </xf>
    <xf numFmtId="164" fontId="16" fillId="0" borderId="21" xfId="0" applyNumberFormat="1" applyFont="1" applyBorder="1" applyAlignment="1">
      <alignment vertical="top" wrapText="1"/>
    </xf>
    <xf numFmtId="164" fontId="16" fillId="0" borderId="22" xfId="0" applyNumberFormat="1" applyFont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7" fillId="0" borderId="18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7" fillId="0" borderId="0" xfId="0" applyNumberFormat="1" applyFont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164" fontId="16" fillId="0" borderId="19" xfId="0" applyNumberFormat="1" applyFont="1" applyBorder="1" applyAlignment="1">
      <alignment vertical="top" wrapText="1"/>
    </xf>
    <xf numFmtId="0" fontId="10" fillId="8" borderId="18" xfId="0" applyFont="1" applyFill="1" applyBorder="1" applyAlignment="1">
      <alignment horizontal="left" vertical="top" wrapText="1"/>
    </xf>
    <xf numFmtId="0" fontId="10" fillId="8" borderId="0" xfId="0" applyFont="1" applyFill="1" applyAlignment="1">
      <alignment vertical="top" wrapText="1"/>
    </xf>
    <xf numFmtId="164" fontId="10" fillId="8" borderId="0" xfId="0" applyNumberFormat="1" applyFont="1" applyFill="1" applyAlignment="1">
      <alignment horizontal="right" vertical="top" wrapText="1"/>
    </xf>
    <xf numFmtId="4" fontId="10" fillId="8" borderId="0" xfId="0" applyNumberFormat="1" applyFont="1" applyFill="1" applyAlignment="1">
      <alignment horizontal="right" vertical="top" wrapText="1"/>
    </xf>
    <xf numFmtId="4" fontId="10" fillId="8" borderId="19" xfId="0" applyNumberFormat="1" applyFont="1" applyFill="1" applyBorder="1" applyAlignment="1">
      <alignment horizontal="right" vertical="top" wrapText="1"/>
    </xf>
    <xf numFmtId="0" fontId="10" fillId="5" borderId="18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vertical="top" wrapText="1"/>
    </xf>
    <xf numFmtId="164" fontId="10" fillId="5" borderId="0" xfId="0" applyNumberFormat="1" applyFont="1" applyFill="1" applyAlignment="1">
      <alignment horizontal="right" vertical="top" wrapText="1"/>
    </xf>
    <xf numFmtId="4" fontId="10" fillId="5" borderId="0" xfId="0" applyNumberFormat="1" applyFont="1" applyFill="1" applyAlignment="1">
      <alignment horizontal="right" vertical="top" wrapText="1"/>
    </xf>
    <xf numFmtId="4" fontId="10" fillId="5" borderId="19" xfId="0" applyNumberFormat="1" applyFont="1" applyFill="1" applyBorder="1" applyAlignment="1">
      <alignment horizontal="right" vertical="top" wrapText="1"/>
    </xf>
    <xf numFmtId="0" fontId="10" fillId="6" borderId="18" xfId="0" applyFont="1" applyFill="1" applyBorder="1" applyAlignment="1">
      <alignment horizontal="left" vertical="top" wrapText="1"/>
    </xf>
    <xf numFmtId="0" fontId="10" fillId="6" borderId="0" xfId="0" applyFont="1" applyFill="1" applyAlignment="1">
      <alignment vertical="top" wrapText="1"/>
    </xf>
    <xf numFmtId="164" fontId="10" fillId="6" borderId="0" xfId="0" applyNumberFormat="1" applyFont="1" applyFill="1" applyAlignment="1">
      <alignment horizontal="right" vertical="top" wrapText="1"/>
    </xf>
    <xf numFmtId="4" fontId="10" fillId="6" borderId="0" xfId="0" applyNumberFormat="1" applyFont="1" applyFill="1" applyAlignment="1">
      <alignment horizontal="right" vertical="top" wrapText="1"/>
    </xf>
    <xf numFmtId="4" fontId="10" fillId="6" borderId="19" xfId="0" applyNumberFormat="1" applyFont="1" applyFill="1" applyBorder="1" applyAlignment="1">
      <alignment horizontal="right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10" fillId="7" borderId="18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vertical="top" wrapText="1"/>
    </xf>
    <xf numFmtId="164" fontId="10" fillId="7" borderId="0" xfId="0" applyNumberFormat="1" applyFont="1" applyFill="1" applyAlignment="1">
      <alignment horizontal="right" vertical="top" wrapText="1"/>
    </xf>
    <xf numFmtId="4" fontId="10" fillId="7" borderId="0" xfId="0" applyNumberFormat="1" applyFont="1" applyFill="1" applyAlignment="1">
      <alignment horizontal="right" vertical="top" wrapText="1"/>
    </xf>
    <xf numFmtId="4" fontId="10" fillId="7" borderId="19" xfId="0" applyNumberFormat="1" applyFont="1" applyFill="1" applyBorder="1" applyAlignment="1">
      <alignment horizontal="right" vertical="top" wrapText="1"/>
    </xf>
    <xf numFmtId="0" fontId="10" fillId="4" borderId="18" xfId="0" applyFont="1" applyFill="1" applyBorder="1" applyAlignment="1">
      <alignment horizontal="left" vertical="top" wrapText="1"/>
    </xf>
    <xf numFmtId="0" fontId="10" fillId="4" borderId="0" xfId="0" applyFont="1" applyFill="1" applyAlignment="1">
      <alignment vertical="top" wrapText="1"/>
    </xf>
    <xf numFmtId="164" fontId="10" fillId="4" borderId="0" xfId="0" applyNumberFormat="1" applyFont="1" applyFill="1" applyAlignment="1">
      <alignment horizontal="right" vertical="top" wrapText="1"/>
    </xf>
    <xf numFmtId="4" fontId="10" fillId="4" borderId="0" xfId="0" applyNumberFormat="1" applyFont="1" applyFill="1" applyAlignment="1">
      <alignment horizontal="right" vertical="top" wrapText="1"/>
    </xf>
    <xf numFmtId="4" fontId="10" fillId="4" borderId="19" xfId="0" applyNumberFormat="1" applyFont="1" applyFill="1" applyBorder="1" applyAlignment="1">
      <alignment horizontal="right" vertical="top" wrapText="1"/>
    </xf>
    <xf numFmtId="0" fontId="10" fillId="6" borderId="6" xfId="0" applyFont="1" applyFill="1" applyBorder="1" applyAlignment="1">
      <alignment vertical="top" wrapText="1"/>
    </xf>
    <xf numFmtId="0" fontId="10" fillId="6" borderId="7" xfId="0" applyFont="1" applyFill="1" applyBorder="1" applyAlignment="1">
      <alignment vertical="top" wrapText="1"/>
    </xf>
    <xf numFmtId="164" fontId="10" fillId="6" borderId="7" xfId="0" applyNumberFormat="1" applyFont="1" applyFill="1" applyBorder="1" applyAlignment="1">
      <alignment horizontal="right" vertical="top" wrapText="1"/>
    </xf>
    <xf numFmtId="164" fontId="10" fillId="6" borderId="8" xfId="0" applyNumberFormat="1" applyFont="1" applyFill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5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64" fontId="10" fillId="0" borderId="7" xfId="0" applyNumberFormat="1" applyFont="1" applyBorder="1" applyAlignment="1">
      <alignment horizontal="right" vertical="top" wrapText="1"/>
    </xf>
    <xf numFmtId="164" fontId="10" fillId="0" borderId="8" xfId="0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0" fillId="0" borderId="0" xfId="0"/>
    <xf numFmtId="0" fontId="2" fillId="0" borderId="11" xfId="0" applyFont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0" fontId="10" fillId="6" borderId="2" xfId="0" applyFont="1" applyFill="1" applyBorder="1" applyAlignment="1">
      <alignment vertical="top" wrapText="1"/>
    </xf>
    <xf numFmtId="0" fontId="10" fillId="6" borderId="2" xfId="0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2" fillId="6" borderId="5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5" borderId="7" xfId="0" applyFont="1" applyFill="1" applyBorder="1" applyAlignment="1">
      <alignment vertical="top" wrapText="1"/>
    </xf>
    <xf numFmtId="164" fontId="10" fillId="5" borderId="7" xfId="0" applyNumberFormat="1" applyFont="1" applyFill="1" applyBorder="1" applyAlignment="1">
      <alignment horizontal="right" vertical="top" wrapText="1"/>
    </xf>
    <xf numFmtId="164" fontId="10" fillId="5" borderId="8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right"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10" fillId="8" borderId="1" xfId="0" applyFont="1" applyFill="1" applyBorder="1" applyAlignment="1">
      <alignment vertical="top" wrapText="1"/>
    </xf>
    <xf numFmtId="0" fontId="10" fillId="8" borderId="2" xfId="0" applyFont="1" applyFill="1" applyBorder="1" applyAlignment="1">
      <alignment vertical="top" wrapText="1"/>
    </xf>
    <xf numFmtId="0" fontId="10" fillId="8" borderId="2" xfId="0" applyFont="1" applyFill="1" applyBorder="1" applyAlignment="1">
      <alignment horizontal="right" vertical="top" wrapText="1"/>
    </xf>
    <xf numFmtId="0" fontId="10" fillId="8" borderId="3" xfId="0" applyFont="1" applyFill="1" applyBorder="1" applyAlignment="1">
      <alignment horizontal="right" vertical="top" wrapText="1"/>
    </xf>
    <xf numFmtId="0" fontId="2" fillId="8" borderId="4" xfId="0" applyFont="1" applyFill="1" applyBorder="1" applyAlignment="1">
      <alignment vertical="top" wrapText="1"/>
    </xf>
    <xf numFmtId="0" fontId="2" fillId="8" borderId="0" xfId="0" applyFont="1" applyFill="1" applyAlignment="1">
      <alignment vertical="top" wrapText="1"/>
    </xf>
    <xf numFmtId="0" fontId="2" fillId="8" borderId="5" xfId="0" applyFont="1" applyFill="1" applyBorder="1" applyAlignment="1">
      <alignment vertical="top" wrapText="1"/>
    </xf>
    <xf numFmtId="0" fontId="10" fillId="8" borderId="6" xfId="0" applyFont="1" applyFill="1" applyBorder="1" applyAlignment="1">
      <alignment vertical="top" wrapText="1"/>
    </xf>
    <xf numFmtId="0" fontId="10" fillId="8" borderId="7" xfId="0" applyFont="1" applyFill="1" applyBorder="1" applyAlignment="1">
      <alignment vertical="top" wrapText="1"/>
    </xf>
    <xf numFmtId="164" fontId="10" fillId="8" borderId="7" xfId="0" applyNumberFormat="1" applyFont="1" applyFill="1" applyBorder="1" applyAlignment="1">
      <alignment horizontal="right" vertical="top" wrapText="1"/>
    </xf>
    <xf numFmtId="164" fontId="10" fillId="8" borderId="8" xfId="0" applyNumberFormat="1" applyFont="1" applyFill="1" applyBorder="1" applyAlignment="1">
      <alignment horizontal="right" vertical="top" wrapText="1"/>
    </xf>
    <xf numFmtId="0" fontId="8" fillId="8" borderId="0" xfId="0" applyFont="1" applyFill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10" fillId="4" borderId="7" xfId="0" applyFont="1" applyFill="1" applyBorder="1" applyAlignment="1">
      <alignment vertical="top" wrapText="1"/>
    </xf>
    <xf numFmtId="164" fontId="10" fillId="4" borderId="7" xfId="0" applyNumberFormat="1" applyFont="1" applyFill="1" applyBorder="1" applyAlignment="1">
      <alignment horizontal="right" vertical="top" wrapText="1"/>
    </xf>
    <xf numFmtId="164" fontId="10" fillId="4" borderId="8" xfId="0" applyNumberFormat="1" applyFont="1" applyFill="1" applyBorder="1" applyAlignment="1">
      <alignment horizontal="right"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2" fillId="7" borderId="4" xfId="0" applyFont="1" applyFill="1" applyBorder="1" applyAlignment="1">
      <alignment vertical="top" wrapText="1"/>
    </xf>
    <xf numFmtId="0" fontId="2" fillId="7" borderId="0" xfId="0" applyFont="1" applyFill="1" applyAlignment="1">
      <alignment vertical="top" wrapText="1"/>
    </xf>
    <xf numFmtId="0" fontId="2" fillId="7" borderId="5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0" fillId="7" borderId="7" xfId="0" applyFont="1" applyFill="1" applyBorder="1" applyAlignment="1">
      <alignment vertical="top" wrapText="1"/>
    </xf>
    <xf numFmtId="164" fontId="10" fillId="7" borderId="7" xfId="0" applyNumberFormat="1" applyFont="1" applyFill="1" applyBorder="1" applyAlignment="1">
      <alignment horizontal="right" vertical="top" wrapText="1"/>
    </xf>
    <xf numFmtId="164" fontId="10" fillId="7" borderId="8" xfId="0" applyNumberFormat="1" applyFont="1" applyFill="1" applyBorder="1" applyAlignment="1">
      <alignment horizontal="right" vertical="top" wrapText="1"/>
    </xf>
    <xf numFmtId="0" fontId="10" fillId="7" borderId="1" xfId="0" applyFont="1" applyFill="1" applyBorder="1" applyAlignment="1">
      <alignment vertical="top" wrapText="1"/>
    </xf>
    <xf numFmtId="0" fontId="10" fillId="7" borderId="2" xfId="0" applyFont="1" applyFill="1" applyBorder="1" applyAlignment="1">
      <alignment vertical="top" wrapText="1"/>
    </xf>
    <xf numFmtId="0" fontId="10" fillId="7" borderId="2" xfId="0" applyFont="1" applyFill="1" applyBorder="1" applyAlignment="1">
      <alignment horizontal="right" vertical="top" wrapText="1"/>
    </xf>
    <xf numFmtId="0" fontId="10" fillId="7" borderId="3" xfId="0" applyFont="1" applyFill="1" applyBorder="1" applyAlignment="1">
      <alignment horizontal="right"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7" borderId="0" xfId="0" applyFont="1" applyFill="1" applyAlignment="1">
      <alignment vertical="top" wrapText="1"/>
    </xf>
  </cellXfs>
  <cellStyles count="8">
    <cellStyle name="Milliers 2 2" xfId="4" xr:uid="{90E416CE-3912-413F-908E-02E00693D24C}"/>
    <cellStyle name="Monétaire 2 3" xfId="5" xr:uid="{6125DEB5-5A3E-4F77-89B3-260012E3C822}"/>
    <cellStyle name="Normal" xfId="0" builtinId="0"/>
    <cellStyle name="Normal 2 2" xfId="1" xr:uid="{1309633A-F828-4300-A2B4-4F96EBFD19EF}"/>
    <cellStyle name="Normal 2 4 2" xfId="2" xr:uid="{48A58FF4-D5B3-4481-88D3-CBEDDB02D503}"/>
    <cellStyle name="Normal 3 3" xfId="7" xr:uid="{FF63BF7A-B3EA-4737-A136-7A13D9411020}"/>
    <cellStyle name="Normal 6 2" xfId="6" xr:uid="{683F82C7-9B54-403F-B9B5-629EB540D2D5}"/>
    <cellStyle name="Normal 7" xfId="3" xr:uid="{BDCAA5EB-BE4E-4092-94CD-25B5BBB9CDBD}"/>
  </cellStyles>
  <dxfs count="0"/>
  <tableStyles count="0" defaultTableStyle="TableStyleMedium9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27</xdr:row>
      <xdr:rowOff>0</xdr:rowOff>
    </xdr:from>
    <xdr:to>
      <xdr:col>7</xdr:col>
      <xdr:colOff>437349</xdr:colOff>
      <xdr:row>44</xdr:row>
      <xdr:rowOff>114043</xdr:rowOff>
    </xdr:to>
    <xdr:pic>
      <xdr:nvPicPr>
        <xdr:cNvPr id="2" name="Picture 1" descr="{515ec1e9-4dea-409d-a355-f2491343b0b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7575" y="3086100"/>
          <a:ext cx="25518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2af68063-9a3f-40c7-a790-6f06af84e657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34" workbookViewId="0">
      <selection activeCell="J26" sqref="J26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141"/>
      <c r="F2" s="141"/>
      <c r="G2" s="141"/>
      <c r="H2" s="141"/>
      <c r="I2" s="8"/>
    </row>
    <row r="3" spans="2:9" ht="9" customHeight="1" x14ac:dyDescent="0.25">
      <c r="B3" s="5"/>
      <c r="C3" s="6"/>
      <c r="D3" s="7"/>
      <c r="E3" s="141"/>
      <c r="F3" s="141"/>
      <c r="G3" s="141"/>
      <c r="H3" s="141"/>
      <c r="I3" s="8"/>
    </row>
    <row r="4" spans="2:9" ht="9" customHeight="1" x14ac:dyDescent="0.25">
      <c r="B4" s="5"/>
      <c r="C4" s="6"/>
      <c r="D4" s="7"/>
      <c r="E4" s="141"/>
      <c r="F4" s="141"/>
      <c r="G4" s="141"/>
      <c r="H4" s="141"/>
      <c r="I4" s="8"/>
    </row>
    <row r="5" spans="2:9" ht="9" customHeight="1" x14ac:dyDescent="0.25">
      <c r="B5" s="5"/>
      <c r="C5" s="6"/>
      <c r="D5" s="7"/>
      <c r="E5" s="141"/>
      <c r="F5" s="141"/>
      <c r="G5" s="141"/>
      <c r="H5" s="141"/>
      <c r="I5" s="8"/>
    </row>
    <row r="6" spans="2:9" ht="9" customHeight="1" x14ac:dyDescent="0.25">
      <c r="B6" s="5"/>
      <c r="C6" s="6"/>
      <c r="D6" s="7"/>
      <c r="E6" s="141"/>
      <c r="F6" s="141"/>
      <c r="G6" s="141"/>
      <c r="H6" s="141"/>
      <c r="I6" s="8"/>
    </row>
    <row r="7" spans="2:9" ht="9" customHeight="1" x14ac:dyDescent="0.25">
      <c r="B7" s="5"/>
      <c r="C7" s="6"/>
      <c r="D7" s="7"/>
      <c r="E7" s="141"/>
      <c r="F7" s="141"/>
      <c r="G7" s="141"/>
      <c r="H7" s="141"/>
      <c r="I7" s="8"/>
    </row>
    <row r="8" spans="2:9" ht="9" customHeight="1" x14ac:dyDescent="0.25">
      <c r="B8" s="5"/>
      <c r="C8" s="6"/>
      <c r="D8" s="7"/>
      <c r="E8" s="141"/>
      <c r="F8" s="141"/>
      <c r="G8" s="141"/>
      <c r="H8" s="141"/>
      <c r="I8" s="8"/>
    </row>
    <row r="9" spans="2:9" ht="9" customHeight="1" x14ac:dyDescent="0.25">
      <c r="B9" s="5"/>
      <c r="C9" s="6"/>
      <c r="D9" s="7"/>
      <c r="E9" s="141"/>
      <c r="F9" s="141"/>
      <c r="G9" s="141"/>
      <c r="H9" s="141"/>
      <c r="I9" s="8"/>
    </row>
    <row r="10" spans="2:9" ht="9" customHeight="1" x14ac:dyDescent="0.25">
      <c r="B10" s="5"/>
      <c r="C10" s="6"/>
      <c r="D10" s="7"/>
      <c r="E10" s="141"/>
      <c r="F10" s="141"/>
      <c r="G10" s="141"/>
      <c r="H10" s="141"/>
      <c r="I10" s="8"/>
    </row>
    <row r="11" spans="2:9" ht="9" customHeight="1" x14ac:dyDescent="0.25">
      <c r="B11" s="5"/>
      <c r="C11" s="6"/>
      <c r="D11" s="7"/>
      <c r="E11" s="134" t="s">
        <v>242</v>
      </c>
      <c r="F11" s="134"/>
      <c r="G11" s="134"/>
      <c r="H11" s="134"/>
      <c r="I11" s="8"/>
    </row>
    <row r="12" spans="2:9" ht="9" customHeight="1" x14ac:dyDescent="0.25">
      <c r="B12" s="5"/>
      <c r="C12" s="6"/>
      <c r="D12" s="7"/>
      <c r="E12" s="134"/>
      <c r="F12" s="134"/>
      <c r="G12" s="134"/>
      <c r="H12" s="134"/>
      <c r="I12" s="8"/>
    </row>
    <row r="13" spans="2:9" ht="9" customHeight="1" x14ac:dyDescent="0.25">
      <c r="B13" s="5"/>
      <c r="C13" s="6"/>
      <c r="D13" s="7"/>
      <c r="E13" s="134"/>
      <c r="F13" s="134"/>
      <c r="G13" s="134"/>
      <c r="H13" s="134"/>
      <c r="I13" s="8"/>
    </row>
    <row r="14" spans="2:9" ht="9" customHeight="1" x14ac:dyDescent="0.25">
      <c r="B14" s="5"/>
      <c r="C14" s="6"/>
      <c r="D14" s="7"/>
      <c r="E14" s="134"/>
      <c r="F14" s="134"/>
      <c r="G14" s="134"/>
      <c r="H14" s="134"/>
      <c r="I14" s="8"/>
    </row>
    <row r="15" spans="2:9" ht="9" customHeight="1" x14ac:dyDescent="0.25">
      <c r="B15" s="5"/>
      <c r="C15" s="6"/>
      <c r="D15" s="7"/>
      <c r="E15" s="134"/>
      <c r="F15" s="134"/>
      <c r="G15" s="134"/>
      <c r="H15" s="134"/>
      <c r="I15" s="8"/>
    </row>
    <row r="16" spans="2:9" ht="9" customHeight="1" x14ac:dyDescent="0.25">
      <c r="B16" s="5"/>
      <c r="C16" s="6"/>
      <c r="D16" s="7"/>
      <c r="E16" s="134"/>
      <c r="F16" s="134"/>
      <c r="G16" s="134"/>
      <c r="H16" s="134"/>
      <c r="I16" s="8"/>
    </row>
    <row r="17" spans="2:9" ht="9" customHeight="1" x14ac:dyDescent="0.25">
      <c r="B17" s="5"/>
      <c r="C17" s="6"/>
      <c r="D17" s="7"/>
      <c r="E17" s="134"/>
      <c r="F17" s="134"/>
      <c r="G17" s="134"/>
      <c r="H17" s="134"/>
      <c r="I17" s="8"/>
    </row>
    <row r="18" spans="2:9" ht="9" customHeight="1" x14ac:dyDescent="0.25">
      <c r="B18" s="5"/>
      <c r="C18" s="6"/>
      <c r="D18" s="7"/>
      <c r="E18" s="134"/>
      <c r="F18" s="134"/>
      <c r="G18" s="134"/>
      <c r="H18" s="134"/>
      <c r="I18" s="8"/>
    </row>
    <row r="19" spans="2:9" ht="9" customHeight="1" x14ac:dyDescent="0.25">
      <c r="B19" s="5"/>
      <c r="C19" s="6"/>
      <c r="D19" s="7"/>
      <c r="E19" s="134"/>
      <c r="F19" s="134"/>
      <c r="G19" s="134"/>
      <c r="H19" s="134"/>
      <c r="I19" s="8"/>
    </row>
    <row r="20" spans="2:9" ht="9" customHeight="1" x14ac:dyDescent="0.25">
      <c r="B20" s="5"/>
      <c r="C20" s="6"/>
      <c r="D20" s="7"/>
      <c r="E20" s="134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134"/>
      <c r="G20" s="134"/>
      <c r="H20" s="134"/>
      <c r="I20" s="8"/>
    </row>
    <row r="21" spans="2:9" ht="9" customHeight="1" x14ac:dyDescent="0.25">
      <c r="B21" s="5"/>
      <c r="C21" s="6"/>
      <c r="D21" s="7"/>
      <c r="E21" s="134"/>
      <c r="F21" s="134"/>
      <c r="G21" s="134"/>
      <c r="H21" s="134"/>
      <c r="I21" s="8"/>
    </row>
    <row r="22" spans="2:9" ht="9" customHeight="1" x14ac:dyDescent="0.25">
      <c r="B22" s="5"/>
      <c r="C22" s="6"/>
      <c r="D22" s="7"/>
      <c r="E22" s="134"/>
      <c r="F22" s="134"/>
      <c r="G22" s="134"/>
      <c r="H22" s="134"/>
      <c r="I22" s="8"/>
    </row>
    <row r="23" spans="2:9" ht="9" customHeight="1" x14ac:dyDescent="0.25">
      <c r="B23" s="5"/>
      <c r="C23" s="6"/>
      <c r="D23" s="7"/>
      <c r="E23" s="134"/>
      <c r="F23" s="134"/>
      <c r="G23" s="134"/>
      <c r="H23" s="134"/>
      <c r="I23" s="8"/>
    </row>
    <row r="24" spans="2:9" ht="9" customHeight="1" x14ac:dyDescent="0.25">
      <c r="B24" s="5"/>
      <c r="C24" s="6"/>
      <c r="D24" s="7"/>
      <c r="E24" s="134"/>
      <c r="F24" s="134"/>
      <c r="G24" s="134"/>
      <c r="H24" s="134"/>
      <c r="I24" s="8"/>
    </row>
    <row r="25" spans="2:9" ht="9" customHeight="1" x14ac:dyDescent="0.25">
      <c r="B25" s="5"/>
      <c r="C25" s="6"/>
      <c r="D25" s="7"/>
      <c r="E25" s="134"/>
      <c r="F25" s="134"/>
      <c r="G25" s="134"/>
      <c r="H25" s="134"/>
      <c r="I25" s="8"/>
    </row>
    <row r="26" spans="2:9" ht="9" customHeight="1" x14ac:dyDescent="0.25">
      <c r="B26" s="5"/>
      <c r="C26" s="6"/>
      <c r="D26" s="7"/>
      <c r="E26" s="134"/>
      <c r="F26" s="134"/>
      <c r="G26" s="134"/>
      <c r="H26" s="134"/>
      <c r="I26" s="8"/>
    </row>
    <row r="27" spans="2:9" ht="9" customHeight="1" x14ac:dyDescent="0.25">
      <c r="B27" s="5"/>
      <c r="C27" s="6"/>
      <c r="D27" s="7"/>
      <c r="E27" s="134"/>
      <c r="F27" s="134"/>
      <c r="G27" s="134"/>
      <c r="H27" s="134"/>
      <c r="I27" s="8"/>
    </row>
    <row r="28" spans="2:9" ht="9" customHeight="1" x14ac:dyDescent="0.25">
      <c r="B28" s="5"/>
      <c r="C28" s="6"/>
      <c r="D28" s="7"/>
      <c r="E28" s="141"/>
      <c r="F28" s="141"/>
      <c r="G28" s="141"/>
      <c r="H28" s="141"/>
      <c r="I28" s="8"/>
    </row>
    <row r="29" spans="2:9" ht="9" customHeight="1" x14ac:dyDescent="0.25">
      <c r="B29" s="5"/>
      <c r="C29" s="6"/>
      <c r="D29" s="7"/>
      <c r="E29" s="141"/>
      <c r="F29" s="141"/>
      <c r="G29" s="141"/>
      <c r="H29" s="141"/>
      <c r="I29" s="8"/>
    </row>
    <row r="30" spans="2:9" ht="9" customHeight="1" x14ac:dyDescent="0.25">
      <c r="B30" s="5"/>
      <c r="C30" s="6"/>
      <c r="D30" s="7"/>
      <c r="E30" s="141"/>
      <c r="F30" s="141"/>
      <c r="G30" s="141"/>
      <c r="H30" s="141"/>
      <c r="I30" s="8"/>
    </row>
    <row r="31" spans="2:9" ht="9" customHeight="1" x14ac:dyDescent="0.25">
      <c r="B31" s="5"/>
      <c r="C31" s="6"/>
      <c r="D31" s="7"/>
      <c r="E31" s="141"/>
      <c r="F31" s="141"/>
      <c r="G31" s="141"/>
      <c r="H31" s="141"/>
      <c r="I31" s="8"/>
    </row>
    <row r="32" spans="2:9" ht="9" customHeight="1" x14ac:dyDescent="0.25">
      <c r="B32" s="5"/>
      <c r="C32" s="6"/>
      <c r="D32" s="7"/>
      <c r="E32" s="141"/>
      <c r="F32" s="141"/>
      <c r="G32" s="141"/>
      <c r="H32" s="141"/>
      <c r="I32" s="8"/>
    </row>
    <row r="33" spans="2:9" ht="9" customHeight="1" x14ac:dyDescent="0.25">
      <c r="B33" s="5"/>
      <c r="C33" s="6"/>
      <c r="D33" s="7"/>
      <c r="E33" s="141"/>
      <c r="F33" s="141"/>
      <c r="G33" s="141"/>
      <c r="H33" s="141"/>
      <c r="I33" s="8"/>
    </row>
    <row r="34" spans="2:9" ht="9" customHeight="1" x14ac:dyDescent="0.25">
      <c r="B34" s="5"/>
      <c r="C34" s="6"/>
      <c r="D34" s="7"/>
      <c r="E34" s="141"/>
      <c r="F34" s="141"/>
      <c r="G34" s="141"/>
      <c r="H34" s="141"/>
      <c r="I34" s="8"/>
    </row>
    <row r="35" spans="2:9" ht="9" customHeight="1" x14ac:dyDescent="0.25">
      <c r="B35" s="5"/>
      <c r="C35" s="6"/>
      <c r="D35" s="7"/>
      <c r="E35" s="141"/>
      <c r="F35" s="141"/>
      <c r="G35" s="141"/>
      <c r="H35" s="141"/>
      <c r="I35" s="8"/>
    </row>
    <row r="36" spans="2:9" ht="9" customHeight="1" x14ac:dyDescent="0.25">
      <c r="B36" s="5"/>
      <c r="C36" s="6"/>
      <c r="D36" s="7"/>
      <c r="E36" s="141"/>
      <c r="F36" s="141"/>
      <c r="G36" s="141"/>
      <c r="H36" s="141"/>
      <c r="I36" s="8"/>
    </row>
    <row r="37" spans="2:9" ht="9" customHeight="1" x14ac:dyDescent="0.25">
      <c r="B37" s="5"/>
      <c r="C37" s="6"/>
      <c r="D37" s="7"/>
      <c r="E37" s="141"/>
      <c r="F37" s="141"/>
      <c r="G37" s="141"/>
      <c r="H37" s="141"/>
      <c r="I37" s="8"/>
    </row>
    <row r="38" spans="2:9" ht="9" customHeight="1" x14ac:dyDescent="0.25">
      <c r="B38" s="5"/>
      <c r="C38" s="6"/>
      <c r="D38" s="7"/>
      <c r="E38" s="141"/>
      <c r="F38" s="141"/>
      <c r="G38" s="141"/>
      <c r="H38" s="141"/>
      <c r="I38" s="8"/>
    </row>
    <row r="39" spans="2:9" ht="9" customHeight="1" x14ac:dyDescent="0.25">
      <c r="B39" s="5"/>
      <c r="C39" s="6"/>
      <c r="D39" s="7"/>
      <c r="E39" s="141"/>
      <c r="F39" s="141"/>
      <c r="G39" s="141"/>
      <c r="H39" s="141"/>
      <c r="I39" s="8"/>
    </row>
    <row r="40" spans="2:9" ht="9" customHeight="1" x14ac:dyDescent="0.25">
      <c r="B40" s="5"/>
      <c r="C40" s="6"/>
      <c r="D40" s="7"/>
      <c r="E40" s="141"/>
      <c r="F40" s="141"/>
      <c r="G40" s="141"/>
      <c r="H40" s="141"/>
      <c r="I40" s="8"/>
    </row>
    <row r="41" spans="2:9" ht="9" customHeight="1" x14ac:dyDescent="0.25">
      <c r="B41" s="5"/>
      <c r="C41" s="6"/>
      <c r="D41" s="7"/>
      <c r="E41" s="141"/>
      <c r="F41" s="141"/>
      <c r="G41" s="141"/>
      <c r="H41" s="141"/>
      <c r="I41" s="8"/>
    </row>
    <row r="42" spans="2:9" ht="9" customHeight="1" x14ac:dyDescent="0.25">
      <c r="B42" s="5"/>
      <c r="C42" s="6"/>
      <c r="D42" s="7"/>
      <c r="E42" s="141"/>
      <c r="F42" s="141"/>
      <c r="G42" s="141"/>
      <c r="H42" s="141"/>
      <c r="I42" s="8"/>
    </row>
    <row r="43" spans="2:9" ht="9" customHeight="1" x14ac:dyDescent="0.25">
      <c r="B43" s="5"/>
      <c r="C43" s="6"/>
      <c r="D43" s="7"/>
      <c r="E43" s="141"/>
      <c r="F43" s="141"/>
      <c r="G43" s="141"/>
      <c r="H43" s="141"/>
      <c r="I43" s="8"/>
    </row>
    <row r="44" spans="2:9" ht="9" customHeight="1" x14ac:dyDescent="0.25">
      <c r="B44" s="5"/>
      <c r="C44" s="6"/>
      <c r="D44" s="7"/>
      <c r="E44" s="141"/>
      <c r="F44" s="141"/>
      <c r="G44" s="141"/>
      <c r="H44" s="141"/>
      <c r="I44" s="8"/>
    </row>
    <row r="45" spans="2:9" ht="9" customHeight="1" x14ac:dyDescent="0.25">
      <c r="B45" s="5"/>
      <c r="C45" s="6"/>
      <c r="D45" s="7"/>
      <c r="E45" s="141"/>
      <c r="F45" s="141"/>
      <c r="G45" s="141"/>
      <c r="H45" s="14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142" t="s">
        <v>4</v>
      </c>
      <c r="F47" s="141"/>
      <c r="G47" s="141"/>
      <c r="H47" s="141"/>
      <c r="I47" s="8"/>
    </row>
    <row r="48" spans="2:9" ht="9" customHeight="1" x14ac:dyDescent="0.25">
      <c r="B48" s="5"/>
      <c r="C48" s="6"/>
      <c r="D48" s="7"/>
      <c r="E48" s="141"/>
      <c r="F48" s="141"/>
      <c r="G48" s="141"/>
      <c r="H48" s="141"/>
      <c r="I48" s="8"/>
    </row>
    <row r="49" spans="2:9" ht="9" customHeight="1" x14ac:dyDescent="0.25">
      <c r="B49" s="5"/>
      <c r="C49" s="6"/>
      <c r="D49" s="7"/>
      <c r="E49" s="141"/>
      <c r="F49" s="141"/>
      <c r="G49" s="141"/>
      <c r="H49" s="141"/>
      <c r="I49" s="8"/>
    </row>
    <row r="50" spans="2:9" ht="9" customHeight="1" x14ac:dyDescent="0.25">
      <c r="B50" s="5"/>
      <c r="C50" s="6"/>
      <c r="D50" s="7"/>
      <c r="E50" s="141"/>
      <c r="F50" s="141"/>
      <c r="G50" s="141"/>
      <c r="H50" s="141"/>
      <c r="I50" s="8"/>
    </row>
    <row r="51" spans="2:9" ht="9" customHeight="1" x14ac:dyDescent="0.25">
      <c r="B51" s="5"/>
      <c r="C51" s="6"/>
      <c r="D51" s="7"/>
      <c r="E51" s="141"/>
      <c r="F51" s="141"/>
      <c r="G51" s="141"/>
      <c r="H51" s="141"/>
      <c r="I51" s="8"/>
    </row>
    <row r="52" spans="2:9" ht="9" customHeight="1" x14ac:dyDescent="0.25">
      <c r="B52" s="5"/>
      <c r="C52" s="6"/>
      <c r="D52" s="7"/>
      <c r="E52" s="141"/>
      <c r="F52" s="141"/>
      <c r="G52" s="141"/>
      <c r="H52" s="141"/>
      <c r="I52" s="8"/>
    </row>
    <row r="53" spans="2:9" ht="9" customHeight="1" x14ac:dyDescent="0.25">
      <c r="B53" s="5"/>
      <c r="C53" s="6"/>
      <c r="D53" s="7"/>
      <c r="E53" s="141"/>
      <c r="F53" s="141"/>
      <c r="G53" s="141"/>
      <c r="H53" s="141"/>
      <c r="I53" s="8"/>
    </row>
    <row r="54" spans="2:9" ht="9" customHeight="1" x14ac:dyDescent="0.25">
      <c r="B54" s="5"/>
      <c r="C54" s="6"/>
      <c r="D54" s="7"/>
      <c r="E54" s="141"/>
      <c r="F54" s="141"/>
      <c r="G54" s="141"/>
      <c r="H54" s="141"/>
      <c r="I54" s="8"/>
    </row>
    <row r="55" spans="2:9" ht="9" customHeight="1" x14ac:dyDescent="0.25">
      <c r="B55" s="5"/>
      <c r="C55" s="6"/>
      <c r="D55" s="7"/>
      <c r="E55" s="141"/>
      <c r="F55" s="141"/>
      <c r="G55" s="141"/>
      <c r="H55" s="141"/>
      <c r="I55" s="8"/>
    </row>
    <row r="56" spans="2:9" ht="9" customHeight="1" x14ac:dyDescent="0.25">
      <c r="B56" s="5"/>
      <c r="C56" s="6"/>
      <c r="D56" s="7"/>
      <c r="E56" s="141"/>
      <c r="F56" s="141"/>
      <c r="G56" s="141"/>
      <c r="H56" s="141"/>
      <c r="I56" s="8"/>
    </row>
    <row r="57" spans="2:9" ht="9" customHeight="1" x14ac:dyDescent="0.25">
      <c r="B57" s="5"/>
      <c r="C57" s="6"/>
      <c r="D57" s="7"/>
      <c r="E57" s="141"/>
      <c r="F57" s="141"/>
      <c r="G57" s="141"/>
      <c r="H57" s="141"/>
      <c r="I57" s="8"/>
    </row>
    <row r="58" spans="2:9" ht="9" customHeight="1" x14ac:dyDescent="0.25">
      <c r="B58" s="5"/>
      <c r="C58" s="6"/>
      <c r="D58" s="7"/>
      <c r="E58" s="141"/>
      <c r="F58" s="141"/>
      <c r="G58" s="141"/>
      <c r="H58" s="141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129" t="str">
        <f>IF(Paramètres!C9&lt;&gt;"",Paramètres!C9,"")</f>
        <v/>
      </c>
      <c r="F60" s="129"/>
      <c r="G60" s="129"/>
      <c r="H60" s="129"/>
      <c r="I60" s="8"/>
    </row>
    <row r="61" spans="2:9" ht="9" customHeight="1" x14ac:dyDescent="0.25">
      <c r="B61" s="5"/>
      <c r="C61" s="6"/>
      <c r="D61" s="7"/>
      <c r="E61" s="129"/>
      <c r="F61" s="129"/>
      <c r="G61" s="129"/>
      <c r="H61" s="129"/>
      <c r="I61" s="8"/>
    </row>
    <row r="62" spans="2:9" ht="9" customHeight="1" x14ac:dyDescent="0.25">
      <c r="B62" s="5"/>
      <c r="C62" s="6"/>
      <c r="D62" s="7"/>
      <c r="E62" s="129"/>
      <c r="F62" s="129"/>
      <c r="G62" s="129"/>
      <c r="H62" s="129"/>
      <c r="I62" s="8"/>
    </row>
    <row r="63" spans="2:9" ht="9" customHeight="1" x14ac:dyDescent="0.25">
      <c r="B63" s="5"/>
      <c r="C63" s="6"/>
      <c r="D63" s="7"/>
      <c r="E63" s="129" t="str">
        <f>IF(Paramètres!C11&lt;&gt;"",Paramètres!C11,"")</f>
        <v>LOT 05 MAÇONNERIE - PIERRE DE TAILLE MH</v>
      </c>
      <c r="F63" s="129"/>
      <c r="G63" s="129"/>
      <c r="H63" s="129"/>
      <c r="I63" s="8"/>
    </row>
    <row r="64" spans="2:9" ht="9" customHeight="1" x14ac:dyDescent="0.25">
      <c r="B64" s="5"/>
      <c r="C64" s="6"/>
      <c r="D64" s="7"/>
      <c r="E64" s="129"/>
      <c r="F64" s="129"/>
      <c r="G64" s="129"/>
      <c r="H64" s="129"/>
      <c r="I64" s="8"/>
    </row>
    <row r="65" spans="2:9" ht="9" customHeight="1" x14ac:dyDescent="0.25">
      <c r="B65" s="5"/>
      <c r="C65" s="6"/>
      <c r="D65" s="7"/>
      <c r="E65" s="129"/>
      <c r="F65" s="129"/>
      <c r="G65" s="129"/>
      <c r="H65" s="129"/>
      <c r="I65" s="8"/>
    </row>
    <row r="66" spans="2:9" ht="9" customHeight="1" x14ac:dyDescent="0.25">
      <c r="B66" s="5"/>
      <c r="C66" s="6"/>
      <c r="D66" s="7"/>
      <c r="E66" s="129"/>
      <c r="F66" s="129"/>
      <c r="G66" s="129"/>
      <c r="H66" s="129"/>
      <c r="I66" s="8"/>
    </row>
    <row r="67" spans="2:9" ht="9" customHeight="1" x14ac:dyDescent="0.25">
      <c r="B67" s="5"/>
      <c r="C67" s="6"/>
      <c r="D67" s="7"/>
      <c r="E67" s="129"/>
      <c r="F67" s="129"/>
      <c r="G67" s="129"/>
      <c r="H67" s="129"/>
      <c r="I67" s="8"/>
    </row>
    <row r="68" spans="2:9" ht="9" customHeight="1" x14ac:dyDescent="0.25">
      <c r="B68" s="5"/>
      <c r="C68" s="6"/>
      <c r="D68" s="7"/>
      <c r="E68" s="129"/>
      <c r="F68" s="129"/>
      <c r="G68" s="129"/>
      <c r="H68" s="129"/>
      <c r="I68" s="8"/>
    </row>
    <row r="69" spans="2:9" ht="9" customHeight="1" x14ac:dyDescent="0.25">
      <c r="B69" s="5"/>
      <c r="C69" s="6"/>
      <c r="D69" s="7"/>
      <c r="E69" s="129"/>
      <c r="F69" s="129"/>
      <c r="G69" s="129"/>
      <c r="H69" s="129"/>
      <c r="I69" s="8"/>
    </row>
    <row r="70" spans="2:9" ht="9" customHeight="1" x14ac:dyDescent="0.25">
      <c r="B70" s="5"/>
      <c r="C70" s="6"/>
      <c r="D70" s="7"/>
      <c r="E70" s="130" t="s">
        <v>241</v>
      </c>
      <c r="F70" s="131"/>
      <c r="G70" s="131"/>
      <c r="H70" s="132"/>
      <c r="I70" s="8"/>
    </row>
    <row r="71" spans="2:9" ht="9" customHeight="1" x14ac:dyDescent="0.25">
      <c r="B71" s="5"/>
      <c r="C71" s="6"/>
      <c r="D71" s="7"/>
      <c r="E71" s="133"/>
      <c r="F71" s="134"/>
      <c r="G71" s="134"/>
      <c r="H71" s="135"/>
      <c r="I71" s="8"/>
    </row>
    <row r="72" spans="2:9" ht="9" customHeight="1" x14ac:dyDescent="0.25">
      <c r="B72" s="5"/>
      <c r="C72" s="6"/>
      <c r="D72" s="7"/>
      <c r="E72" s="133"/>
      <c r="F72" s="134"/>
      <c r="G72" s="134"/>
      <c r="H72" s="135"/>
      <c r="I72" s="8"/>
    </row>
    <row r="73" spans="2:9" ht="9" customHeight="1" x14ac:dyDescent="0.25">
      <c r="B73" s="5"/>
      <c r="C73" s="6"/>
      <c r="D73" s="7"/>
      <c r="E73" s="133"/>
      <c r="F73" s="134"/>
      <c r="G73" s="134"/>
      <c r="H73" s="135"/>
      <c r="I73" s="8"/>
    </row>
    <row r="74" spans="2:9" ht="9" customHeight="1" x14ac:dyDescent="0.25">
      <c r="B74" s="5"/>
      <c r="C74" s="6"/>
      <c r="D74" s="7"/>
      <c r="E74" s="133"/>
      <c r="F74" s="134"/>
      <c r="G74" s="134"/>
      <c r="H74" s="135"/>
      <c r="I74" s="8"/>
    </row>
    <row r="75" spans="2:9" ht="9" customHeight="1" x14ac:dyDescent="0.25">
      <c r="B75" s="5"/>
      <c r="C75" s="6"/>
      <c r="D75" s="7"/>
      <c r="E75" s="133"/>
      <c r="F75" s="134"/>
      <c r="G75" s="134"/>
      <c r="H75" s="135"/>
      <c r="I75" s="8"/>
    </row>
    <row r="76" spans="2:9" ht="9" customHeight="1" x14ac:dyDescent="0.25">
      <c r="B76" s="5"/>
      <c r="C76" s="6"/>
      <c r="D76" s="7"/>
      <c r="E76" s="136"/>
      <c r="F76" s="137"/>
      <c r="G76" s="137"/>
      <c r="H76" s="138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126"/>
      <c r="C78" s="139" t="s">
        <v>5</v>
      </c>
      <c r="D78" s="7"/>
      <c r="E78" s="7"/>
      <c r="F78" s="127" t="s">
        <v>0</v>
      </c>
      <c r="G78" s="127">
        <f>IF(Paramètres!C7&lt;&gt;"",Paramètres!C7,"")</f>
        <v>21053</v>
      </c>
      <c r="H78" s="7"/>
      <c r="I78" s="8"/>
    </row>
    <row r="79" spans="2:9" ht="9" customHeight="1" x14ac:dyDescent="0.25">
      <c r="B79" s="126"/>
      <c r="C79" s="140"/>
      <c r="D79" s="7"/>
      <c r="E79" s="7"/>
      <c r="F79" s="127"/>
      <c r="G79" s="127"/>
      <c r="H79" s="7"/>
      <c r="I79" s="8"/>
    </row>
    <row r="80" spans="2:9" ht="9" customHeight="1" x14ac:dyDescent="0.25">
      <c r="B80" s="126"/>
      <c r="C80" s="140"/>
      <c r="D80" s="7"/>
      <c r="E80" s="7"/>
      <c r="F80" s="127" t="s">
        <v>1</v>
      </c>
      <c r="G80" s="128">
        <v>45702</v>
      </c>
      <c r="H80" s="7"/>
      <c r="I80" s="8"/>
    </row>
    <row r="81" spans="2:9" ht="9" customHeight="1" x14ac:dyDescent="0.25">
      <c r="B81" s="126"/>
      <c r="C81" s="140"/>
      <c r="D81" s="7"/>
      <c r="E81" s="7"/>
      <c r="F81" s="127"/>
      <c r="G81" s="127"/>
      <c r="H81" s="7"/>
      <c r="I81" s="8"/>
    </row>
    <row r="82" spans="2:9" ht="9" customHeight="1" x14ac:dyDescent="0.25">
      <c r="B82" s="126"/>
      <c r="C82" s="140"/>
      <c r="D82" s="7"/>
      <c r="E82" s="7"/>
      <c r="F82" s="127" t="s">
        <v>2</v>
      </c>
      <c r="G82" s="127" t="str">
        <f>IF(Paramètres!C15&lt;&gt;"",Paramètres!C15,"")</f>
        <v>DCE</v>
      </c>
      <c r="H82" s="7"/>
      <c r="I82" s="8"/>
    </row>
    <row r="83" spans="2:9" ht="9" customHeight="1" x14ac:dyDescent="0.25">
      <c r="B83" s="126"/>
      <c r="C83" s="140"/>
      <c r="D83" s="7"/>
      <c r="E83" s="7"/>
      <c r="F83" s="127"/>
      <c r="G83" s="127"/>
      <c r="H83" s="7"/>
      <c r="I83" s="8"/>
    </row>
    <row r="84" spans="2:9" ht="9" customHeight="1" x14ac:dyDescent="0.25">
      <c r="B84" s="126"/>
      <c r="C84" s="140"/>
      <c r="D84" s="7"/>
      <c r="E84" s="7"/>
      <c r="F84" s="127" t="s">
        <v>3</v>
      </c>
      <c r="G84" s="127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127"/>
      <c r="G85" s="127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jbPzY6DRSS3SRCUcTAiWWjJpY1+AGONhHQELzk4h67d7fOquJAWdFar64tJH0yd39GcX8bBlmgVo137N0SlTuA==" saltValue="zQPQrJXiM7Ru5dYZqmKgCw==" spinCount="100000" sheet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B1648-3A1D-4562-AF27-09702D293A10}">
  <sheetPr>
    <pageSetUpPr fitToPage="1"/>
  </sheetPr>
  <dimension ref="A1:T66"/>
  <sheetViews>
    <sheetView showZeros="0" tabSelected="1" view="pageBreakPreview" topLeftCell="A23" zoomScaleNormal="120" zoomScaleSheetLayoutView="100" zoomScalePageLayoutView="120" workbookViewId="0">
      <selection activeCell="H42" sqref="H42"/>
    </sheetView>
  </sheetViews>
  <sheetFormatPr baseColWidth="10" defaultColWidth="10.85546875" defaultRowHeight="15" x14ac:dyDescent="0.25"/>
  <cols>
    <col min="1" max="1" width="5.42578125" style="81" customWidth="1"/>
    <col min="2" max="2" width="6.42578125" style="122" customWidth="1"/>
    <col min="3" max="9" width="6.7109375" style="122" customWidth="1"/>
    <col min="10" max="10" width="9.42578125" style="122" customWidth="1"/>
    <col min="11" max="12" width="6.7109375" style="122" customWidth="1"/>
    <col min="13" max="13" width="10" style="122" customWidth="1"/>
    <col min="14" max="14" width="11.7109375" style="122" customWidth="1"/>
    <col min="15" max="15" width="15.42578125" style="123" customWidth="1"/>
    <col min="16" max="16" width="18.42578125" style="124" customWidth="1"/>
    <col min="17" max="17" width="14" style="81" bestFit="1" customWidth="1"/>
    <col min="18" max="18" width="10.85546875" style="81"/>
    <col min="19" max="19" width="10.85546875" style="125"/>
    <col min="20" max="16384" width="10.85546875" style="81"/>
  </cols>
  <sheetData>
    <row r="1" spans="1:16" s="80" customFormat="1" x14ac:dyDescent="0.25">
      <c r="A1" s="75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  <c r="N1" s="77"/>
      <c r="O1" s="78"/>
      <c r="P1" s="79"/>
    </row>
    <row r="2" spans="1:16" ht="18.75" x14ac:dyDescent="0.25">
      <c r="A2" s="143" t="s">
        <v>196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5"/>
    </row>
    <row r="3" spans="1:16" x14ac:dyDescent="0.25">
      <c r="A3" s="82"/>
      <c r="B3" s="83"/>
      <c r="C3" s="84"/>
      <c r="D3" s="84"/>
      <c r="E3" s="84"/>
      <c r="F3" s="84"/>
      <c r="G3" s="84"/>
      <c r="H3" s="84"/>
      <c r="I3" s="84"/>
      <c r="J3" s="85"/>
      <c r="K3" s="84"/>
      <c r="L3" s="84"/>
      <c r="M3" s="86"/>
      <c r="N3" s="87"/>
      <c r="O3" s="88"/>
      <c r="P3" s="89"/>
    </row>
    <row r="4" spans="1:16" s="95" customFormat="1" ht="15.75" x14ac:dyDescent="0.25">
      <c r="A4" s="90" t="s">
        <v>197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2"/>
      <c r="O4" s="93"/>
      <c r="P4" s="94"/>
    </row>
    <row r="5" spans="1:16" s="95" customFormat="1" ht="15.75" x14ac:dyDescent="0.25">
      <c r="A5" s="96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2"/>
      <c r="O5" s="93"/>
      <c r="P5" s="94"/>
    </row>
    <row r="6" spans="1:16" s="95" customFormat="1" ht="15.75" x14ac:dyDescent="0.25">
      <c r="A6" s="96" t="s">
        <v>198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2"/>
      <c r="O6" s="93"/>
      <c r="P6" s="94"/>
    </row>
    <row r="7" spans="1:16" s="95" customFormat="1" ht="15.75" x14ac:dyDescent="0.25">
      <c r="A7" s="96" t="s">
        <v>199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2"/>
      <c r="O7" s="93"/>
      <c r="P7" s="94"/>
    </row>
    <row r="8" spans="1:16" s="95" customFormat="1" ht="15.75" x14ac:dyDescent="0.25">
      <c r="A8" s="96" t="s">
        <v>200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2"/>
      <c r="O8" s="93"/>
      <c r="P8" s="94"/>
    </row>
    <row r="9" spans="1:16" s="95" customFormat="1" ht="15.75" x14ac:dyDescent="0.25">
      <c r="A9" s="96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2"/>
      <c r="O9" s="93"/>
      <c r="P9" s="94"/>
    </row>
    <row r="10" spans="1:16" s="95" customFormat="1" ht="15.75" x14ac:dyDescent="0.25">
      <c r="A10" s="96" t="s">
        <v>201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2"/>
      <c r="O10" s="93"/>
      <c r="P10" s="94"/>
    </row>
    <row r="11" spans="1:16" s="95" customFormat="1" ht="15.75" x14ac:dyDescent="0.25">
      <c r="A11" s="96" t="s">
        <v>202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2"/>
      <c r="O11" s="93"/>
      <c r="P11" s="94"/>
    </row>
    <row r="12" spans="1:16" s="95" customFormat="1" ht="15.75" x14ac:dyDescent="0.25">
      <c r="A12" s="96" t="s">
        <v>203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2"/>
      <c r="O12" s="93"/>
      <c r="P12" s="94"/>
    </row>
    <row r="13" spans="1:16" s="95" customFormat="1" ht="15.75" x14ac:dyDescent="0.25">
      <c r="A13" s="97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2"/>
      <c r="O13" s="93"/>
      <c r="P13" s="94"/>
    </row>
    <row r="14" spans="1:16" s="95" customFormat="1" ht="15.75" x14ac:dyDescent="0.25">
      <c r="A14" s="96" t="s">
        <v>204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2"/>
      <c r="O14" s="93"/>
      <c r="P14" s="94"/>
    </row>
    <row r="15" spans="1:16" s="95" customFormat="1" ht="15.75" x14ac:dyDescent="0.25">
      <c r="A15" s="96" t="s">
        <v>205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2"/>
      <c r="O15" s="93"/>
      <c r="P15" s="94"/>
    </row>
    <row r="16" spans="1:16" s="95" customFormat="1" ht="15.75" x14ac:dyDescent="0.25">
      <c r="A16" s="96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2"/>
      <c r="O16" s="93"/>
      <c r="P16" s="94"/>
    </row>
    <row r="17" spans="1:20" s="95" customFormat="1" ht="15.75" x14ac:dyDescent="0.25">
      <c r="A17" s="96" t="s">
        <v>206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2"/>
      <c r="O17" s="93"/>
      <c r="P17" s="94"/>
    </row>
    <row r="18" spans="1:20" s="95" customFormat="1" ht="15.75" x14ac:dyDescent="0.25">
      <c r="A18" s="96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2"/>
      <c r="O18" s="93"/>
      <c r="P18" s="94"/>
    </row>
    <row r="19" spans="1:20" s="95" customFormat="1" ht="15.75" x14ac:dyDescent="0.25">
      <c r="A19" s="90" t="s">
        <v>207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2"/>
      <c r="O19" s="93"/>
      <c r="P19" s="94"/>
    </row>
    <row r="20" spans="1:20" s="95" customFormat="1" ht="15.75" x14ac:dyDescent="0.25">
      <c r="A20" s="98"/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2"/>
      <c r="O20" s="93"/>
      <c r="P20" s="94"/>
    </row>
    <row r="21" spans="1:20" s="95" customFormat="1" ht="15.75" x14ac:dyDescent="0.25">
      <c r="A21" s="96" t="s">
        <v>208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2"/>
      <c r="O21" s="93"/>
      <c r="P21" s="94"/>
    </row>
    <row r="22" spans="1:20" s="95" customFormat="1" ht="15.75" x14ac:dyDescent="0.25">
      <c r="A22" s="96" t="s">
        <v>209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2"/>
      <c r="O22" s="93"/>
      <c r="P22" s="94"/>
    </row>
    <row r="23" spans="1:20" s="95" customFormat="1" ht="15.75" x14ac:dyDescent="0.25">
      <c r="A23" s="96" t="s">
        <v>210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2"/>
      <c r="O23" s="93"/>
      <c r="P23" s="94"/>
    </row>
    <row r="24" spans="1:20" s="95" customFormat="1" ht="15.75" x14ac:dyDescent="0.25">
      <c r="A24" s="96" t="s">
        <v>211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2"/>
      <c r="O24" s="93"/>
      <c r="P24" s="94"/>
    </row>
    <row r="25" spans="1:20" s="95" customFormat="1" ht="15.75" x14ac:dyDescent="0.25">
      <c r="A25" s="96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2"/>
      <c r="O25" s="93"/>
      <c r="P25" s="94"/>
    </row>
    <row r="26" spans="1:20" s="95" customFormat="1" ht="15.75" x14ac:dyDescent="0.25">
      <c r="A26" s="99" t="s">
        <v>212</v>
      </c>
      <c r="B26" s="91"/>
      <c r="C26" s="100" t="s">
        <v>213</v>
      </c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2"/>
      <c r="O26" s="93"/>
      <c r="P26" s="94"/>
    </row>
    <row r="27" spans="1:20" s="95" customFormat="1" ht="15.75" x14ac:dyDescent="0.25">
      <c r="A27" s="101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2"/>
      <c r="O27" s="93"/>
      <c r="P27" s="94"/>
    </row>
    <row r="28" spans="1:20" s="95" customFormat="1" ht="15.75" x14ac:dyDescent="0.25">
      <c r="A28" s="90" t="s">
        <v>214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2"/>
      <c r="O28" s="93"/>
      <c r="P28" s="94"/>
      <c r="T28" s="102"/>
    </row>
    <row r="29" spans="1:20" s="95" customFormat="1" ht="15.75" x14ac:dyDescent="0.25">
      <c r="A29" s="98"/>
      <c r="B29" s="91"/>
      <c r="C29" s="103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2"/>
      <c r="O29" s="93"/>
      <c r="P29" s="94"/>
      <c r="T29" s="102"/>
    </row>
    <row r="30" spans="1:20" s="95" customFormat="1" ht="15.75" x14ac:dyDescent="0.25">
      <c r="A30" s="104" t="s">
        <v>215</v>
      </c>
      <c r="B30" s="91"/>
      <c r="C30" s="103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2"/>
      <c r="O30" s="93"/>
      <c r="P30" s="94"/>
      <c r="T30" s="102"/>
    </row>
    <row r="31" spans="1:20" s="95" customFormat="1" ht="15.75" x14ac:dyDescent="0.25">
      <c r="A31" s="105" t="s">
        <v>216</v>
      </c>
      <c r="B31" s="91"/>
      <c r="C31" s="103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93"/>
      <c r="P31" s="94"/>
      <c r="T31" s="102"/>
    </row>
    <row r="32" spans="1:20" s="95" customFormat="1" ht="15.75" x14ac:dyDescent="0.25">
      <c r="A32" s="105" t="s">
        <v>217</v>
      </c>
      <c r="B32" s="91"/>
      <c r="C32" s="103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2"/>
      <c r="O32" s="93"/>
      <c r="P32" s="94"/>
      <c r="T32" s="102"/>
    </row>
    <row r="33" spans="1:20" s="95" customFormat="1" ht="15.75" x14ac:dyDescent="0.25">
      <c r="A33" s="105" t="s">
        <v>218</v>
      </c>
      <c r="B33" s="91"/>
      <c r="C33" s="103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2"/>
      <c r="O33" s="93"/>
      <c r="P33" s="94"/>
      <c r="T33" s="102"/>
    </row>
    <row r="34" spans="1:20" s="95" customFormat="1" ht="15.75" x14ac:dyDescent="0.25">
      <c r="A34" s="105" t="s">
        <v>219</v>
      </c>
      <c r="B34" s="91"/>
      <c r="C34" s="103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2"/>
      <c r="O34" s="93"/>
      <c r="P34" s="94"/>
      <c r="T34" s="102"/>
    </row>
    <row r="35" spans="1:20" s="95" customFormat="1" ht="15.75" x14ac:dyDescent="0.25">
      <c r="A35" s="105"/>
      <c r="B35" s="91"/>
      <c r="C35" s="103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2"/>
      <c r="O35" s="93"/>
      <c r="P35" s="94"/>
      <c r="T35" s="102"/>
    </row>
    <row r="36" spans="1:20" s="95" customFormat="1" ht="15.75" x14ac:dyDescent="0.25">
      <c r="A36" s="104" t="s">
        <v>220</v>
      </c>
      <c r="B36" s="91"/>
      <c r="C36" s="103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2"/>
      <c r="O36" s="93"/>
      <c r="P36" s="94"/>
      <c r="T36" s="102"/>
    </row>
    <row r="37" spans="1:20" s="95" customFormat="1" ht="15.75" x14ac:dyDescent="0.25">
      <c r="A37" s="96" t="s">
        <v>221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2"/>
      <c r="O37" s="93"/>
      <c r="P37" s="94"/>
    </row>
    <row r="38" spans="1:20" s="95" customFormat="1" ht="15.75" x14ac:dyDescent="0.25">
      <c r="A38" s="96" t="s">
        <v>222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2"/>
      <c r="O38" s="93"/>
      <c r="P38" s="94"/>
    </row>
    <row r="39" spans="1:20" s="95" customFormat="1" ht="15.75" x14ac:dyDescent="0.25">
      <c r="A39" s="96" t="s">
        <v>223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2"/>
      <c r="O39" s="93"/>
      <c r="P39" s="94"/>
    </row>
    <row r="40" spans="1:20" s="95" customFormat="1" ht="15.75" x14ac:dyDescent="0.25">
      <c r="A40" s="96" t="s">
        <v>244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2"/>
      <c r="O40" s="93"/>
      <c r="P40" s="94"/>
    </row>
    <row r="41" spans="1:20" s="95" customFormat="1" ht="15.75" x14ac:dyDescent="0.25">
      <c r="A41" s="101"/>
      <c r="B41" s="106"/>
      <c r="C41" s="106"/>
      <c r="D41" s="106"/>
      <c r="E41" s="106"/>
      <c r="F41" s="106"/>
      <c r="G41" s="106"/>
      <c r="H41" s="106"/>
      <c r="I41" s="91"/>
      <c r="J41" s="91"/>
      <c r="K41" s="91"/>
      <c r="L41" s="91"/>
      <c r="M41" s="91"/>
      <c r="N41" s="92"/>
      <c r="O41" s="93"/>
      <c r="P41" s="94"/>
    </row>
    <row r="42" spans="1:20" s="95" customFormat="1" ht="15.75" x14ac:dyDescent="0.25">
      <c r="A42" s="90" t="s">
        <v>224</v>
      </c>
      <c r="B42" s="91"/>
      <c r="C42" s="91"/>
      <c r="D42" s="91"/>
      <c r="E42" s="107"/>
      <c r="F42" s="107"/>
      <c r="G42" s="107"/>
      <c r="H42" s="107"/>
      <c r="I42" s="91"/>
      <c r="J42" s="91"/>
      <c r="K42" s="91"/>
      <c r="L42" s="91"/>
      <c r="M42" s="91"/>
      <c r="N42" s="91"/>
      <c r="O42" s="108"/>
      <c r="P42" s="109"/>
    </row>
    <row r="43" spans="1:20" s="95" customFormat="1" ht="15.75" x14ac:dyDescent="0.25">
      <c r="A43" s="98"/>
      <c r="B43" s="91"/>
      <c r="C43" s="91"/>
      <c r="D43" s="91"/>
      <c r="E43" s="103"/>
      <c r="F43" s="103"/>
      <c r="G43" s="103"/>
      <c r="H43" s="103"/>
      <c r="I43" s="91"/>
      <c r="J43" s="91"/>
      <c r="K43" s="91"/>
      <c r="L43" s="91"/>
      <c r="M43" s="91"/>
      <c r="N43" s="91"/>
      <c r="O43" s="108"/>
      <c r="P43" s="109"/>
    </row>
    <row r="44" spans="1:20" s="95" customFormat="1" ht="15.75" x14ac:dyDescent="0.25">
      <c r="A44" s="96" t="s">
        <v>225</v>
      </c>
      <c r="B44" s="91"/>
      <c r="C44" s="91"/>
      <c r="D44" s="91"/>
      <c r="E44" s="103"/>
      <c r="F44" s="103"/>
      <c r="G44" s="103"/>
      <c r="H44" s="103"/>
      <c r="I44" s="91"/>
      <c r="J44" s="91"/>
      <c r="K44" s="91"/>
      <c r="L44" s="91"/>
      <c r="M44" s="91"/>
      <c r="N44" s="91"/>
      <c r="O44" s="108"/>
      <c r="P44" s="109"/>
    </row>
    <row r="45" spans="1:20" s="95" customFormat="1" ht="15.75" x14ac:dyDescent="0.25">
      <c r="A45" s="96" t="s">
        <v>226</v>
      </c>
      <c r="B45" s="91"/>
      <c r="C45" s="91"/>
      <c r="D45" s="91"/>
      <c r="E45" s="103"/>
      <c r="F45" s="103"/>
      <c r="G45" s="103"/>
      <c r="H45" s="103"/>
      <c r="I45" s="91"/>
      <c r="J45" s="91"/>
      <c r="K45" s="91"/>
      <c r="L45" s="91"/>
      <c r="M45" s="91"/>
      <c r="N45" s="91"/>
      <c r="O45" s="108"/>
      <c r="P45" s="109"/>
    </row>
    <row r="46" spans="1:20" s="95" customFormat="1" ht="15.75" x14ac:dyDescent="0.25">
      <c r="A46" s="96" t="s">
        <v>227</v>
      </c>
      <c r="B46" s="91"/>
      <c r="C46" s="91"/>
      <c r="D46" s="91"/>
      <c r="E46" s="103"/>
      <c r="F46" s="103"/>
      <c r="G46" s="103"/>
      <c r="H46" s="103"/>
      <c r="I46" s="91"/>
      <c r="J46" s="91"/>
      <c r="K46" s="91"/>
      <c r="L46" s="91"/>
      <c r="M46" s="91"/>
      <c r="N46" s="91"/>
      <c r="O46" s="108"/>
      <c r="P46" s="109"/>
    </row>
    <row r="47" spans="1:20" s="95" customFormat="1" ht="15.75" x14ac:dyDescent="0.25">
      <c r="A47" s="96"/>
      <c r="B47" s="91"/>
      <c r="C47" s="91"/>
      <c r="D47" s="91"/>
      <c r="E47" s="103"/>
      <c r="F47" s="103"/>
      <c r="G47" s="103"/>
      <c r="H47" s="103"/>
      <c r="I47" s="91"/>
      <c r="J47" s="91"/>
      <c r="K47" s="91"/>
      <c r="L47" s="91"/>
      <c r="M47" s="91"/>
      <c r="N47" s="91"/>
      <c r="O47" s="108"/>
      <c r="P47" s="109"/>
    </row>
    <row r="48" spans="1:20" s="95" customFormat="1" ht="15.75" x14ac:dyDescent="0.25">
      <c r="A48" s="90" t="s">
        <v>228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108"/>
      <c r="P48" s="109"/>
    </row>
    <row r="49" spans="1:16" s="95" customFormat="1" ht="15.75" x14ac:dyDescent="0.25">
      <c r="A49" s="98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108"/>
      <c r="P49" s="109"/>
    </row>
    <row r="50" spans="1:16" s="95" customFormat="1" ht="15.75" x14ac:dyDescent="0.25">
      <c r="A50" s="96" t="s">
        <v>229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108"/>
      <c r="P50" s="109"/>
    </row>
    <row r="51" spans="1:16" s="95" customFormat="1" ht="15.75" x14ac:dyDescent="0.25">
      <c r="A51" s="96" t="s">
        <v>230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108"/>
      <c r="P51" s="109"/>
    </row>
    <row r="52" spans="1:16" s="95" customFormat="1" ht="15.75" x14ac:dyDescent="0.25">
      <c r="A52" s="96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108"/>
      <c r="P52" s="109"/>
    </row>
    <row r="53" spans="1:16" s="95" customFormat="1" ht="15.75" x14ac:dyDescent="0.25">
      <c r="A53" s="90" t="s">
        <v>231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108"/>
      <c r="P53" s="109"/>
    </row>
    <row r="54" spans="1:16" s="95" customFormat="1" ht="15.75" x14ac:dyDescent="0.25">
      <c r="A54" s="98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2"/>
      <c r="O54" s="93"/>
      <c r="P54" s="94"/>
    </row>
    <row r="55" spans="1:16" s="95" customFormat="1" ht="15.75" x14ac:dyDescent="0.25">
      <c r="A55" s="110" t="s">
        <v>232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2"/>
    </row>
    <row r="56" spans="1:16" s="95" customFormat="1" ht="15.75" x14ac:dyDescent="0.25">
      <c r="A56" s="96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2"/>
      <c r="O56" s="93"/>
      <c r="P56" s="94"/>
    </row>
    <row r="57" spans="1:16" s="95" customFormat="1" ht="15.75" x14ac:dyDescent="0.25">
      <c r="A57" s="96" t="s">
        <v>233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2"/>
      <c r="O57" s="93"/>
      <c r="P57" s="94"/>
    </row>
    <row r="58" spans="1:16" s="95" customFormat="1" ht="15.75" x14ac:dyDescent="0.25">
      <c r="A58" s="96" t="s">
        <v>234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2"/>
      <c r="O58" s="93"/>
      <c r="P58" s="94"/>
    </row>
    <row r="59" spans="1:16" s="95" customFormat="1" ht="15.75" x14ac:dyDescent="0.25">
      <c r="A59" s="96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2"/>
      <c r="O59" s="93"/>
      <c r="P59" s="94"/>
    </row>
    <row r="60" spans="1:16" s="95" customFormat="1" ht="15.75" x14ac:dyDescent="0.25">
      <c r="A60" s="113" t="s">
        <v>235</v>
      </c>
      <c r="B60" s="91"/>
      <c r="C60" s="91"/>
      <c r="D60" s="91"/>
      <c r="E60" s="91" t="s">
        <v>236</v>
      </c>
      <c r="F60" s="91"/>
      <c r="G60" s="91"/>
      <c r="H60" s="91"/>
      <c r="I60" s="91"/>
      <c r="J60" s="91"/>
      <c r="K60" s="91"/>
      <c r="L60" s="91"/>
      <c r="M60" s="91"/>
      <c r="N60" s="92"/>
      <c r="O60" s="93"/>
      <c r="P60" s="94"/>
    </row>
    <row r="61" spans="1:16" s="95" customFormat="1" ht="15.75" x14ac:dyDescent="0.25">
      <c r="A61" s="10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2"/>
      <c r="O61" s="93"/>
      <c r="P61" s="94"/>
    </row>
    <row r="62" spans="1:16" s="95" customFormat="1" ht="15.75" x14ac:dyDescent="0.25">
      <c r="A62" s="113" t="s">
        <v>237</v>
      </c>
      <c r="B62" s="91"/>
      <c r="C62" s="91"/>
      <c r="D62" s="91"/>
      <c r="E62" s="91" t="s">
        <v>238</v>
      </c>
      <c r="F62" s="91"/>
      <c r="G62" s="91"/>
      <c r="H62" s="91"/>
      <c r="I62" s="91"/>
      <c r="J62" s="91"/>
      <c r="K62" s="91"/>
      <c r="L62" s="91"/>
      <c r="M62" s="91"/>
      <c r="N62" s="92"/>
      <c r="O62" s="93"/>
      <c r="P62" s="94"/>
    </row>
    <row r="63" spans="1:16" s="95" customFormat="1" ht="15.75" x14ac:dyDescent="0.25">
      <c r="A63" s="10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2"/>
      <c r="O63" s="93"/>
      <c r="P63" s="94"/>
    </row>
    <row r="64" spans="1:16" s="95" customFormat="1" ht="15.75" x14ac:dyDescent="0.25">
      <c r="A64" s="99" t="s">
        <v>212</v>
      </c>
      <c r="B64" s="114"/>
      <c r="C64" s="114" t="s">
        <v>239</v>
      </c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2"/>
      <c r="O64" s="93"/>
      <c r="P64" s="94"/>
    </row>
    <row r="65" spans="1:16" s="95" customFormat="1" ht="15.75" x14ac:dyDescent="0.25">
      <c r="A65" s="115"/>
      <c r="B65" s="114"/>
      <c r="C65" s="114" t="s">
        <v>240</v>
      </c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2"/>
      <c r="O65" s="93"/>
      <c r="P65" s="94"/>
    </row>
    <row r="66" spans="1:16" s="95" customFormat="1" ht="15.75" x14ac:dyDescent="0.25">
      <c r="A66" s="116"/>
      <c r="B66" s="117"/>
      <c r="C66" s="118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9"/>
      <c r="O66" s="120"/>
      <c r="P66" s="121"/>
    </row>
  </sheetData>
  <mergeCells count="1">
    <mergeCell ref="A2:P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148</v>
      </c>
      <c r="AA1" s="7" t="e">
        <f>IF(#REF!&lt;&gt;"",#REF!,"0")</f>
        <v>#REF!</v>
      </c>
    </row>
    <row r="2" spans="1:27" ht="12.75" customHeight="1" x14ac:dyDescent="0.25">
      <c r="AA2" s="7" t="e">
        <f>UPPER(MID(AA98,1,1))&amp;MID(AA98,2,168)</f>
        <v>#REF!</v>
      </c>
    </row>
    <row r="3" spans="1:27" ht="25.5" customHeight="1" x14ac:dyDescent="0.25">
      <c r="A3" s="37" t="s">
        <v>149</v>
      </c>
      <c r="B3" s="36" t="s">
        <v>150</v>
      </c>
      <c r="C3" s="146" t="s">
        <v>175</v>
      </c>
      <c r="D3" s="146"/>
      <c r="E3" s="146"/>
      <c r="F3" s="146"/>
      <c r="G3" s="146"/>
      <c r="H3" s="146"/>
      <c r="I3" s="146"/>
      <c r="J3" s="146"/>
      <c r="AA3" s="7" t="e">
        <f>INT(AA1/1000000)</f>
        <v>#REF!</v>
      </c>
    </row>
    <row r="4" spans="1:27" ht="12.75" customHeight="1" x14ac:dyDescent="0.25">
      <c r="AA4" s="7" t="e">
        <f>INT((AA1-AA3*1000000)/1000)</f>
        <v>#REF!</v>
      </c>
    </row>
    <row r="5" spans="1:27" ht="25.5" customHeight="1" x14ac:dyDescent="0.25">
      <c r="A5" s="37" t="s">
        <v>151</v>
      </c>
      <c r="B5" s="36" t="s">
        <v>152</v>
      </c>
      <c r="C5" s="146" t="s">
        <v>176</v>
      </c>
      <c r="D5" s="146"/>
      <c r="E5" s="146"/>
      <c r="F5" s="146"/>
      <c r="G5" s="146"/>
      <c r="H5" s="146"/>
      <c r="I5" s="146"/>
      <c r="J5" s="146"/>
      <c r="AA5" s="7" t="e">
        <f>INT(AA1-AA3*1000000-AA4*1000)</f>
        <v>#REF!</v>
      </c>
    </row>
    <row r="6" spans="1:27" ht="12.75" customHeight="1" x14ac:dyDescent="0.25">
      <c r="AA6" s="7" t="e">
        <f>ROUND(AA1-AA3*1000000-AA4*1000-AA5,2)*100</f>
        <v>#REF!</v>
      </c>
    </row>
    <row r="7" spans="1:27" ht="12.75" customHeight="1" x14ac:dyDescent="0.25">
      <c r="A7" s="37" t="s">
        <v>161</v>
      </c>
      <c r="B7" s="36" t="s">
        <v>162</v>
      </c>
      <c r="C7" s="38">
        <v>21053</v>
      </c>
      <c r="AA7" s="7" t="e">
        <f>AA3-AA12*100</f>
        <v>#REF!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163</v>
      </c>
      <c r="B9" s="36" t="s">
        <v>164</v>
      </c>
      <c r="C9" s="38"/>
      <c r="AA9" s="7" t="e">
        <f>AA4-AA15*100</f>
        <v>#REF!</v>
      </c>
    </row>
    <row r="10" spans="1:27" ht="12.75" customHeight="1" x14ac:dyDescent="0.25">
      <c r="AA10" s="7" t="e">
        <f>ROUND(AA5-AA18*100,0)</f>
        <v>#REF!</v>
      </c>
    </row>
    <row r="11" spans="1:27" ht="25.5" customHeight="1" x14ac:dyDescent="0.25">
      <c r="A11" s="37" t="s">
        <v>153</v>
      </c>
      <c r="B11" s="36" t="s">
        <v>154</v>
      </c>
      <c r="C11" s="146" t="s">
        <v>34</v>
      </c>
      <c r="D11" s="146"/>
      <c r="E11" s="146"/>
      <c r="F11" s="146"/>
      <c r="G11" s="146"/>
      <c r="H11" s="146"/>
      <c r="I11" s="146"/>
      <c r="J11" s="146"/>
      <c r="AA11" s="7" t="e">
        <f>AA6</f>
        <v>#REF!</v>
      </c>
    </row>
    <row r="12" spans="1:27" ht="12.75" customHeight="1" x14ac:dyDescent="0.25">
      <c r="AA12" s="7" t="e">
        <f>INT(AA3/100)</f>
        <v>#REF!</v>
      </c>
    </row>
    <row r="13" spans="1:27" ht="12.75" customHeight="1" x14ac:dyDescent="0.25">
      <c r="A13" s="37" t="s">
        <v>165</v>
      </c>
      <c r="B13" s="36" t="s">
        <v>166</v>
      </c>
      <c r="C13" s="38" t="s">
        <v>177</v>
      </c>
      <c r="AA13" s="7" t="e">
        <f>INT((AA3-AA12*100)/10)</f>
        <v>#REF!</v>
      </c>
    </row>
    <row r="14" spans="1:27" ht="12.75" customHeight="1" x14ac:dyDescent="0.25">
      <c r="AA14" s="7" t="e">
        <f>AA3-AA12*100-AA13*10</f>
        <v>#REF!</v>
      </c>
    </row>
    <row r="15" spans="1:27" ht="12.75" customHeight="1" x14ac:dyDescent="0.25">
      <c r="A15" s="37" t="s">
        <v>167</v>
      </c>
      <c r="B15" s="36" t="s">
        <v>168</v>
      </c>
      <c r="C15" s="38" t="s">
        <v>178</v>
      </c>
      <c r="AA15" s="7" t="e">
        <f>INT(AA4/100)</f>
        <v>#REF!</v>
      </c>
    </row>
    <row r="16" spans="1:27" ht="12.75" customHeight="1" x14ac:dyDescent="0.25">
      <c r="AA16" s="7" t="e">
        <f>INT((AA4-AA15*100)/10)</f>
        <v>#REF!</v>
      </c>
    </row>
    <row r="17" spans="1:27" ht="12.75" customHeight="1" x14ac:dyDescent="0.25">
      <c r="A17" s="37" t="s">
        <v>169</v>
      </c>
      <c r="B17" s="36" t="s">
        <v>170</v>
      </c>
      <c r="C17" s="38"/>
      <c r="AA17" s="7" t="e">
        <f>AA4-AA15*100-AA16*10</f>
        <v>#REF!</v>
      </c>
    </row>
    <row r="18" spans="1:27" ht="12.75" customHeight="1" x14ac:dyDescent="0.25">
      <c r="AA18" s="7" t="e">
        <f>INT(AA5/100)</f>
        <v>#REF!</v>
      </c>
    </row>
    <row r="19" spans="1:27" ht="12.75" customHeight="1" x14ac:dyDescent="0.25">
      <c r="C19" s="39">
        <v>0.2</v>
      </c>
      <c r="E19" s="40" t="s">
        <v>171</v>
      </c>
      <c r="AA19" s="7" t="e">
        <f>INT((AA5-AA18*100)/10)</f>
        <v>#REF!</v>
      </c>
    </row>
    <row r="20" spans="1:27" ht="12.75" customHeight="1" x14ac:dyDescent="0.25">
      <c r="C20" s="41">
        <v>5.5E-2</v>
      </c>
      <c r="E20" s="40" t="s">
        <v>172</v>
      </c>
      <c r="AA20" s="7" t="e">
        <f>AA5-AA18*100-AA19*10</f>
        <v>#REF!</v>
      </c>
    </row>
    <row r="21" spans="1:27" ht="12.75" customHeight="1" x14ac:dyDescent="0.25">
      <c r="C21" s="41">
        <v>0</v>
      </c>
      <c r="E21" s="40" t="s">
        <v>173</v>
      </c>
      <c r="AA21" s="7" t="e">
        <f>INT(AA6/10)</f>
        <v>#REF!</v>
      </c>
    </row>
    <row r="22" spans="1:27" ht="12.75" customHeight="1" x14ac:dyDescent="0.25">
      <c r="C22" s="42">
        <v>0</v>
      </c>
      <c r="E22" s="40" t="s">
        <v>174</v>
      </c>
      <c r="AA22" s="7" t="e">
        <f>ROUND(AA6-AA21*10,0)</f>
        <v>#REF!</v>
      </c>
    </row>
    <row r="23" spans="1:27" ht="12.75" customHeight="1" x14ac:dyDescent="0.25">
      <c r="AA23" s="7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37" t="s">
        <v>155</v>
      </c>
      <c r="B24" s="36" t="s">
        <v>156</v>
      </c>
      <c r="C24" s="146"/>
      <c r="D24" s="146"/>
      <c r="E24" s="146"/>
      <c r="F24" s="146"/>
      <c r="G24" s="146"/>
      <c r="H24" s="146"/>
      <c r="I24" s="146"/>
      <c r="J24" s="146"/>
      <c r="AA24" s="7" t="e">
        <f>IF(AA12=0,"",IF(AA12&lt;2,"cent ",AA43))</f>
        <v>#REF!</v>
      </c>
    </row>
    <row r="25" spans="1:27" ht="12.75" customHeight="1" x14ac:dyDescent="0.25">
      <c r="AA25" s="7" t="e">
        <f>IF(AA13=1,AA44,IF(AA13=7,AA64,IF(AA13=9,AA80,AA89)))</f>
        <v>#REF!</v>
      </c>
    </row>
    <row r="26" spans="1:27" ht="12.75" customHeight="1" x14ac:dyDescent="0.25">
      <c r="A26" s="37" t="s">
        <v>157</v>
      </c>
      <c r="B26" s="36" t="s">
        <v>158</v>
      </c>
      <c r="C26" s="146"/>
      <c r="D26" s="146"/>
      <c r="E26" s="146"/>
      <c r="F26" s="146"/>
      <c r="G26" s="146"/>
      <c r="H26" s="146"/>
      <c r="I26" s="146"/>
      <c r="J26" s="146"/>
      <c r="AA26" s="7" t="e">
        <f>IF(AA7=11,"",IF(AA7=12,"",IF(AA7=13,"",IF(AA7=14,"",IF(AA7=15,"",IF(AA7=16,"",AA45))))))</f>
        <v>#REF!</v>
      </c>
    </row>
    <row r="27" spans="1:27" ht="12.75" customHeight="1" x14ac:dyDescent="0.25">
      <c r="AA27" s="7" t="e">
        <f>IF(AA3=0,"",IF(AA3&lt;2,"million ","millions "))</f>
        <v>#REF!</v>
      </c>
    </row>
    <row r="28" spans="1:27" ht="12.75" customHeight="1" x14ac:dyDescent="0.25">
      <c r="A28" s="37" t="s">
        <v>159</v>
      </c>
      <c r="B28" s="36" t="s">
        <v>160</v>
      </c>
      <c r="C28" s="146"/>
      <c r="D28" s="146"/>
      <c r="E28" s="146"/>
      <c r="F28" s="146"/>
      <c r="G28" s="146"/>
      <c r="H28" s="146"/>
      <c r="I28" s="146"/>
      <c r="J28" s="146"/>
      <c r="AA28" s="7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7" t="e">
        <f>IF(AA15=0,"",IF(AA15&lt;2,"cent ",AA47))</f>
        <v>#REF!</v>
      </c>
    </row>
    <row r="30" spans="1:27" ht="12.75" customHeight="1" x14ac:dyDescent="0.25">
      <c r="AA30" s="7" t="e">
        <f>IF(AA16=1,AA48,IF(AA16=7,AA66,IF(AA16=9,AA81,AA90)))</f>
        <v>#REF!</v>
      </c>
    </row>
    <row r="31" spans="1:27" ht="12.75" customHeight="1" x14ac:dyDescent="0.25">
      <c r="AA31" s="7" t="e">
        <f>IF(AA4=1,"",AA49)</f>
        <v>#REF!</v>
      </c>
    </row>
    <row r="32" spans="1:27" ht="12.75" customHeight="1" x14ac:dyDescent="0.25">
      <c r="AA32" s="7" t="e">
        <f>IF(AA4&gt;0,"mille ","")</f>
        <v>#REF!</v>
      </c>
    </row>
    <row r="33" spans="27:27" ht="12.75" customHeight="1" x14ac:dyDescent="0.25">
      <c r="AA33" s="7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7" t="e">
        <f>IF(AA18=0,"",IF(AA18&lt;2,"cent ",AA51))</f>
        <v>#REF!</v>
      </c>
    </row>
    <row r="35" spans="27:27" ht="12.75" customHeight="1" x14ac:dyDescent="0.25">
      <c r="AA35" s="7" t="e">
        <f>IF(AA19=1,AA52,IF(AA19=7,AA68,IF(AA19=9,AA83,AA91)))</f>
        <v>#REF!</v>
      </c>
    </row>
    <row r="36" spans="27:27" ht="12.75" customHeight="1" x14ac:dyDescent="0.25">
      <c r="AA36" s="7" t="e">
        <f>IF(AA10=11,"",IF(AA10=12,"",IF(AA10=13,"",IF(AA10=14,"",IF(AA10=15,"",IF(AA10=16,"",AA53))))))</f>
        <v>#REF!</v>
      </c>
    </row>
    <row r="37" spans="27:27" ht="12.75" customHeight="1" x14ac:dyDescent="0.25">
      <c r="AA37" s="7" t="e">
        <f>IF(INT(AA1&lt;2),"euro ","euros ")</f>
        <v>#REF!</v>
      </c>
    </row>
    <row r="38" spans="27:27" ht="12.75" customHeight="1" x14ac:dyDescent="0.25">
      <c r="AA38" s="7" t="e">
        <f>IF(AA6&gt;0,"et ","")</f>
        <v>#REF!</v>
      </c>
    </row>
    <row r="39" spans="27:27" ht="12.75" customHeight="1" x14ac:dyDescent="0.25">
      <c r="AA39" s="7" t="e">
        <f>IF(AA21=1,AA54,IF(AA21=7,AA70,IF(AA21=9,AA84,AA92)))</f>
        <v>#REF!</v>
      </c>
    </row>
    <row r="40" spans="27:27" ht="12.75" customHeight="1" x14ac:dyDescent="0.25">
      <c r="AA40" s="7" t="e">
        <f>IF(AA11=11,"",IF(AA11=12,"",IF(AA11=13,"",IF(AA11=14,"",IF(AA11=15,"",IF(AA11=16,"",AA55))))))</f>
        <v>#REF!</v>
      </c>
    </row>
    <row r="41" spans="27:27" ht="12.75" customHeight="1" x14ac:dyDescent="0.25">
      <c r="AA41" s="7" t="e">
        <f>IF(AA6=0,"",IF(AA6&lt;2,"centime","centimes"))</f>
        <v>#REF!</v>
      </c>
    </row>
    <row r="42" spans="27:27" ht="12.75" customHeight="1" x14ac:dyDescent="0.25">
      <c r="AA42" s="7" t="e">
        <f>IF(AA3=0," ",IF(AA12=6,"six ",IF(AA12=7,"sept ",IF(AA12=8,"huit ",IF(AA12=9,"neuf ",)))))</f>
        <v>#REF!</v>
      </c>
    </row>
    <row r="43" spans="27:27" ht="12.75" customHeight="1" x14ac:dyDescent="0.25">
      <c r="AA43" s="7" t="e">
        <f>IF(AA7&gt;0,"cent ", "cents ")</f>
        <v>#REF!</v>
      </c>
    </row>
    <row r="44" spans="27:27" ht="12.75" customHeight="1" x14ac:dyDescent="0.25">
      <c r="AA44" s="7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7" t="e">
        <f>IF(AA7=17,"",IF(AA7=18,"",IF(AA7=19,"",AA57)))</f>
        <v>#REF!</v>
      </c>
    </row>
    <row r="46" spans="27:27" ht="12.75" customHeight="1" x14ac:dyDescent="0.25">
      <c r="AA46" s="7" t="e">
        <f>IF(AA15=6,"six ",IF(AA15=7,"sept ",IF(AA15=8,"huit ",IF(AA15=9,"neuf ",))))</f>
        <v>#REF!</v>
      </c>
    </row>
    <row r="47" spans="27:27" ht="12.75" customHeight="1" x14ac:dyDescent="0.25">
      <c r="AA47" s="7" t="e">
        <f>IF(AA9&gt;0,"cent ", "cents ")</f>
        <v>#REF!</v>
      </c>
    </row>
    <row r="48" spans="27:27" ht="12.75" customHeight="1" x14ac:dyDescent="0.25">
      <c r="AA48" s="7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7" t="e">
        <f>IF(AA9=11,"",IF(AA9=12,"",IF(AA9=13,"",IF(AA9=14,"",IF(AA9=15,"",IF(AA9=16,"",AA59))))))</f>
        <v>#REF!</v>
      </c>
    </row>
    <row r="50" spans="27:27" ht="12.75" customHeight="1" x14ac:dyDescent="0.25">
      <c r="AA50" s="7" t="e">
        <f>IF(AA18=6,"six ",IF(AA18=7,"sept ",IF(AA18=8,"huit ",IF(AA18=9,"neuf ",))))</f>
        <v>#REF!</v>
      </c>
    </row>
    <row r="51" spans="27:27" ht="12.75" customHeight="1" x14ac:dyDescent="0.25">
      <c r="AA51" s="7" t="e">
        <f>IF(AA10&gt;0,"cent ", "cents ")</f>
        <v>#REF!</v>
      </c>
    </row>
    <row r="52" spans="27:27" ht="12.75" customHeight="1" x14ac:dyDescent="0.25">
      <c r="AA52" s="7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7" t="e">
        <f>IF(AA10=17,"",IF(AA10=18,"",IF(AA10=19,"",AA61)))</f>
        <v>#REF!</v>
      </c>
    </row>
    <row r="54" spans="27:27" ht="12.75" customHeight="1" x14ac:dyDescent="0.25">
      <c r="AA54" s="7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7" t="e">
        <f>IF(AA11=17,"",IF(AA11=18,"",IF(AA11=19,"",AA63)))</f>
        <v>#REF!</v>
      </c>
    </row>
    <row r="56" spans="27:27" ht="12.75" customHeight="1" x14ac:dyDescent="0.25">
      <c r="AA56" s="7" t="e">
        <f>IF(AA7=16,"seize ",IF(AA7=17,"dix-sept ",IF(AA7=18,"dix-huit ",IF(AA7=19,"dix-neuf ",AA64))))</f>
        <v>#REF!</v>
      </c>
    </row>
    <row r="57" spans="27:27" ht="12.75" customHeight="1" x14ac:dyDescent="0.25">
      <c r="AA57" s="7" t="e">
        <f>IF(AA7=21,"et un ",IF(AA7=31,"et un ",IF(AA7=41,"et un ",IF(AA7=51,"et un ",IF(AA7=61,"et un ",AA65)))))</f>
        <v>#REF!</v>
      </c>
    </row>
    <row r="58" spans="27:27" ht="12.75" customHeight="1" x14ac:dyDescent="0.25">
      <c r="AA58" s="7" t="e">
        <f>IF(AA9=16,"seize ",IF(AA9=17,"dix-sept ",IF(AA9=18,"dix-huit ",IF(AA9=19,"dix-neuf ",AA66))))</f>
        <v>#REF!</v>
      </c>
    </row>
    <row r="59" spans="27:27" ht="12.75" customHeight="1" x14ac:dyDescent="0.25">
      <c r="AA59" s="7" t="e">
        <f>IF(AA9=17,"",IF(AA9=18,"",IF(AA9=19,"",AA67)))</f>
        <v>#REF!</v>
      </c>
    </row>
    <row r="60" spans="27:27" ht="12.75" customHeight="1" x14ac:dyDescent="0.25">
      <c r="AA60" s="7" t="e">
        <f>IF(AA10=16,"seize ",IF(AA10=17,"dix-sept ",IF(AA10=18,"dix-huit ",IF(AA10=19,"dix-neuf ",AA68))))</f>
        <v>#REF!</v>
      </c>
    </row>
    <row r="61" spans="27:27" ht="12.75" customHeight="1" x14ac:dyDescent="0.25">
      <c r="AA61" s="7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7" t="e">
        <f>IF(AA11=16,"seize ",IF(AA11=17,"dix-sept ",IF(AA11=18,"dix-huit ",IF(AA11=19,"dix-neuf ",AA70))))</f>
        <v>#REF!</v>
      </c>
    </row>
    <row r="63" spans="27:27" ht="12.75" customHeight="1" x14ac:dyDescent="0.25">
      <c r="AA63" s="7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7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7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7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7" t="e">
        <f>IF(AA9=21,"et un ",IF(AA9=31,"et un ",IF(AA9=41,"et un ",IF(AA9=51,"et un ",IF(AA9=61,"et un ",AA75)))))</f>
        <v>#REF!</v>
      </c>
    </row>
    <row r="68" spans="27:27" ht="12.75" customHeight="1" x14ac:dyDescent="0.25">
      <c r="AA68" s="7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7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7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7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7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7" t="e">
        <f>IF(AA13=9,"",IF(AA14=6,"six ",IF(AA14=7,"sept ",IF(AA14=8,"huit ",IF(AA14=9,"neuf ",)))))</f>
        <v>#REF!</v>
      </c>
    </row>
    <row r="74" spans="27:27" ht="12.75" customHeight="1" x14ac:dyDescent="0.25">
      <c r="AA74" s="7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7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7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7" t="e">
        <f>IF(AA19=9,"",IF(AA20=6,"six ",IF(AA20=7,"sept ",IF(AA20=8,"huit ",IF(AA20=9,"neuf ",)))))</f>
        <v>#REF!</v>
      </c>
    </row>
    <row r="78" spans="27:27" ht="12.75" customHeight="1" x14ac:dyDescent="0.25">
      <c r="AA78" s="7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7" t="e">
        <f>IF(AA21=9,"",IF(AA22=6,"six ",IF(AA22=7,"sept ",IF(AA22=8,"huit ",IF(AA22=9,"neuf ",)))))</f>
        <v>#REF!</v>
      </c>
    </row>
    <row r="80" spans="27:27" ht="12.75" customHeight="1" x14ac:dyDescent="0.25">
      <c r="AA80" s="7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7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7" t="e">
        <f>IF(AA16=9,"",IF(AA17=6,"six ",IF(AA17=7,"sept ",IF(AA17=8,"huit ",IF(AA17=9,"neuf ",)))))</f>
        <v>#REF!</v>
      </c>
    </row>
    <row r="83" spans="27:27" ht="12.75" customHeight="1" x14ac:dyDescent="0.25">
      <c r="AA83" s="7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7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7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7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7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7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7" t="e">
        <f>IF(AA13=2,"vingt ",IF(AA13=3,"trente ",IF(AA13=4,"quarante ",IF(AA13=5,"cinquante ",AA93))))</f>
        <v>#REF!</v>
      </c>
    </row>
    <row r="90" spans="27:27" ht="12.75" customHeight="1" x14ac:dyDescent="0.25">
      <c r="AA90" s="7" t="e">
        <f>IF(AA16=2,"vingt ",IF(AA16=3,"trente ",IF(AA16=4,"quarante ",IF(AA16=5,"cinquante ",AA94))))</f>
        <v>#REF!</v>
      </c>
    </row>
    <row r="91" spans="27:27" ht="12.75" customHeight="1" x14ac:dyDescent="0.25">
      <c r="AA91" s="7" t="e">
        <f>IF(AA19=2,"vingt ",IF(AA19=3,"trente ",IF(AA19=4,"quarante ",IF(AA19=5,"cinquante ",AA95))))</f>
        <v>#REF!</v>
      </c>
    </row>
    <row r="92" spans="27:27" ht="12.75" customHeight="1" x14ac:dyDescent="0.25">
      <c r="AA92" s="7" t="e">
        <f>IF(AA21=2,"vingt ",IF(AA21=3,"trente ",IF(AA21=4,"quarante ",IF(AA21=5,"cinquante ",AA96))))</f>
        <v>#REF!</v>
      </c>
    </row>
    <row r="93" spans="27:27" ht="12.75" customHeight="1" x14ac:dyDescent="0.25">
      <c r="AA93" s="7" t="e">
        <f>IF(AA13=6,"soixante ",IF(AA7=80,"quatre-vingts ",IF(AA13=8,"quatre-vingt-","")))</f>
        <v>#REF!</v>
      </c>
    </row>
    <row r="94" spans="27:27" ht="12.75" customHeight="1" x14ac:dyDescent="0.25">
      <c r="AA94" s="7" t="e">
        <f>IF(AA16=6,"soixante ",IF(AA9=80,"quatre-vingts ",IF(AA16=8,"quatre-vingt-","")))</f>
        <v>#REF!</v>
      </c>
    </row>
    <row r="95" spans="27:27" ht="12.75" customHeight="1" x14ac:dyDescent="0.25">
      <c r="AA95" s="7" t="e">
        <f>IF(AA19=6,"soixante ",IF(AA10=80,"quatre-vingts ",IF(AA19=8,"quatre-vingt-","")))</f>
        <v>#REF!</v>
      </c>
    </row>
    <row r="96" spans="27:27" ht="12.75" customHeight="1" x14ac:dyDescent="0.25">
      <c r="AA96" s="7" t="e">
        <f>IF(AA21=6,"soixante ",IF(AA11=80,"quatre-vingts ",IF(AA21=8,"quatre-vingt-","")))</f>
        <v>#REF!</v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e">
        <f>(AA23&amp;AA24&amp;AA25&amp;AA26&amp;AA27&amp;AA28&amp;AA29&amp;AA30&amp;AA31&amp;AA32&amp;AA33&amp;AA34&amp;AA35&amp;AA36&amp;AA37&amp;AA38&amp;AA39&amp;AA40&amp;AA41)</f>
        <v>#REF!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179</v>
      </c>
      <c r="B1" s="7" t="s">
        <v>180</v>
      </c>
    </row>
    <row r="2" spans="1:3" x14ac:dyDescent="0.25">
      <c r="A2" s="7" t="s">
        <v>181</v>
      </c>
      <c r="B2" s="7" t="s">
        <v>175</v>
      </c>
    </row>
    <row r="3" spans="1:3" x14ac:dyDescent="0.25">
      <c r="A3" s="7" t="s">
        <v>182</v>
      </c>
      <c r="B3" s="7">
        <v>1</v>
      </c>
    </row>
    <row r="4" spans="1:3" x14ac:dyDescent="0.25">
      <c r="A4" s="7" t="s">
        <v>183</v>
      </c>
      <c r="B4" s="7">
        <v>0</v>
      </c>
    </row>
    <row r="5" spans="1:3" x14ac:dyDescent="0.25">
      <c r="A5" s="7" t="s">
        <v>184</v>
      </c>
      <c r="B5" s="7">
        <v>0</v>
      </c>
    </row>
    <row r="6" spans="1:3" x14ac:dyDescent="0.25">
      <c r="A6" s="7" t="s">
        <v>185</v>
      </c>
      <c r="B6" s="7">
        <v>1</v>
      </c>
    </row>
    <row r="7" spans="1:3" x14ac:dyDescent="0.25">
      <c r="A7" s="7" t="s">
        <v>186</v>
      </c>
      <c r="B7" s="7">
        <v>0</v>
      </c>
    </row>
    <row r="8" spans="1:3" x14ac:dyDescent="0.25">
      <c r="A8" s="7" t="s">
        <v>187</v>
      </c>
      <c r="B8" s="7">
        <v>0</v>
      </c>
    </row>
    <row r="9" spans="1:3" x14ac:dyDescent="0.25">
      <c r="A9" s="7" t="s">
        <v>188</v>
      </c>
      <c r="B9" s="7">
        <v>1</v>
      </c>
    </row>
    <row r="10" spans="1:3" x14ac:dyDescent="0.25">
      <c r="A10" s="7" t="s">
        <v>189</v>
      </c>
      <c r="C10" s="7" t="s">
        <v>190</v>
      </c>
    </row>
    <row r="11" spans="1:3" x14ac:dyDescent="0.25">
      <c r="A11" s="7" t="s">
        <v>191</v>
      </c>
      <c r="B11" s="7">
        <v>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49411-9A6D-4E1B-96E3-A93B656957C0}">
  <sheetPr>
    <outlinePr summaryBelow="0" summaryRight="0"/>
    <pageSetUpPr fitToPage="1"/>
  </sheetPr>
  <dimension ref="A1:R461"/>
  <sheetViews>
    <sheetView showGridLines="0" topLeftCell="B327" zoomScaleNormal="100" workbookViewId="0">
      <selection activeCell="I427" sqref="I427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9.140625" customWidth="1"/>
    <col min="9" max="9" width="12.5703125" customWidth="1"/>
    <col min="10" max="10" width="15.140625" customWidth="1"/>
    <col min="11" max="11" width="10.7109375" hidden="1" customWidth="1"/>
    <col min="12" max="17" width="0" hidden="1" customWidth="1"/>
    <col min="18" max="18" width="10.7109375" hidden="1" customWidth="1"/>
    <col min="19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33.75" x14ac:dyDescent="0.25">
      <c r="A3" s="7" t="s">
        <v>22</v>
      </c>
      <c r="B3" s="13" t="s">
        <v>23</v>
      </c>
      <c r="C3" s="270" t="s">
        <v>24</v>
      </c>
      <c r="D3" s="270"/>
      <c r="E3" s="270"/>
      <c r="F3" s="13" t="s">
        <v>11</v>
      </c>
      <c r="G3" s="13" t="s">
        <v>192</v>
      </c>
      <c r="H3" s="13" t="s">
        <v>193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15.75" x14ac:dyDescent="0.25">
      <c r="A4" s="7">
        <v>2</v>
      </c>
      <c r="B4" s="14"/>
      <c r="C4" s="271" t="s">
        <v>34</v>
      </c>
      <c r="D4" s="271"/>
      <c r="E4" s="271"/>
      <c r="F4" s="15"/>
      <c r="G4" s="15"/>
      <c r="H4" s="15"/>
      <c r="I4" s="15"/>
      <c r="J4" s="14"/>
      <c r="K4" s="7"/>
    </row>
    <row r="5" spans="1:17" ht="18.600000000000001" customHeight="1" x14ac:dyDescent="0.25">
      <c r="A5" s="7">
        <v>3</v>
      </c>
      <c r="B5" s="16" t="s">
        <v>35</v>
      </c>
      <c r="C5" s="272" t="s">
        <v>36</v>
      </c>
      <c r="D5" s="272"/>
      <c r="E5" s="272"/>
      <c r="F5" s="72"/>
      <c r="G5" s="72"/>
      <c r="H5" s="72"/>
      <c r="I5" s="72"/>
      <c r="J5" s="18"/>
      <c r="K5" s="7"/>
    </row>
    <row r="6" spans="1:17" ht="18.600000000000001" customHeight="1" x14ac:dyDescent="0.25">
      <c r="A6" s="7">
        <v>3</v>
      </c>
      <c r="B6" s="16"/>
      <c r="C6" s="221" t="s">
        <v>37</v>
      </c>
      <c r="D6" s="221"/>
      <c r="E6" s="221"/>
      <c r="F6" s="17"/>
      <c r="G6" s="17"/>
      <c r="H6" s="17"/>
      <c r="I6" s="17"/>
      <c r="J6" s="18"/>
      <c r="K6" s="7"/>
    </row>
    <row r="7" spans="1:17" x14ac:dyDescent="0.25">
      <c r="A7" s="7">
        <v>4</v>
      </c>
      <c r="B7" s="16"/>
      <c r="C7" s="43" t="s">
        <v>243</v>
      </c>
      <c r="D7" s="43"/>
      <c r="E7" s="43"/>
      <c r="F7" s="19"/>
      <c r="G7" s="19"/>
      <c r="H7" s="19"/>
      <c r="I7" s="19"/>
      <c r="J7" s="20"/>
      <c r="K7" s="7"/>
    </row>
    <row r="8" spans="1:17" x14ac:dyDescent="0.25">
      <c r="A8" s="7">
        <v>5</v>
      </c>
      <c r="B8" s="16">
        <v>1</v>
      </c>
      <c r="C8" s="44" t="s">
        <v>38</v>
      </c>
      <c r="D8" s="44"/>
      <c r="E8" s="44"/>
      <c r="F8" s="21"/>
      <c r="G8" s="21"/>
      <c r="H8" s="21"/>
      <c r="I8" s="21"/>
      <c r="J8" s="22"/>
      <c r="K8" s="7"/>
    </row>
    <row r="9" spans="1:17" ht="16.899999999999999" customHeight="1" x14ac:dyDescent="0.25">
      <c r="A9" s="7">
        <v>6</v>
      </c>
      <c r="B9" s="16" t="s">
        <v>39</v>
      </c>
      <c r="C9" s="219" t="s">
        <v>40</v>
      </c>
      <c r="D9" s="219"/>
      <c r="E9" s="219"/>
      <c r="F9" s="23"/>
      <c r="G9" s="23"/>
      <c r="H9" s="23"/>
      <c r="I9" s="23"/>
      <c r="J9" s="24"/>
      <c r="K9" s="7"/>
    </row>
    <row r="10" spans="1:17" ht="15.75" thickBot="1" x14ac:dyDescent="0.3">
      <c r="A10" s="7">
        <v>9</v>
      </c>
      <c r="B10" s="25" t="s">
        <v>41</v>
      </c>
      <c r="C10" s="205" t="s">
        <v>42</v>
      </c>
      <c r="D10" s="206"/>
      <c r="E10" s="206"/>
      <c r="F10" s="206"/>
      <c r="G10" s="206"/>
      <c r="H10" s="206"/>
      <c r="I10" s="206"/>
      <c r="J10" s="26"/>
      <c r="Q10" s="7">
        <v>2384</v>
      </c>
    </row>
    <row r="11" spans="1:17" ht="16.5" thickTop="1" thickBot="1" x14ac:dyDescent="0.3">
      <c r="A11" s="7" t="s">
        <v>43</v>
      </c>
      <c r="B11" s="25"/>
      <c r="C11" s="207"/>
      <c r="D11" s="207"/>
      <c r="E11" s="207"/>
      <c r="F11" s="27" t="s">
        <v>44</v>
      </c>
      <c r="G11" s="28">
        <v>1</v>
      </c>
      <c r="H11" s="28"/>
      <c r="I11" s="29"/>
      <c r="J11" s="30">
        <f>IF(AND(G11= "",H11= ""), 0, ROUND(ROUND(I11, 2) * ROUND(IF(H11="",G11,H11),  0), 2))</f>
        <v>0</v>
      </c>
      <c r="K11" s="7"/>
      <c r="M11" s="31">
        <v>0.2</v>
      </c>
      <c r="Q11" s="7">
        <v>2384</v>
      </c>
    </row>
    <row r="12" spans="1:17" ht="16.5" thickTop="1" thickBot="1" x14ac:dyDescent="0.3">
      <c r="A12" s="7">
        <v>9</v>
      </c>
      <c r="B12" s="25" t="s">
        <v>45</v>
      </c>
      <c r="C12" s="205" t="s">
        <v>46</v>
      </c>
      <c r="D12" s="206"/>
      <c r="E12" s="206"/>
      <c r="F12" s="206"/>
      <c r="G12" s="206"/>
      <c r="H12" s="206"/>
      <c r="I12" s="206"/>
      <c r="J12" s="26"/>
      <c r="Q12" s="7">
        <v>2384</v>
      </c>
    </row>
    <row r="13" spans="1:17" ht="16.5" thickTop="1" thickBot="1" x14ac:dyDescent="0.3">
      <c r="A13" s="7" t="s">
        <v>43</v>
      </c>
      <c r="B13" s="25"/>
      <c r="C13" s="207"/>
      <c r="D13" s="207"/>
      <c r="E13" s="207"/>
      <c r="F13" s="27" t="s">
        <v>44</v>
      </c>
      <c r="G13" s="28">
        <v>1</v>
      </c>
      <c r="H13" s="28"/>
      <c r="I13" s="29"/>
      <c r="J13" s="30">
        <f>IF(AND(G13= "",H13= ""), 0, ROUND(ROUND(I13, 2) * ROUND(IF(H13="",G13,H13),  0), 2))</f>
        <v>0</v>
      </c>
      <c r="K13" s="7"/>
      <c r="M13" s="31">
        <v>0.2</v>
      </c>
      <c r="Q13" s="7">
        <v>2384</v>
      </c>
    </row>
    <row r="14" spans="1:17" ht="15.75" hidden="1" thickTop="1" x14ac:dyDescent="0.25">
      <c r="A14" s="7" t="s">
        <v>47</v>
      </c>
    </row>
    <row r="15" spans="1:17" ht="15.75" hidden="1" thickTop="1" x14ac:dyDescent="0.25">
      <c r="A15" s="7" t="s">
        <v>48</v>
      </c>
    </row>
    <row r="16" spans="1:17" ht="15.75" hidden="1" thickTop="1" x14ac:dyDescent="0.25">
      <c r="A16" s="7" t="s">
        <v>48</v>
      </c>
    </row>
    <row r="17" spans="1:17" ht="15.75" thickTop="1" x14ac:dyDescent="0.25">
      <c r="A17" s="7">
        <v>5</v>
      </c>
      <c r="B17" s="16">
        <v>3</v>
      </c>
      <c r="C17" s="198" t="s">
        <v>49</v>
      </c>
      <c r="D17" s="198"/>
      <c r="E17" s="198"/>
      <c r="F17" s="21"/>
      <c r="G17" s="21"/>
      <c r="H17" s="21"/>
      <c r="I17" s="21"/>
      <c r="J17" s="22"/>
      <c r="K17" s="7"/>
    </row>
    <row r="18" spans="1:17" ht="16.899999999999999" customHeight="1" x14ac:dyDescent="0.25">
      <c r="A18" s="7">
        <v>6</v>
      </c>
      <c r="B18" s="16" t="s">
        <v>50</v>
      </c>
      <c r="C18" s="219" t="s">
        <v>51</v>
      </c>
      <c r="D18" s="219"/>
      <c r="E18" s="219"/>
      <c r="F18" s="23"/>
      <c r="G18" s="23"/>
      <c r="H18" s="23"/>
      <c r="I18" s="23"/>
      <c r="J18" s="24"/>
      <c r="K18" s="7"/>
    </row>
    <row r="19" spans="1:17" ht="15.75" thickBot="1" x14ac:dyDescent="0.3">
      <c r="A19" s="7">
        <v>9</v>
      </c>
      <c r="B19" s="25" t="s">
        <v>52</v>
      </c>
      <c r="C19" s="205" t="s">
        <v>53</v>
      </c>
      <c r="D19" s="206"/>
      <c r="E19" s="206"/>
      <c r="F19" s="206"/>
      <c r="G19" s="206"/>
      <c r="H19" s="206"/>
      <c r="I19" s="206"/>
      <c r="J19" s="26"/>
      <c r="Q19" s="7">
        <v>2384</v>
      </c>
    </row>
    <row r="20" spans="1:17" ht="16.5" thickTop="1" thickBot="1" x14ac:dyDescent="0.3">
      <c r="A20" s="7" t="s">
        <v>43</v>
      </c>
      <c r="B20" s="25"/>
      <c r="C20" s="207"/>
      <c r="D20" s="207"/>
      <c r="E20" s="207"/>
      <c r="F20" s="27" t="s">
        <v>44</v>
      </c>
      <c r="G20" s="28">
        <v>1</v>
      </c>
      <c r="H20" s="28"/>
      <c r="I20" s="29"/>
      <c r="J20" s="30">
        <f>IF(AND(G20= "",H20= ""), 0, ROUND(ROUND(I20, 2) * ROUND(IF(H20="",G20,H20),  0), 2))</f>
        <v>0</v>
      </c>
      <c r="K20" s="7"/>
      <c r="M20" s="31">
        <v>0.2</v>
      </c>
      <c r="Q20" s="7">
        <v>2384</v>
      </c>
    </row>
    <row r="21" spans="1:17" ht="15.75" hidden="1" thickTop="1" x14ac:dyDescent="0.25">
      <c r="A21" s="7" t="s">
        <v>47</v>
      </c>
    </row>
    <row r="22" spans="1:17" ht="15.75" hidden="1" thickTop="1" x14ac:dyDescent="0.25">
      <c r="A22" s="7" t="s">
        <v>48</v>
      </c>
    </row>
    <row r="23" spans="1:17" ht="16.899999999999999" customHeight="1" thickTop="1" x14ac:dyDescent="0.25">
      <c r="A23" s="7">
        <v>5</v>
      </c>
      <c r="B23" s="16">
        <v>4</v>
      </c>
      <c r="C23" s="198" t="s">
        <v>54</v>
      </c>
      <c r="D23" s="198"/>
      <c r="E23" s="198"/>
      <c r="F23" s="21"/>
      <c r="G23" s="21"/>
      <c r="H23" s="21"/>
      <c r="I23" s="21"/>
      <c r="J23" s="22"/>
      <c r="K23" s="7"/>
    </row>
    <row r="24" spans="1:17" ht="16.899999999999999" customHeight="1" x14ac:dyDescent="0.25">
      <c r="A24" s="7">
        <v>6</v>
      </c>
      <c r="B24" s="16" t="s">
        <v>55</v>
      </c>
      <c r="C24" s="219" t="s">
        <v>56</v>
      </c>
      <c r="D24" s="219"/>
      <c r="E24" s="219"/>
      <c r="F24" s="23"/>
      <c r="G24" s="23"/>
      <c r="H24" s="23"/>
      <c r="I24" s="23"/>
      <c r="J24" s="24"/>
      <c r="K24" s="7"/>
    </row>
    <row r="25" spans="1:17" ht="15.75" thickBot="1" x14ac:dyDescent="0.3">
      <c r="A25" s="7">
        <v>9</v>
      </c>
      <c r="B25" s="25" t="s">
        <v>57</v>
      </c>
      <c r="C25" s="205" t="s">
        <v>42</v>
      </c>
      <c r="D25" s="206"/>
      <c r="E25" s="206"/>
      <c r="F25" s="206"/>
      <c r="G25" s="206"/>
      <c r="H25" s="206"/>
      <c r="I25" s="206"/>
      <c r="J25" s="26"/>
      <c r="Q25" s="7">
        <v>2384</v>
      </c>
    </row>
    <row r="26" spans="1:17" ht="16.5" thickTop="1" thickBot="1" x14ac:dyDescent="0.3">
      <c r="A26" s="7" t="s">
        <v>43</v>
      </c>
      <c r="B26" s="25"/>
      <c r="C26" s="207"/>
      <c r="D26" s="207"/>
      <c r="E26" s="207"/>
      <c r="F26" s="27" t="s">
        <v>44</v>
      </c>
      <c r="G26" s="28">
        <v>1</v>
      </c>
      <c r="H26" s="28"/>
      <c r="I26" s="29"/>
      <c r="J26" s="30">
        <f>IF(AND(G26= "",H26= ""), 0, ROUND(ROUND(I26, 2) * ROUND(IF(H26="",G26,H26),  0), 2))</f>
        <v>0</v>
      </c>
      <c r="K26" s="7"/>
      <c r="M26" s="31">
        <v>0.2</v>
      </c>
      <c r="Q26" s="7">
        <v>2384</v>
      </c>
    </row>
    <row r="27" spans="1:17" ht="16.5" thickTop="1" thickBot="1" x14ac:dyDescent="0.3">
      <c r="A27" s="7">
        <v>9</v>
      </c>
      <c r="B27" s="25" t="s">
        <v>58</v>
      </c>
      <c r="C27" s="205" t="s">
        <v>46</v>
      </c>
      <c r="D27" s="206"/>
      <c r="E27" s="206"/>
      <c r="F27" s="206"/>
      <c r="G27" s="206"/>
      <c r="H27" s="206"/>
      <c r="I27" s="206"/>
      <c r="J27" s="26"/>
      <c r="Q27" s="7">
        <v>2384</v>
      </c>
    </row>
    <row r="28" spans="1:17" ht="16.5" thickTop="1" thickBot="1" x14ac:dyDescent="0.3">
      <c r="A28" s="7" t="s">
        <v>43</v>
      </c>
      <c r="B28" s="25"/>
      <c r="C28" s="207"/>
      <c r="D28" s="207"/>
      <c r="E28" s="207"/>
      <c r="F28" s="27" t="s">
        <v>44</v>
      </c>
      <c r="G28" s="28">
        <v>1</v>
      </c>
      <c r="H28" s="28"/>
      <c r="I28" s="29"/>
      <c r="J28" s="30">
        <f>IF(AND(G28= "",H28= ""), 0, ROUND(ROUND(I28, 2) * ROUND(IF(H28="",G28,H28),  0), 2))</f>
        <v>0</v>
      </c>
      <c r="K28" s="7"/>
      <c r="M28" s="31">
        <v>0.2</v>
      </c>
      <c r="Q28" s="7">
        <v>2384</v>
      </c>
    </row>
    <row r="29" spans="1:17" ht="15.75" hidden="1" thickTop="1" x14ac:dyDescent="0.25">
      <c r="A29" s="7" t="s">
        <v>47</v>
      </c>
    </row>
    <row r="30" spans="1:17" ht="15.75" hidden="1" thickTop="1" x14ac:dyDescent="0.25">
      <c r="A30" s="7" t="s">
        <v>48</v>
      </c>
    </row>
    <row r="31" spans="1:17" ht="15.75" hidden="1" thickTop="1" x14ac:dyDescent="0.25">
      <c r="A31" s="7" t="s">
        <v>59</v>
      </c>
    </row>
    <row r="32" spans="1:17" ht="15.75" thickTop="1" x14ac:dyDescent="0.25">
      <c r="A32" s="7">
        <v>4</v>
      </c>
      <c r="B32" s="16"/>
      <c r="C32" s="215" t="s">
        <v>60</v>
      </c>
      <c r="D32" s="215"/>
      <c r="E32" s="215"/>
      <c r="F32" s="19"/>
      <c r="G32" s="19"/>
      <c r="H32" s="19"/>
      <c r="I32" s="19"/>
      <c r="J32" s="20"/>
      <c r="K32" s="7"/>
    </row>
    <row r="33" spans="1:17" x14ac:dyDescent="0.25">
      <c r="A33" s="7">
        <v>5</v>
      </c>
      <c r="B33" s="16">
        <v>5</v>
      </c>
      <c r="C33" s="216" t="s">
        <v>61</v>
      </c>
      <c r="D33" s="217"/>
      <c r="E33" s="217"/>
      <c r="F33" s="217"/>
      <c r="G33" s="217"/>
      <c r="H33" s="217"/>
      <c r="I33" s="218"/>
      <c r="J33" s="22"/>
      <c r="K33" s="7"/>
    </row>
    <row r="34" spans="1:17" ht="15.75" thickBot="1" x14ac:dyDescent="0.3">
      <c r="A34" s="7">
        <v>9</v>
      </c>
      <c r="B34" s="25" t="s">
        <v>62</v>
      </c>
      <c r="C34" s="205" t="s">
        <v>63</v>
      </c>
      <c r="D34" s="206"/>
      <c r="E34" s="206"/>
      <c r="F34" s="206"/>
      <c r="G34" s="206"/>
      <c r="H34" s="206"/>
      <c r="I34" s="206"/>
      <c r="J34" s="26"/>
      <c r="Q34" s="7">
        <v>2384</v>
      </c>
    </row>
    <row r="35" spans="1:17" ht="16.5" thickTop="1" thickBot="1" x14ac:dyDescent="0.3">
      <c r="A35" s="7" t="s">
        <v>43</v>
      </c>
      <c r="B35" s="25"/>
      <c r="C35" s="207"/>
      <c r="D35" s="207"/>
      <c r="E35" s="207"/>
      <c r="F35" s="27" t="s">
        <v>44</v>
      </c>
      <c r="G35" s="28">
        <v>1</v>
      </c>
      <c r="H35" s="28"/>
      <c r="I35" s="29"/>
      <c r="J35" s="30">
        <f>IF(AND(G35= "",H35= ""), 0, ROUND(ROUND(I35, 2) * ROUND(IF(H35="",G35,H35),  0), 2))</f>
        <v>0</v>
      </c>
      <c r="K35" s="7"/>
      <c r="M35" s="31">
        <v>0.2</v>
      </c>
      <c r="Q35" s="7">
        <v>2384</v>
      </c>
    </row>
    <row r="36" spans="1:17" ht="15.75" hidden="1" thickTop="1" x14ac:dyDescent="0.25">
      <c r="A36" s="7" t="s">
        <v>48</v>
      </c>
    </row>
    <row r="37" spans="1:17" ht="15.75" hidden="1" thickTop="1" x14ac:dyDescent="0.25">
      <c r="A37" s="7" t="s">
        <v>48</v>
      </c>
    </row>
    <row r="38" spans="1:17" ht="15.75" hidden="1" thickTop="1" x14ac:dyDescent="0.25">
      <c r="A38" s="7" t="s">
        <v>59</v>
      </c>
    </row>
    <row r="39" spans="1:17" ht="15.75" hidden="1" thickTop="1" x14ac:dyDescent="0.25">
      <c r="A39" s="7" t="s">
        <v>48</v>
      </c>
    </row>
    <row r="40" spans="1:17" ht="15.75" hidden="1" thickTop="1" x14ac:dyDescent="0.25">
      <c r="A40" s="7" t="s">
        <v>59</v>
      </c>
    </row>
    <row r="41" spans="1:17" ht="15.75" hidden="1" thickTop="1" x14ac:dyDescent="0.25">
      <c r="A41" s="7" t="s">
        <v>47</v>
      </c>
    </row>
    <row r="42" spans="1:17" ht="15.75" hidden="1" thickTop="1" x14ac:dyDescent="0.25">
      <c r="A42" s="7" t="s">
        <v>48</v>
      </c>
    </row>
    <row r="43" spans="1:17" ht="15.75" hidden="1" thickTop="1" x14ac:dyDescent="0.25">
      <c r="A43" s="7" t="s">
        <v>59</v>
      </c>
    </row>
    <row r="44" spans="1:17" ht="15.75" hidden="1" thickTop="1" x14ac:dyDescent="0.25">
      <c r="A44" s="7" t="s">
        <v>48</v>
      </c>
    </row>
    <row r="45" spans="1:17" ht="15.75" hidden="1" thickTop="1" x14ac:dyDescent="0.25">
      <c r="A45" s="7" t="s">
        <v>59</v>
      </c>
    </row>
    <row r="46" spans="1:17" ht="15.75" thickTop="1" x14ac:dyDescent="0.25">
      <c r="A46" s="7">
        <v>4</v>
      </c>
      <c r="B46" s="16"/>
      <c r="C46" s="43" t="s">
        <v>64</v>
      </c>
      <c r="D46" s="43"/>
      <c r="E46" s="43"/>
      <c r="F46" s="19"/>
      <c r="G46" s="19"/>
      <c r="H46" s="19"/>
      <c r="I46" s="19"/>
      <c r="J46" s="20"/>
      <c r="K46" s="7"/>
    </row>
    <row r="47" spans="1:17" ht="15.75" hidden="1" thickTop="1" x14ac:dyDescent="0.25">
      <c r="A47" s="7" t="s">
        <v>48</v>
      </c>
    </row>
    <row r="48" spans="1:17" hidden="1" x14ac:dyDescent="0.25">
      <c r="A48" s="7" t="s">
        <v>65</v>
      </c>
    </row>
    <row r="49" spans="1:17" ht="15.75" hidden="1" thickTop="1" x14ac:dyDescent="0.25">
      <c r="A49" s="7" t="s">
        <v>48</v>
      </c>
    </row>
    <row r="50" spans="1:17" ht="15.75" hidden="1" thickTop="1" x14ac:dyDescent="0.25">
      <c r="A50" s="7" t="s">
        <v>48</v>
      </c>
    </row>
    <row r="51" spans="1:17" x14ac:dyDescent="0.25">
      <c r="A51" s="7">
        <v>5</v>
      </c>
      <c r="B51" s="16">
        <v>24</v>
      </c>
      <c r="C51" s="216" t="s">
        <v>66</v>
      </c>
      <c r="D51" s="217"/>
      <c r="E51" s="217"/>
      <c r="F51" s="217"/>
      <c r="G51" s="217"/>
      <c r="H51" s="217"/>
      <c r="I51" s="218"/>
      <c r="J51" s="22"/>
      <c r="K51" s="7"/>
    </row>
    <row r="52" spans="1:17" ht="15.75" thickBot="1" x14ac:dyDescent="0.3">
      <c r="A52" s="7">
        <v>9</v>
      </c>
      <c r="B52" s="25" t="s">
        <v>67</v>
      </c>
      <c r="C52" s="205" t="s">
        <v>68</v>
      </c>
      <c r="D52" s="206"/>
      <c r="E52" s="206"/>
      <c r="F52" s="206"/>
      <c r="G52" s="206"/>
      <c r="H52" s="206"/>
      <c r="I52" s="206"/>
      <c r="J52" s="26"/>
      <c r="Q52" s="7">
        <v>2384</v>
      </c>
    </row>
    <row r="53" spans="1:17" ht="16.5" thickTop="1" thickBot="1" x14ac:dyDescent="0.3">
      <c r="A53" s="7" t="s">
        <v>43</v>
      </c>
      <c r="B53" s="25"/>
      <c r="C53" s="207"/>
      <c r="D53" s="207"/>
      <c r="E53" s="207"/>
      <c r="F53" s="27" t="s">
        <v>44</v>
      </c>
      <c r="G53" s="28">
        <v>1</v>
      </c>
      <c r="H53" s="28"/>
      <c r="I53" s="29"/>
      <c r="J53" s="30">
        <f>IF(AND(G53= "",H53= ""), 0, ROUND(ROUND(I53, 2) * ROUND(IF(H53="",G53,H53),  0), 2))</f>
        <v>0</v>
      </c>
      <c r="K53" s="7"/>
      <c r="M53" s="31">
        <v>0.2</v>
      </c>
      <c r="Q53" s="7">
        <v>2384</v>
      </c>
    </row>
    <row r="54" spans="1:17" ht="15.75" hidden="1" thickTop="1" x14ac:dyDescent="0.25">
      <c r="A54" s="7" t="s">
        <v>48</v>
      </c>
    </row>
    <row r="55" spans="1:17" hidden="1" x14ac:dyDescent="0.25">
      <c r="A55" s="7" t="s">
        <v>59</v>
      </c>
    </row>
    <row r="56" spans="1:17" ht="15.75" hidden="1" thickTop="1" x14ac:dyDescent="0.25">
      <c r="A56" s="7" t="s">
        <v>47</v>
      </c>
    </row>
    <row r="57" spans="1:17" hidden="1" x14ac:dyDescent="0.25">
      <c r="A57" s="7" t="s">
        <v>48</v>
      </c>
    </row>
    <row r="58" spans="1:17" hidden="1" x14ac:dyDescent="0.25">
      <c r="A58" s="7" t="s">
        <v>59</v>
      </c>
    </row>
    <row r="59" spans="1:17" ht="15.75" thickTop="1" x14ac:dyDescent="0.25">
      <c r="A59" s="7">
        <v>4</v>
      </c>
      <c r="B59" s="16"/>
      <c r="C59" s="215" t="s">
        <v>69</v>
      </c>
      <c r="D59" s="215"/>
      <c r="E59" s="215"/>
      <c r="F59" s="19"/>
      <c r="G59" s="19"/>
      <c r="H59" s="19"/>
      <c r="I59" s="19"/>
      <c r="J59" s="20"/>
      <c r="K59" s="7"/>
    </row>
    <row r="60" spans="1:17" ht="15.75" hidden="1" thickTop="1" x14ac:dyDescent="0.25">
      <c r="A60" s="7" t="s">
        <v>48</v>
      </c>
    </row>
    <row r="61" spans="1:17" ht="29.25" customHeight="1" x14ac:dyDescent="0.25">
      <c r="A61" s="7">
        <v>5</v>
      </c>
      <c r="B61" s="16">
        <v>30</v>
      </c>
      <c r="C61" s="216" t="s">
        <v>73</v>
      </c>
      <c r="D61" s="217"/>
      <c r="E61" s="217"/>
      <c r="F61" s="217"/>
      <c r="G61" s="217"/>
      <c r="H61" s="217"/>
      <c r="I61" s="218"/>
      <c r="J61" s="22"/>
      <c r="K61" s="7"/>
    </row>
    <row r="62" spans="1:17" ht="15.75" thickBot="1" x14ac:dyDescent="0.3">
      <c r="A62" s="7">
        <v>9</v>
      </c>
      <c r="B62" s="25" t="s">
        <v>74</v>
      </c>
      <c r="C62" s="205" t="s">
        <v>75</v>
      </c>
      <c r="D62" s="206"/>
      <c r="E62" s="206"/>
      <c r="F62" s="206"/>
      <c r="G62" s="206"/>
      <c r="H62" s="206"/>
      <c r="I62" s="206"/>
      <c r="J62" s="26"/>
      <c r="Q62" s="7">
        <v>2384</v>
      </c>
    </row>
    <row r="63" spans="1:17" ht="16.5" thickTop="1" thickBot="1" x14ac:dyDescent="0.3">
      <c r="A63" s="7" t="s">
        <v>43</v>
      </c>
      <c r="B63" s="25"/>
      <c r="C63" s="207"/>
      <c r="D63" s="207"/>
      <c r="E63" s="207"/>
      <c r="F63" s="27" t="s">
        <v>44</v>
      </c>
      <c r="G63" s="28">
        <v>1</v>
      </c>
      <c r="H63" s="28"/>
      <c r="I63" s="29"/>
      <c r="J63" s="30">
        <f>IF(AND(G63= "",H63= ""), 0, ROUND(ROUND(I63, 2) * ROUND(IF(H63="",G63,H63),  0), 2))</f>
        <v>0</v>
      </c>
      <c r="K63" s="7"/>
      <c r="M63" s="31">
        <v>0.2</v>
      </c>
      <c r="Q63" s="7">
        <v>2384</v>
      </c>
    </row>
    <row r="64" spans="1:17" ht="15.75" hidden="1" thickTop="1" x14ac:dyDescent="0.25">
      <c r="A64" s="7" t="s">
        <v>48</v>
      </c>
    </row>
    <row r="65" spans="1:17" ht="15.75" hidden="1" thickTop="1" x14ac:dyDescent="0.25">
      <c r="A65" s="7" t="s">
        <v>59</v>
      </c>
    </row>
    <row r="66" spans="1:17" ht="15.75" thickTop="1" x14ac:dyDescent="0.25">
      <c r="A66" s="7">
        <v>4</v>
      </c>
      <c r="B66" s="16"/>
      <c r="C66" s="215" t="s">
        <v>76</v>
      </c>
      <c r="D66" s="215"/>
      <c r="E66" s="215"/>
      <c r="F66" s="19"/>
      <c r="G66" s="19"/>
      <c r="H66" s="19"/>
      <c r="I66" s="19"/>
      <c r="J66" s="20"/>
      <c r="K66" s="7"/>
    </row>
    <row r="67" spans="1:17" x14ac:dyDescent="0.25">
      <c r="A67" s="7">
        <v>5</v>
      </c>
      <c r="B67" s="16">
        <v>31</v>
      </c>
      <c r="C67" s="198" t="s">
        <v>77</v>
      </c>
      <c r="D67" s="198"/>
      <c r="E67" s="198"/>
      <c r="F67" s="21"/>
      <c r="G67" s="21"/>
      <c r="H67" s="21"/>
      <c r="I67" s="21"/>
      <c r="J67" s="22"/>
      <c r="K67" s="7"/>
    </row>
    <row r="68" spans="1:17" ht="15.75" thickBot="1" x14ac:dyDescent="0.3">
      <c r="A68" s="7">
        <v>9</v>
      </c>
      <c r="B68" s="25" t="s">
        <v>78</v>
      </c>
      <c r="C68" s="205" t="s">
        <v>79</v>
      </c>
      <c r="D68" s="206"/>
      <c r="E68" s="206"/>
      <c r="F68" s="206"/>
      <c r="G68" s="206"/>
      <c r="H68" s="206"/>
      <c r="I68" s="206"/>
      <c r="J68" s="26"/>
      <c r="Q68" s="7">
        <v>2384</v>
      </c>
    </row>
    <row r="69" spans="1:17" ht="16.5" thickTop="1" thickBot="1" x14ac:dyDescent="0.3">
      <c r="A69" s="7" t="s">
        <v>43</v>
      </c>
      <c r="B69" s="25"/>
      <c r="C69" s="207"/>
      <c r="D69" s="207"/>
      <c r="E69" s="207"/>
      <c r="F69" s="27" t="s">
        <v>44</v>
      </c>
      <c r="G69" s="28">
        <v>1</v>
      </c>
      <c r="H69" s="28"/>
      <c r="I69" s="29"/>
      <c r="J69" s="30">
        <f>IF(AND(G69= "",H69= ""), 0, ROUND(ROUND(I69, 2) * ROUND(IF(H69="",G69,H69),  0), 2))</f>
        <v>0</v>
      </c>
      <c r="K69" s="7"/>
      <c r="M69" s="31">
        <v>0.2</v>
      </c>
      <c r="Q69" s="7">
        <v>2384</v>
      </c>
    </row>
    <row r="70" spans="1:17" hidden="1" x14ac:dyDescent="0.25">
      <c r="A70" s="7" t="s">
        <v>48</v>
      </c>
    </row>
    <row r="71" spans="1:17" ht="15.75" hidden="1" thickTop="1" x14ac:dyDescent="0.25">
      <c r="A71" s="7" t="s">
        <v>48</v>
      </c>
    </row>
    <row r="72" spans="1:17" ht="27.2" customHeight="1" thickTop="1" x14ac:dyDescent="0.25">
      <c r="A72" s="7">
        <v>5</v>
      </c>
      <c r="B72" s="16">
        <v>34</v>
      </c>
      <c r="C72" s="198" t="s">
        <v>80</v>
      </c>
      <c r="D72" s="198"/>
      <c r="E72" s="198"/>
      <c r="F72" s="21"/>
      <c r="G72" s="21"/>
      <c r="H72" s="21"/>
      <c r="I72" s="21"/>
      <c r="J72" s="22"/>
      <c r="K72" s="7"/>
    </row>
    <row r="73" spans="1:17" ht="15.75" thickBot="1" x14ac:dyDescent="0.3">
      <c r="A73" s="7">
        <v>9</v>
      </c>
      <c r="B73" s="25" t="s">
        <v>81</v>
      </c>
      <c r="C73" s="205" t="s">
        <v>82</v>
      </c>
      <c r="D73" s="206"/>
      <c r="E73" s="206"/>
      <c r="F73" s="206"/>
      <c r="G73" s="206"/>
      <c r="H73" s="206"/>
      <c r="I73" s="206"/>
      <c r="J73" s="26"/>
      <c r="Q73" s="7">
        <v>2384</v>
      </c>
    </row>
    <row r="74" spans="1:17" ht="16.5" thickTop="1" thickBot="1" x14ac:dyDescent="0.3">
      <c r="A74" s="7" t="s">
        <v>43</v>
      </c>
      <c r="B74" s="25"/>
      <c r="C74" s="207"/>
      <c r="D74" s="207"/>
      <c r="E74" s="207"/>
      <c r="F74" s="27" t="s">
        <v>44</v>
      </c>
      <c r="G74" s="28">
        <v>1</v>
      </c>
      <c r="H74" s="28"/>
      <c r="I74" s="29"/>
      <c r="J74" s="30">
        <f>IF(AND(G74= "",H74= ""), 0, ROUND(ROUND(I74, 2) * ROUND(IF(H74="",G74,H74),  0), 2))</f>
        <v>0</v>
      </c>
      <c r="K74" s="7"/>
      <c r="M74" s="31">
        <v>0.2</v>
      </c>
      <c r="Q74" s="7">
        <v>2384</v>
      </c>
    </row>
    <row r="75" spans="1:17" ht="15.75" hidden="1" thickTop="1" x14ac:dyDescent="0.25">
      <c r="A75" s="7" t="s">
        <v>48</v>
      </c>
    </row>
    <row r="76" spans="1:17" ht="15.75" hidden="1" thickTop="1" x14ac:dyDescent="0.25">
      <c r="A76" s="7" t="s">
        <v>59</v>
      </c>
    </row>
    <row r="77" spans="1:17" ht="15.75" thickTop="1" x14ac:dyDescent="0.25">
      <c r="A77" s="7">
        <v>4</v>
      </c>
      <c r="B77" s="16"/>
      <c r="C77" s="215" t="s">
        <v>83</v>
      </c>
      <c r="D77" s="215"/>
      <c r="E77" s="215"/>
      <c r="F77" s="19"/>
      <c r="G77" s="19"/>
      <c r="H77" s="19"/>
      <c r="I77" s="19"/>
      <c r="J77" s="20"/>
      <c r="K77" s="7"/>
    </row>
    <row r="78" spans="1:17" x14ac:dyDescent="0.25">
      <c r="A78" s="7">
        <v>5</v>
      </c>
      <c r="B78" s="16">
        <v>35</v>
      </c>
      <c r="C78" s="44" t="s">
        <v>84</v>
      </c>
      <c r="D78" s="44"/>
      <c r="E78" s="44"/>
      <c r="F78" s="21"/>
      <c r="G78" s="21"/>
      <c r="H78" s="21"/>
      <c r="I78" s="21"/>
      <c r="J78" s="22"/>
      <c r="K78" s="7"/>
    </row>
    <row r="79" spans="1:17" ht="15.75" thickBot="1" x14ac:dyDescent="0.3">
      <c r="A79" s="7">
        <v>9</v>
      </c>
      <c r="B79" s="25" t="s">
        <v>85</v>
      </c>
      <c r="C79" s="205" t="s">
        <v>86</v>
      </c>
      <c r="D79" s="206"/>
      <c r="E79" s="206"/>
      <c r="F79" s="206"/>
      <c r="G79" s="206"/>
      <c r="H79" s="206"/>
      <c r="I79" s="206"/>
      <c r="J79" s="26"/>
      <c r="Q79" s="7">
        <v>2384</v>
      </c>
    </row>
    <row r="80" spans="1:17" ht="16.5" thickTop="1" thickBot="1" x14ac:dyDescent="0.3">
      <c r="A80" s="7" t="s">
        <v>43</v>
      </c>
      <c r="B80" s="25"/>
      <c r="C80" s="207"/>
      <c r="D80" s="207"/>
      <c r="E80" s="207"/>
      <c r="F80" s="27" t="s">
        <v>44</v>
      </c>
      <c r="G80" s="28">
        <v>1</v>
      </c>
      <c r="H80" s="28"/>
      <c r="I80" s="29"/>
      <c r="J80" s="30">
        <f>IF(AND(G80= "",H80= ""), 0, ROUND(ROUND(I80, 2) * ROUND(IF(H80="",G80,H80),  0), 2))</f>
        <v>0</v>
      </c>
      <c r="K80" s="7"/>
      <c r="M80" s="31">
        <v>0.2</v>
      </c>
      <c r="Q80" s="7">
        <v>2384</v>
      </c>
    </row>
    <row r="81" spans="1:17" ht="15.75" hidden="1" thickTop="1" x14ac:dyDescent="0.25">
      <c r="A81" s="7" t="s">
        <v>48</v>
      </c>
    </row>
    <row r="82" spans="1:17" ht="15.75" hidden="1" thickTop="1" x14ac:dyDescent="0.25">
      <c r="A82" s="7" t="s">
        <v>48</v>
      </c>
    </row>
    <row r="83" spans="1:17" ht="16.899999999999999" customHeight="1" thickTop="1" x14ac:dyDescent="0.25">
      <c r="A83" s="7">
        <v>5</v>
      </c>
      <c r="B83" s="16">
        <v>41</v>
      </c>
      <c r="C83" s="198" t="s">
        <v>87</v>
      </c>
      <c r="D83" s="198"/>
      <c r="E83" s="198"/>
      <c r="F83" s="21"/>
      <c r="G83" s="21"/>
      <c r="H83" s="21"/>
      <c r="I83" s="21"/>
      <c r="J83" s="22"/>
      <c r="K83" s="7"/>
    </row>
    <row r="84" spans="1:17" ht="15.75" thickBot="1" x14ac:dyDescent="0.3">
      <c r="A84" s="7">
        <v>9</v>
      </c>
      <c r="B84" s="25" t="s">
        <v>88</v>
      </c>
      <c r="C84" s="205" t="s">
        <v>87</v>
      </c>
      <c r="D84" s="206"/>
      <c r="E84" s="206"/>
      <c r="F84" s="206"/>
      <c r="G84" s="206"/>
      <c r="H84" s="206"/>
      <c r="I84" s="206"/>
      <c r="J84" s="26"/>
      <c r="Q84" s="7">
        <v>2384</v>
      </c>
    </row>
    <row r="85" spans="1:17" ht="16.5" thickTop="1" thickBot="1" x14ac:dyDescent="0.3">
      <c r="A85" s="7" t="s">
        <v>43</v>
      </c>
      <c r="B85" s="25"/>
      <c r="C85" s="207"/>
      <c r="D85" s="207"/>
      <c r="E85" s="207"/>
      <c r="F85" s="27" t="s">
        <v>44</v>
      </c>
      <c r="G85" s="28">
        <v>1</v>
      </c>
      <c r="H85" s="28"/>
      <c r="I85" s="29"/>
      <c r="J85" s="30">
        <f>IF(AND(G85= "",H85= ""), 0, ROUND(ROUND(I85, 2) * ROUND(IF(H85="",G85,H85),  0), 2))</f>
        <v>0</v>
      </c>
      <c r="K85" s="7"/>
      <c r="M85" s="31">
        <v>0.2</v>
      </c>
      <c r="Q85" s="7">
        <v>2384</v>
      </c>
    </row>
    <row r="86" spans="1:17" ht="15.75" hidden="1" thickTop="1" x14ac:dyDescent="0.25">
      <c r="A86" s="7" t="s">
        <v>48</v>
      </c>
    </row>
    <row r="87" spans="1:17" ht="15.75" hidden="1" thickTop="1" x14ac:dyDescent="0.25">
      <c r="A87" s="7" t="s">
        <v>59</v>
      </c>
    </row>
    <row r="88" spans="1:17" ht="15.75" hidden="1" thickTop="1" x14ac:dyDescent="0.25">
      <c r="A88" s="7" t="s">
        <v>89</v>
      </c>
    </row>
    <row r="89" spans="1:17" ht="15.75" thickTop="1" x14ac:dyDescent="0.25">
      <c r="A89" s="7" t="s">
        <v>89</v>
      </c>
      <c r="B89" s="26"/>
      <c r="C89" s="206"/>
      <c r="D89" s="206"/>
      <c r="E89" s="206"/>
      <c r="J89" s="26"/>
    </row>
    <row r="90" spans="1:17" x14ac:dyDescent="0.25">
      <c r="B90" s="26"/>
      <c r="C90" s="266" t="s">
        <v>36</v>
      </c>
      <c r="D90" s="267"/>
      <c r="E90" s="267"/>
      <c r="F90" s="268"/>
      <c r="G90" s="268"/>
      <c r="H90" s="268"/>
      <c r="I90" s="268"/>
      <c r="J90" s="269"/>
    </row>
    <row r="91" spans="1:17" x14ac:dyDescent="0.25">
      <c r="B91" s="26"/>
      <c r="C91" s="259"/>
      <c r="D91" s="260"/>
      <c r="E91" s="260"/>
      <c r="F91" s="260"/>
      <c r="G91" s="260"/>
      <c r="H91" s="260"/>
      <c r="I91" s="260"/>
      <c r="J91" s="261"/>
    </row>
    <row r="92" spans="1:17" x14ac:dyDescent="0.25">
      <c r="B92" s="26"/>
      <c r="C92" s="262" t="s">
        <v>90</v>
      </c>
      <c r="D92" s="263"/>
      <c r="E92" s="263"/>
      <c r="F92" s="264">
        <f>SUMIF(K6:K89, IF(K5="","",K5), J6:J89)</f>
        <v>0</v>
      </c>
      <c r="G92" s="264"/>
      <c r="H92" s="264"/>
      <c r="I92" s="264"/>
      <c r="J92" s="265"/>
    </row>
    <row r="93" spans="1:17" hidden="1" x14ac:dyDescent="0.25">
      <c r="B93" s="26"/>
      <c r="C93" s="197" t="s">
        <v>91</v>
      </c>
      <c r="D93" s="198"/>
      <c r="E93" s="198"/>
      <c r="F93" s="199">
        <f>ROUND(SUMIF(K6:K89, IF(K5="","",K5), J6:J89) * 0.2, 2)</f>
        <v>0</v>
      </c>
      <c r="G93" s="199"/>
      <c r="H93" s="199"/>
      <c r="I93" s="199"/>
      <c r="J93" s="200"/>
    </row>
    <row r="94" spans="1:17" hidden="1" x14ac:dyDescent="0.25">
      <c r="B94" s="26"/>
      <c r="C94" s="201" t="s">
        <v>92</v>
      </c>
      <c r="D94" s="202"/>
      <c r="E94" s="202"/>
      <c r="F94" s="203">
        <f>SUM(F92:F93)</f>
        <v>0</v>
      </c>
      <c r="G94" s="203"/>
      <c r="H94" s="203"/>
      <c r="I94" s="203"/>
      <c r="J94" s="204"/>
    </row>
    <row r="95" spans="1:17" ht="18.600000000000001" customHeight="1" x14ac:dyDescent="0.25">
      <c r="A95" s="7">
        <v>3</v>
      </c>
      <c r="B95" s="16" t="s">
        <v>93</v>
      </c>
      <c r="C95" s="258" t="s">
        <v>94</v>
      </c>
      <c r="D95" s="258"/>
      <c r="E95" s="258"/>
      <c r="F95" s="56"/>
      <c r="G95" s="56"/>
      <c r="H95" s="56"/>
      <c r="I95" s="56"/>
      <c r="J95" s="18"/>
      <c r="K95" s="7"/>
    </row>
    <row r="96" spans="1:17" ht="18.600000000000001" customHeight="1" x14ac:dyDescent="0.25">
      <c r="A96" s="7">
        <v>3</v>
      </c>
      <c r="B96" s="16"/>
      <c r="C96" s="221" t="s">
        <v>37</v>
      </c>
      <c r="D96" s="221"/>
      <c r="E96" s="221"/>
      <c r="F96" s="17"/>
      <c r="G96" s="17"/>
      <c r="H96" s="17"/>
      <c r="I96" s="17"/>
      <c r="J96" s="18"/>
      <c r="K96" s="7"/>
    </row>
    <row r="97" spans="1:17" x14ac:dyDescent="0.25">
      <c r="A97" s="7">
        <v>4</v>
      </c>
      <c r="B97" s="16"/>
      <c r="C97" s="43" t="s">
        <v>243</v>
      </c>
      <c r="D97" s="43"/>
      <c r="E97" s="43"/>
      <c r="F97" s="19"/>
      <c r="G97" s="19"/>
      <c r="H97" s="19"/>
      <c r="I97" s="19"/>
      <c r="J97" s="20"/>
      <c r="K97" s="7"/>
    </row>
    <row r="98" spans="1:17" x14ac:dyDescent="0.25">
      <c r="A98" s="7">
        <v>5</v>
      </c>
      <c r="B98" s="16">
        <v>1</v>
      </c>
      <c r="C98" s="44" t="s">
        <v>38</v>
      </c>
      <c r="D98" s="44"/>
      <c r="E98" s="44"/>
      <c r="F98" s="21"/>
      <c r="G98" s="21"/>
      <c r="H98" s="21"/>
      <c r="I98" s="21"/>
      <c r="J98" s="22"/>
      <c r="K98" s="7"/>
    </row>
    <row r="99" spans="1:17" ht="16.899999999999999" customHeight="1" x14ac:dyDescent="0.25">
      <c r="A99" s="7">
        <v>6</v>
      </c>
      <c r="B99" s="16" t="s">
        <v>95</v>
      </c>
      <c r="C99" s="219" t="s">
        <v>96</v>
      </c>
      <c r="D99" s="219"/>
      <c r="E99" s="219"/>
      <c r="F99" s="23"/>
      <c r="G99" s="23"/>
      <c r="H99" s="23"/>
      <c r="I99" s="23"/>
      <c r="J99" s="24"/>
      <c r="K99" s="7"/>
    </row>
    <row r="100" spans="1:17" ht="15.75" thickBot="1" x14ac:dyDescent="0.3">
      <c r="A100" s="7">
        <v>9</v>
      </c>
      <c r="B100" s="25" t="s">
        <v>35</v>
      </c>
      <c r="C100" s="205" t="s">
        <v>42</v>
      </c>
      <c r="D100" s="206"/>
      <c r="E100" s="206"/>
      <c r="F100" s="206"/>
      <c r="G100" s="206"/>
      <c r="H100" s="206"/>
      <c r="I100" s="206"/>
      <c r="J100" s="26"/>
      <c r="Q100" s="7">
        <v>2390</v>
      </c>
    </row>
    <row r="101" spans="1:17" ht="16.5" thickTop="1" thickBot="1" x14ac:dyDescent="0.3">
      <c r="A101" s="7" t="s">
        <v>43</v>
      </c>
      <c r="B101" s="25"/>
      <c r="C101" s="207"/>
      <c r="D101" s="207"/>
      <c r="E101" s="207"/>
      <c r="F101" s="27" t="s">
        <v>44</v>
      </c>
      <c r="G101" s="28">
        <v>1</v>
      </c>
      <c r="H101" s="28"/>
      <c r="I101" s="29"/>
      <c r="J101" s="30">
        <f>IF(AND(G101= "",H101= ""), 0, ROUND(ROUND(I101, 2) * ROUND(IF(H101="",G101,H101),  0), 2))</f>
        <v>0</v>
      </c>
      <c r="K101" s="7"/>
      <c r="M101" s="31">
        <v>0.2</v>
      </c>
      <c r="Q101" s="7">
        <v>2390</v>
      </c>
    </row>
    <row r="102" spans="1:17" ht="16.5" thickTop="1" thickBot="1" x14ac:dyDescent="0.3">
      <c r="A102" s="7">
        <v>9</v>
      </c>
      <c r="B102" s="25" t="s">
        <v>97</v>
      </c>
      <c r="C102" s="205" t="s">
        <v>46</v>
      </c>
      <c r="D102" s="206"/>
      <c r="E102" s="206"/>
      <c r="F102" s="206"/>
      <c r="G102" s="206"/>
      <c r="H102" s="206"/>
      <c r="I102" s="206"/>
      <c r="J102" s="26"/>
      <c r="Q102" s="7">
        <v>2390</v>
      </c>
    </row>
    <row r="103" spans="1:17" ht="16.5" thickTop="1" thickBot="1" x14ac:dyDescent="0.3">
      <c r="A103" s="7" t="s">
        <v>43</v>
      </c>
      <c r="B103" s="25"/>
      <c r="C103" s="207"/>
      <c r="D103" s="207"/>
      <c r="E103" s="207"/>
      <c r="F103" s="27" t="s">
        <v>44</v>
      </c>
      <c r="G103" s="28">
        <v>1</v>
      </c>
      <c r="H103" s="28"/>
      <c r="I103" s="29"/>
      <c r="J103" s="30">
        <f>IF(AND(G103= "",H103= ""), 0, ROUND(ROUND(I103, 2) * ROUND(IF(H103="",G103,H103),  0), 2))</f>
        <v>0</v>
      </c>
      <c r="K103" s="7"/>
      <c r="M103" s="31">
        <v>0.2</v>
      </c>
      <c r="Q103" s="7">
        <v>2390</v>
      </c>
    </row>
    <row r="104" spans="1:17" ht="15.75" hidden="1" thickTop="1" x14ac:dyDescent="0.25">
      <c r="A104" s="7" t="s">
        <v>47</v>
      </c>
    </row>
    <row r="105" spans="1:17" ht="15.75" hidden="1" thickTop="1" x14ac:dyDescent="0.25">
      <c r="A105" s="7" t="s">
        <v>48</v>
      </c>
    </row>
    <row r="106" spans="1:17" ht="15.75" hidden="1" thickTop="1" x14ac:dyDescent="0.25">
      <c r="A106" s="7" t="s">
        <v>48</v>
      </c>
    </row>
    <row r="107" spans="1:17" ht="15.75" thickTop="1" x14ac:dyDescent="0.25">
      <c r="A107" s="7">
        <v>5</v>
      </c>
      <c r="B107" s="16">
        <v>3</v>
      </c>
      <c r="C107" s="198" t="s">
        <v>49</v>
      </c>
      <c r="D107" s="198"/>
      <c r="E107" s="198"/>
      <c r="F107" s="21"/>
      <c r="G107" s="21"/>
      <c r="H107" s="21"/>
      <c r="I107" s="21"/>
      <c r="J107" s="22"/>
      <c r="K107" s="7"/>
    </row>
    <row r="108" spans="1:17" ht="16.899999999999999" customHeight="1" x14ac:dyDescent="0.25">
      <c r="A108" s="7">
        <v>6</v>
      </c>
      <c r="B108" s="16" t="s">
        <v>98</v>
      </c>
      <c r="C108" s="219" t="s">
        <v>99</v>
      </c>
      <c r="D108" s="219"/>
      <c r="E108" s="219"/>
      <c r="F108" s="23"/>
      <c r="G108" s="23"/>
      <c r="H108" s="23"/>
      <c r="I108" s="23"/>
      <c r="J108" s="24"/>
      <c r="K108" s="7"/>
    </row>
    <row r="109" spans="1:17" ht="15.75" thickBot="1" x14ac:dyDescent="0.3">
      <c r="A109" s="7">
        <v>9</v>
      </c>
      <c r="B109" s="25" t="s">
        <v>100</v>
      </c>
      <c r="C109" s="205" t="s">
        <v>53</v>
      </c>
      <c r="D109" s="206"/>
      <c r="E109" s="206"/>
      <c r="F109" s="206"/>
      <c r="G109" s="206"/>
      <c r="H109" s="206"/>
      <c r="I109" s="206"/>
      <c r="J109" s="26"/>
      <c r="Q109" s="7">
        <v>2390</v>
      </c>
    </row>
    <row r="110" spans="1:17" ht="16.5" thickTop="1" thickBot="1" x14ac:dyDescent="0.3">
      <c r="A110" s="7" t="s">
        <v>43</v>
      </c>
      <c r="B110" s="25"/>
      <c r="C110" s="207"/>
      <c r="D110" s="207"/>
      <c r="E110" s="207"/>
      <c r="F110" s="27" t="s">
        <v>44</v>
      </c>
      <c r="G110" s="28">
        <v>1</v>
      </c>
      <c r="H110" s="28"/>
      <c r="I110" s="29"/>
      <c r="J110" s="30">
        <f>IF(AND(G110= "",H110= ""), 0, ROUND(ROUND(I110, 2) * ROUND(IF(H110="",G110,H110),  0), 2))</f>
        <v>0</v>
      </c>
      <c r="K110" s="7"/>
      <c r="M110" s="31">
        <v>0.2</v>
      </c>
      <c r="Q110" s="7">
        <v>2390</v>
      </c>
    </row>
    <row r="111" spans="1:17" ht="15.75" hidden="1" thickTop="1" x14ac:dyDescent="0.25">
      <c r="A111" s="7" t="s">
        <v>47</v>
      </c>
    </row>
    <row r="112" spans="1:17" ht="15.75" hidden="1" thickTop="1" x14ac:dyDescent="0.25">
      <c r="A112" s="7" t="s">
        <v>48</v>
      </c>
    </row>
    <row r="113" spans="1:17" ht="16.899999999999999" customHeight="1" thickTop="1" x14ac:dyDescent="0.25">
      <c r="A113" s="7">
        <v>5</v>
      </c>
      <c r="B113" s="16">
        <v>4</v>
      </c>
      <c r="C113" s="198" t="s">
        <v>54</v>
      </c>
      <c r="D113" s="198"/>
      <c r="E113" s="198"/>
      <c r="F113" s="21"/>
      <c r="G113" s="21"/>
      <c r="H113" s="21"/>
      <c r="I113" s="21"/>
      <c r="J113" s="22"/>
      <c r="K113" s="7"/>
    </row>
    <row r="114" spans="1:17" ht="16.899999999999999" customHeight="1" x14ac:dyDescent="0.25">
      <c r="A114" s="7">
        <v>6</v>
      </c>
      <c r="B114" s="16" t="s">
        <v>101</v>
      </c>
      <c r="C114" s="219" t="s">
        <v>102</v>
      </c>
      <c r="D114" s="219"/>
      <c r="E114" s="219"/>
      <c r="F114" s="23"/>
      <c r="G114" s="23"/>
      <c r="H114" s="23"/>
      <c r="I114" s="23"/>
      <c r="J114" s="24"/>
      <c r="K114" s="7"/>
    </row>
    <row r="115" spans="1:17" ht="15.75" thickBot="1" x14ac:dyDescent="0.3">
      <c r="A115" s="7">
        <v>9</v>
      </c>
      <c r="B115" s="25" t="s">
        <v>103</v>
      </c>
      <c r="C115" s="205" t="s">
        <v>42</v>
      </c>
      <c r="D115" s="206"/>
      <c r="E115" s="206"/>
      <c r="F115" s="206"/>
      <c r="G115" s="206"/>
      <c r="H115" s="206"/>
      <c r="I115" s="206"/>
      <c r="J115" s="26"/>
      <c r="Q115" s="7">
        <v>2390</v>
      </c>
    </row>
    <row r="116" spans="1:17" ht="16.5" thickTop="1" thickBot="1" x14ac:dyDescent="0.3">
      <c r="A116" s="7" t="s">
        <v>43</v>
      </c>
      <c r="B116" s="25"/>
      <c r="C116" s="207"/>
      <c r="D116" s="207"/>
      <c r="E116" s="207"/>
      <c r="F116" s="27" t="s">
        <v>44</v>
      </c>
      <c r="G116" s="28">
        <v>1</v>
      </c>
      <c r="H116" s="28"/>
      <c r="I116" s="29"/>
      <c r="J116" s="30">
        <f>IF(AND(G116= "",H116= ""), 0, ROUND(ROUND(I116, 2) * ROUND(IF(H116="",G116,H116),  0), 2))</f>
        <v>0</v>
      </c>
      <c r="K116" s="7"/>
      <c r="M116" s="31">
        <v>0.2</v>
      </c>
      <c r="Q116" s="7">
        <v>2390</v>
      </c>
    </row>
    <row r="117" spans="1:17" ht="16.5" thickTop="1" thickBot="1" x14ac:dyDescent="0.3">
      <c r="A117" s="7">
        <v>9</v>
      </c>
      <c r="B117" s="25" t="s">
        <v>104</v>
      </c>
      <c r="C117" s="205" t="s">
        <v>46</v>
      </c>
      <c r="D117" s="206"/>
      <c r="E117" s="206"/>
      <c r="F117" s="206"/>
      <c r="G117" s="206"/>
      <c r="H117" s="206"/>
      <c r="I117" s="206"/>
      <c r="J117" s="26"/>
      <c r="Q117" s="7">
        <v>2390</v>
      </c>
    </row>
    <row r="118" spans="1:17" ht="16.5" thickTop="1" thickBot="1" x14ac:dyDescent="0.3">
      <c r="A118" s="7" t="s">
        <v>43</v>
      </c>
      <c r="B118" s="25"/>
      <c r="C118" s="207"/>
      <c r="D118" s="207"/>
      <c r="E118" s="207"/>
      <c r="F118" s="27" t="s">
        <v>44</v>
      </c>
      <c r="G118" s="28">
        <v>1</v>
      </c>
      <c r="H118" s="28"/>
      <c r="I118" s="29"/>
      <c r="J118" s="30">
        <f>IF(AND(G118= "",H118= ""), 0, ROUND(ROUND(I118, 2) * ROUND(IF(H118="",G118,H118),  0), 2))</f>
        <v>0</v>
      </c>
      <c r="K118" s="7"/>
      <c r="M118" s="31">
        <v>0.2</v>
      </c>
      <c r="Q118" s="7">
        <v>2390</v>
      </c>
    </row>
    <row r="119" spans="1:17" ht="15.75" hidden="1" thickTop="1" x14ac:dyDescent="0.25">
      <c r="A119" s="7" t="s">
        <v>47</v>
      </c>
    </row>
    <row r="120" spans="1:17" ht="15.75" hidden="1" thickTop="1" x14ac:dyDescent="0.25">
      <c r="A120" s="7" t="s">
        <v>48</v>
      </c>
    </row>
    <row r="121" spans="1:17" ht="15.75" hidden="1" thickTop="1" x14ac:dyDescent="0.25">
      <c r="A121" s="7" t="s">
        <v>59</v>
      </c>
    </row>
    <row r="122" spans="1:17" ht="15.75" hidden="1" thickTop="1" x14ac:dyDescent="0.25">
      <c r="A122" s="7" t="s">
        <v>48</v>
      </c>
    </row>
    <row r="123" spans="1:17" ht="15.75" hidden="1" thickTop="1" x14ac:dyDescent="0.25">
      <c r="A123" s="7" t="s">
        <v>59</v>
      </c>
    </row>
    <row r="124" spans="1:17" ht="15.75" hidden="1" thickTop="1" x14ac:dyDescent="0.25">
      <c r="A124" s="7" t="s">
        <v>48</v>
      </c>
    </row>
    <row r="125" spans="1:17" ht="15.75" hidden="1" thickTop="1" x14ac:dyDescent="0.25">
      <c r="A125" s="7" t="s">
        <v>59</v>
      </c>
    </row>
    <row r="126" spans="1:17" ht="15.75" hidden="1" thickTop="1" x14ac:dyDescent="0.25">
      <c r="A126" s="7" t="s">
        <v>48</v>
      </c>
    </row>
    <row r="127" spans="1:17" ht="15.75" hidden="1" thickTop="1" x14ac:dyDescent="0.25">
      <c r="A127" s="7" t="s">
        <v>59</v>
      </c>
    </row>
    <row r="128" spans="1:17" ht="15.75" thickTop="1" x14ac:dyDescent="0.25">
      <c r="A128" s="7">
        <v>4</v>
      </c>
      <c r="B128" s="16"/>
      <c r="C128" s="43" t="s">
        <v>64</v>
      </c>
      <c r="D128" s="43"/>
      <c r="E128" s="43"/>
      <c r="F128" s="19"/>
      <c r="G128" s="19"/>
      <c r="H128" s="19"/>
      <c r="I128" s="19"/>
      <c r="J128" s="20"/>
      <c r="K128" s="7"/>
    </row>
    <row r="129" spans="1:17" ht="15.75" hidden="1" thickTop="1" x14ac:dyDescent="0.25">
      <c r="A129" s="7" t="s">
        <v>48</v>
      </c>
    </row>
    <row r="130" spans="1:17" ht="15.75" hidden="1" thickTop="1" x14ac:dyDescent="0.25">
      <c r="A130" s="7" t="s">
        <v>65</v>
      </c>
    </row>
    <row r="131" spans="1:17" ht="15.75" hidden="1" thickTop="1" x14ac:dyDescent="0.25">
      <c r="A131" s="7" t="s">
        <v>47</v>
      </c>
    </row>
    <row r="132" spans="1:17" ht="15.75" hidden="1" thickTop="1" x14ac:dyDescent="0.25">
      <c r="A132" s="7" t="s">
        <v>65</v>
      </c>
    </row>
    <row r="133" spans="1:17" ht="15.75" hidden="1" thickTop="1" x14ac:dyDescent="0.25">
      <c r="A133" s="7" t="s">
        <v>47</v>
      </c>
    </row>
    <row r="134" spans="1:17" ht="15.75" hidden="1" thickTop="1" x14ac:dyDescent="0.25">
      <c r="A134" s="7" t="s">
        <v>48</v>
      </c>
    </row>
    <row r="135" spans="1:17" ht="15.75" hidden="1" thickTop="1" x14ac:dyDescent="0.25">
      <c r="A135" s="7" t="s">
        <v>65</v>
      </c>
    </row>
    <row r="136" spans="1:17" ht="15.75" hidden="1" thickTop="1" x14ac:dyDescent="0.25">
      <c r="A136" s="7" t="s">
        <v>48</v>
      </c>
    </row>
    <row r="137" spans="1:17" ht="15.75" hidden="1" thickTop="1" x14ac:dyDescent="0.25">
      <c r="A137" s="7" t="s">
        <v>48</v>
      </c>
    </row>
    <row r="138" spans="1:17" x14ac:dyDescent="0.25">
      <c r="A138" s="7">
        <v>5</v>
      </c>
      <c r="B138" s="16">
        <v>24</v>
      </c>
      <c r="C138" s="216" t="s">
        <v>66</v>
      </c>
      <c r="D138" s="217"/>
      <c r="E138" s="217"/>
      <c r="F138" s="217"/>
      <c r="G138" s="217"/>
      <c r="H138" s="217"/>
      <c r="I138" s="218"/>
      <c r="J138" s="22"/>
      <c r="K138" s="7"/>
    </row>
    <row r="139" spans="1:17" ht="15.75" thickBot="1" x14ac:dyDescent="0.3">
      <c r="A139" s="7">
        <v>9</v>
      </c>
      <c r="B139" s="25" t="s">
        <v>67</v>
      </c>
      <c r="C139" s="205" t="s">
        <v>68</v>
      </c>
      <c r="D139" s="206"/>
      <c r="E139" s="206"/>
      <c r="F139" s="206"/>
      <c r="G139" s="206"/>
      <c r="H139" s="206"/>
      <c r="I139" s="206"/>
      <c r="J139" s="26"/>
      <c r="Q139" s="7">
        <v>2390</v>
      </c>
    </row>
    <row r="140" spans="1:17" ht="16.5" thickTop="1" thickBot="1" x14ac:dyDescent="0.3">
      <c r="A140" s="7" t="s">
        <v>43</v>
      </c>
      <c r="B140" s="25"/>
      <c r="C140" s="207"/>
      <c r="D140" s="207"/>
      <c r="E140" s="207"/>
      <c r="F140" s="27" t="s">
        <v>44</v>
      </c>
      <c r="G140" s="28">
        <v>1</v>
      </c>
      <c r="H140" s="28"/>
      <c r="I140" s="29"/>
      <c r="J140" s="30">
        <f>IF(AND(G140= "",H140= ""), 0, ROUND(ROUND(I140, 2) * ROUND(IF(H140="",G140,H140),  0), 2))</f>
        <v>0</v>
      </c>
      <c r="K140" s="7"/>
      <c r="M140" s="31">
        <v>0.2</v>
      </c>
      <c r="Q140" s="7">
        <v>2390</v>
      </c>
    </row>
    <row r="141" spans="1:17" ht="15.75" hidden="1" thickTop="1" x14ac:dyDescent="0.25">
      <c r="A141" s="7" t="s">
        <v>48</v>
      </c>
    </row>
    <row r="142" spans="1:17" hidden="1" x14ac:dyDescent="0.25">
      <c r="A142" s="7" t="s">
        <v>59</v>
      </c>
    </row>
    <row r="143" spans="1:17" hidden="1" x14ac:dyDescent="0.25">
      <c r="A143" s="7" t="s">
        <v>47</v>
      </c>
    </row>
    <row r="144" spans="1:17" hidden="1" x14ac:dyDescent="0.25">
      <c r="A144" s="7" t="s">
        <v>48</v>
      </c>
    </row>
    <row r="145" spans="1:17" hidden="1" x14ac:dyDescent="0.25">
      <c r="A145" s="7" t="s">
        <v>59</v>
      </c>
    </row>
    <row r="146" spans="1:17" ht="15.75" thickTop="1" x14ac:dyDescent="0.25">
      <c r="A146" s="7">
        <v>4</v>
      </c>
      <c r="B146" s="16"/>
      <c r="C146" s="215" t="s">
        <v>69</v>
      </c>
      <c r="D146" s="215"/>
      <c r="E146" s="215"/>
      <c r="F146" s="19"/>
      <c r="G146" s="19"/>
      <c r="H146" s="19"/>
      <c r="I146" s="19"/>
      <c r="J146" s="20"/>
      <c r="K146" s="7"/>
    </row>
    <row r="147" spans="1:17" x14ac:dyDescent="0.25">
      <c r="A147" s="7">
        <v>5</v>
      </c>
      <c r="B147" s="16">
        <v>28</v>
      </c>
      <c r="C147" s="198" t="s">
        <v>70</v>
      </c>
      <c r="D147" s="198"/>
      <c r="E147" s="198"/>
      <c r="F147" s="21"/>
      <c r="G147" s="21"/>
      <c r="H147" s="21"/>
      <c r="I147" s="21"/>
      <c r="J147" s="22"/>
      <c r="K147" s="7"/>
    </row>
    <row r="148" spans="1:17" ht="15.75" hidden="1" thickTop="1" x14ac:dyDescent="0.25">
      <c r="A148" s="7" t="s">
        <v>65</v>
      </c>
    </row>
    <row r="149" spans="1:17" x14ac:dyDescent="0.25">
      <c r="A149" s="7">
        <v>8</v>
      </c>
      <c r="B149" s="25" t="s">
        <v>71</v>
      </c>
      <c r="C149" s="257" t="s">
        <v>72</v>
      </c>
      <c r="D149" s="257"/>
      <c r="E149" s="257"/>
      <c r="J149" s="26"/>
      <c r="K149" s="7"/>
    </row>
    <row r="150" spans="1:17" ht="15.75" thickBot="1" x14ac:dyDescent="0.3">
      <c r="A150" s="7">
        <v>9</v>
      </c>
      <c r="B150" s="25" t="s">
        <v>105</v>
      </c>
      <c r="C150" s="205" t="s">
        <v>106</v>
      </c>
      <c r="D150" s="206"/>
      <c r="E150" s="206"/>
      <c r="F150" s="206"/>
      <c r="G150" s="206"/>
      <c r="H150" s="206"/>
      <c r="I150" s="206"/>
      <c r="J150" s="26"/>
      <c r="Q150" s="7">
        <v>2390</v>
      </c>
    </row>
    <row r="151" spans="1:17" ht="16.5" thickTop="1" thickBot="1" x14ac:dyDescent="0.3">
      <c r="A151" s="7" t="s">
        <v>43</v>
      </c>
      <c r="B151" s="25"/>
      <c r="C151" s="207"/>
      <c r="D151" s="207"/>
      <c r="E151" s="207"/>
      <c r="F151" s="27" t="s">
        <v>44</v>
      </c>
      <c r="G151" s="28">
        <v>1</v>
      </c>
      <c r="H151" s="28"/>
      <c r="I151" s="29"/>
      <c r="J151" s="30">
        <f>IF(AND(G151= "",H151= ""), 0, ROUND(ROUND(I151, 2) * ROUND(IF(H151="",G151,H151),  0), 2))</f>
        <v>0</v>
      </c>
      <c r="K151" s="7"/>
      <c r="M151" s="31">
        <v>0.2</v>
      </c>
      <c r="Q151" s="7">
        <v>2390</v>
      </c>
    </row>
    <row r="152" spans="1:17" hidden="1" x14ac:dyDescent="0.25">
      <c r="A152" s="7" t="s">
        <v>65</v>
      </c>
    </row>
    <row r="153" spans="1:17" ht="15.75" hidden="1" thickTop="1" x14ac:dyDescent="0.25">
      <c r="A153" s="7" t="s">
        <v>65</v>
      </c>
    </row>
    <row r="154" spans="1:17" ht="15.75" hidden="1" thickTop="1" x14ac:dyDescent="0.25">
      <c r="A154" s="7" t="s">
        <v>48</v>
      </c>
    </row>
    <row r="155" spans="1:17" ht="28.5" customHeight="1" thickTop="1" x14ac:dyDescent="0.25">
      <c r="A155" s="7">
        <v>5</v>
      </c>
      <c r="B155" s="16">
        <v>30</v>
      </c>
      <c r="C155" s="216" t="s">
        <v>73</v>
      </c>
      <c r="D155" s="217"/>
      <c r="E155" s="217"/>
      <c r="F155" s="217"/>
      <c r="G155" s="217"/>
      <c r="H155" s="217"/>
      <c r="I155" s="218"/>
      <c r="J155" s="22"/>
      <c r="K155" s="7"/>
    </row>
    <row r="156" spans="1:17" ht="15.75" thickBot="1" x14ac:dyDescent="0.3">
      <c r="A156" s="7">
        <v>9</v>
      </c>
      <c r="B156" s="25" t="s">
        <v>74</v>
      </c>
      <c r="C156" s="205" t="s">
        <v>75</v>
      </c>
      <c r="D156" s="206"/>
      <c r="E156" s="206"/>
      <c r="F156" s="206"/>
      <c r="G156" s="206"/>
      <c r="H156" s="206"/>
      <c r="I156" s="206"/>
      <c r="J156" s="26"/>
      <c r="Q156" s="7">
        <v>2390</v>
      </c>
    </row>
    <row r="157" spans="1:17" ht="16.5" thickTop="1" thickBot="1" x14ac:dyDescent="0.3">
      <c r="A157" s="7" t="s">
        <v>43</v>
      </c>
      <c r="B157" s="25"/>
      <c r="C157" s="207"/>
      <c r="D157" s="207"/>
      <c r="E157" s="207"/>
      <c r="F157" s="27" t="s">
        <v>44</v>
      </c>
      <c r="G157" s="28">
        <v>1</v>
      </c>
      <c r="H157" s="28"/>
      <c r="I157" s="29"/>
      <c r="J157" s="30">
        <f>IF(AND(G157= "",H157= ""), 0, ROUND(ROUND(I157, 2) * ROUND(IF(H157="",G157,H157),  0), 2))</f>
        <v>0</v>
      </c>
      <c r="K157" s="7"/>
      <c r="M157" s="31">
        <v>0.2</v>
      </c>
      <c r="Q157" s="7">
        <v>2390</v>
      </c>
    </row>
    <row r="158" spans="1:17" ht="15.75" hidden="1" thickTop="1" x14ac:dyDescent="0.25">
      <c r="A158" s="7" t="s">
        <v>48</v>
      </c>
    </row>
    <row r="159" spans="1:17" ht="15.75" hidden="1" thickTop="1" x14ac:dyDescent="0.25">
      <c r="A159" s="7" t="s">
        <v>59</v>
      </c>
    </row>
    <row r="160" spans="1:17" ht="15.75" thickTop="1" x14ac:dyDescent="0.25">
      <c r="A160" s="7">
        <v>4</v>
      </c>
      <c r="B160" s="16"/>
      <c r="C160" s="215" t="s">
        <v>76</v>
      </c>
      <c r="D160" s="215"/>
      <c r="E160" s="215"/>
      <c r="F160" s="19"/>
      <c r="G160" s="19"/>
      <c r="H160" s="19"/>
      <c r="I160" s="19"/>
      <c r="J160" s="20"/>
      <c r="K160" s="7"/>
    </row>
    <row r="161" spans="1:17" x14ac:dyDescent="0.25">
      <c r="A161" s="7">
        <v>5</v>
      </c>
      <c r="B161" s="16">
        <v>31</v>
      </c>
      <c r="C161" s="198" t="s">
        <v>77</v>
      </c>
      <c r="D161" s="198"/>
      <c r="E161" s="198"/>
      <c r="F161" s="21"/>
      <c r="G161" s="21"/>
      <c r="H161" s="21"/>
      <c r="I161" s="21"/>
      <c r="J161" s="22"/>
      <c r="K161" s="7"/>
    </row>
    <row r="162" spans="1:17" ht="15.75" thickBot="1" x14ac:dyDescent="0.3">
      <c r="A162" s="7">
        <v>9</v>
      </c>
      <c r="B162" s="25" t="s">
        <v>78</v>
      </c>
      <c r="C162" s="205" t="s">
        <v>79</v>
      </c>
      <c r="D162" s="206"/>
      <c r="E162" s="206"/>
      <c r="F162" s="206"/>
      <c r="G162" s="206"/>
      <c r="H162" s="206"/>
      <c r="I162" s="206"/>
      <c r="J162" s="26"/>
      <c r="Q162" s="7">
        <v>2390</v>
      </c>
    </row>
    <row r="163" spans="1:17" ht="16.5" thickTop="1" thickBot="1" x14ac:dyDescent="0.3">
      <c r="A163" s="7" t="s">
        <v>43</v>
      </c>
      <c r="B163" s="25"/>
      <c r="C163" s="207"/>
      <c r="D163" s="207"/>
      <c r="E163" s="207"/>
      <c r="F163" s="27" t="s">
        <v>44</v>
      </c>
      <c r="G163" s="28">
        <v>1</v>
      </c>
      <c r="H163" s="28"/>
      <c r="I163" s="29"/>
      <c r="J163" s="30">
        <f>IF(AND(G163= "",H163= ""), 0, ROUND(ROUND(I163, 2) * ROUND(IF(H163="",G163,H163),  0), 2))</f>
        <v>0</v>
      </c>
      <c r="K163" s="7"/>
      <c r="M163" s="31">
        <v>0.2</v>
      </c>
      <c r="Q163" s="7">
        <v>2390</v>
      </c>
    </row>
    <row r="164" spans="1:17" ht="15.75" hidden="1" thickTop="1" x14ac:dyDescent="0.25">
      <c r="A164" s="7" t="s">
        <v>48</v>
      </c>
    </row>
    <row r="165" spans="1:17" ht="15.75" hidden="1" thickTop="1" x14ac:dyDescent="0.25">
      <c r="A165" s="7" t="s">
        <v>48</v>
      </c>
    </row>
    <row r="166" spans="1:17" ht="15.75" hidden="1" thickTop="1" x14ac:dyDescent="0.25">
      <c r="A166" s="7" t="s">
        <v>48</v>
      </c>
    </row>
    <row r="167" spans="1:17" ht="15.75" thickTop="1" x14ac:dyDescent="0.25">
      <c r="A167" s="7">
        <v>5</v>
      </c>
      <c r="B167" s="16">
        <v>34</v>
      </c>
      <c r="C167" s="198" t="s">
        <v>80</v>
      </c>
      <c r="D167" s="198"/>
      <c r="E167" s="198"/>
      <c r="F167" s="21"/>
      <c r="G167" s="21"/>
      <c r="H167" s="21"/>
      <c r="I167" s="21"/>
      <c r="J167" s="22"/>
      <c r="K167" s="7"/>
    </row>
    <row r="168" spans="1:17" ht="15.75" thickBot="1" x14ac:dyDescent="0.3">
      <c r="A168" s="7">
        <v>9</v>
      </c>
      <c r="B168" s="25" t="s">
        <v>81</v>
      </c>
      <c r="C168" s="205" t="s">
        <v>82</v>
      </c>
      <c r="D168" s="206"/>
      <c r="E168" s="206"/>
      <c r="F168" s="206"/>
      <c r="G168" s="206"/>
      <c r="H168" s="206"/>
      <c r="I168" s="206"/>
      <c r="J168" s="26"/>
      <c r="Q168" s="7">
        <v>2390</v>
      </c>
    </row>
    <row r="169" spans="1:17" ht="16.5" thickTop="1" thickBot="1" x14ac:dyDescent="0.3">
      <c r="A169" s="7" t="s">
        <v>43</v>
      </c>
      <c r="B169" s="25"/>
      <c r="C169" s="207"/>
      <c r="D169" s="207"/>
      <c r="E169" s="207"/>
      <c r="F169" s="27" t="s">
        <v>44</v>
      </c>
      <c r="G169" s="28">
        <v>1</v>
      </c>
      <c r="H169" s="28"/>
      <c r="I169" s="29"/>
      <c r="J169" s="30">
        <f>IF(AND(G169= "",H169= ""), 0, ROUND(ROUND(I169, 2) * ROUND(IF(H169="",G169,H169),  0), 2))</f>
        <v>0</v>
      </c>
      <c r="K169" s="7"/>
      <c r="M169" s="31">
        <v>0.2</v>
      </c>
      <c r="Q169" s="7">
        <v>2390</v>
      </c>
    </row>
    <row r="170" spans="1:17" ht="15.75" hidden="1" thickTop="1" x14ac:dyDescent="0.25">
      <c r="A170" s="7" t="s">
        <v>48</v>
      </c>
    </row>
    <row r="171" spans="1:17" ht="15.75" hidden="1" thickTop="1" x14ac:dyDescent="0.25">
      <c r="A171" s="7" t="s">
        <v>59</v>
      </c>
    </row>
    <row r="172" spans="1:17" ht="15.75" thickTop="1" x14ac:dyDescent="0.25">
      <c r="A172" s="7">
        <v>4</v>
      </c>
      <c r="B172" s="16"/>
      <c r="C172" s="215" t="s">
        <v>83</v>
      </c>
      <c r="D172" s="215"/>
      <c r="E172" s="215"/>
      <c r="F172" s="19"/>
      <c r="G172" s="19"/>
      <c r="H172" s="19"/>
      <c r="I172" s="19"/>
      <c r="J172" s="20"/>
      <c r="K172" s="7"/>
    </row>
    <row r="173" spans="1:17" x14ac:dyDescent="0.25">
      <c r="A173" s="7">
        <v>5</v>
      </c>
      <c r="B173" s="16">
        <v>35</v>
      </c>
      <c r="C173" s="44" t="s">
        <v>84</v>
      </c>
      <c r="D173" s="44"/>
      <c r="E173" s="44"/>
      <c r="F173" s="21"/>
      <c r="G173" s="21"/>
      <c r="H173" s="21"/>
      <c r="I173" s="21"/>
      <c r="J173" s="22"/>
      <c r="K173" s="7"/>
    </row>
    <row r="174" spans="1:17" ht="15.75" thickBot="1" x14ac:dyDescent="0.3">
      <c r="A174" s="7">
        <v>9</v>
      </c>
      <c r="B174" s="25" t="s">
        <v>85</v>
      </c>
      <c r="C174" s="205" t="s">
        <v>86</v>
      </c>
      <c r="D174" s="206"/>
      <c r="E174" s="206"/>
      <c r="F174" s="206"/>
      <c r="G174" s="206"/>
      <c r="H174" s="206"/>
      <c r="I174" s="206"/>
      <c r="J174" s="26"/>
      <c r="Q174" s="7">
        <v>2390</v>
      </c>
    </row>
    <row r="175" spans="1:17" ht="16.5" thickTop="1" thickBot="1" x14ac:dyDescent="0.3">
      <c r="A175" s="7" t="s">
        <v>43</v>
      </c>
      <c r="B175" s="25"/>
      <c r="C175" s="207"/>
      <c r="D175" s="207"/>
      <c r="E175" s="207"/>
      <c r="F175" s="27" t="s">
        <v>44</v>
      </c>
      <c r="G175" s="28">
        <v>1</v>
      </c>
      <c r="H175" s="28"/>
      <c r="I175" s="29"/>
      <c r="J175" s="30">
        <f>IF(AND(G175= "",H175= ""), 0, ROUND(ROUND(I175, 2) * ROUND(IF(H175="",G175,H175),  0), 2))</f>
        <v>0</v>
      </c>
      <c r="K175" s="7"/>
      <c r="M175" s="31">
        <v>0.2</v>
      </c>
      <c r="Q175" s="7">
        <v>2390</v>
      </c>
    </row>
    <row r="176" spans="1:17" ht="15.75" hidden="1" thickTop="1" x14ac:dyDescent="0.25">
      <c r="A176" s="7" t="s">
        <v>48</v>
      </c>
    </row>
    <row r="177" spans="1:17" ht="15.75" hidden="1" thickTop="1" x14ac:dyDescent="0.25">
      <c r="A177" s="7" t="s">
        <v>48</v>
      </c>
    </row>
    <row r="178" spans="1:17" ht="16.899999999999999" customHeight="1" thickTop="1" x14ac:dyDescent="0.25">
      <c r="A178" s="7">
        <v>5</v>
      </c>
      <c r="B178" s="16">
        <v>41</v>
      </c>
      <c r="C178" s="198" t="s">
        <v>87</v>
      </c>
      <c r="D178" s="198"/>
      <c r="E178" s="198"/>
      <c r="F178" s="21"/>
      <c r="G178" s="21"/>
      <c r="H178" s="21"/>
      <c r="I178" s="21"/>
      <c r="J178" s="22"/>
      <c r="K178" s="7"/>
    </row>
    <row r="179" spans="1:17" ht="15.75" thickBot="1" x14ac:dyDescent="0.3">
      <c r="A179" s="7">
        <v>9</v>
      </c>
      <c r="B179" s="25" t="s">
        <v>88</v>
      </c>
      <c r="C179" s="205" t="s">
        <v>87</v>
      </c>
      <c r="D179" s="206"/>
      <c r="E179" s="206"/>
      <c r="F179" s="206"/>
      <c r="G179" s="206"/>
      <c r="H179" s="206"/>
      <c r="I179" s="206"/>
      <c r="J179" s="26"/>
      <c r="Q179" s="7">
        <v>2390</v>
      </c>
    </row>
    <row r="180" spans="1:17" ht="16.5" thickTop="1" thickBot="1" x14ac:dyDescent="0.3">
      <c r="A180" s="7" t="s">
        <v>43</v>
      </c>
      <c r="B180" s="25"/>
      <c r="C180" s="207"/>
      <c r="D180" s="207"/>
      <c r="E180" s="207"/>
      <c r="F180" s="27" t="s">
        <v>44</v>
      </c>
      <c r="G180" s="28">
        <v>1</v>
      </c>
      <c r="H180" s="28"/>
      <c r="I180" s="29"/>
      <c r="J180" s="30">
        <f>IF(AND(G180= "",H180= ""), 0, ROUND(ROUND(I180, 2) * ROUND(IF(H180="",G180,H180),  0), 2))</f>
        <v>0</v>
      </c>
      <c r="K180" s="7"/>
      <c r="M180" s="31">
        <v>0.2</v>
      </c>
      <c r="Q180" s="7">
        <v>2390</v>
      </c>
    </row>
    <row r="181" spans="1:17" ht="15.75" hidden="1" thickTop="1" x14ac:dyDescent="0.25">
      <c r="A181" s="7" t="s">
        <v>48</v>
      </c>
    </row>
    <row r="182" spans="1:17" ht="15.75" hidden="1" thickTop="1" x14ac:dyDescent="0.25">
      <c r="A182" s="7" t="s">
        <v>59</v>
      </c>
    </row>
    <row r="183" spans="1:17" ht="15.75" hidden="1" thickTop="1" x14ac:dyDescent="0.25">
      <c r="A183" s="7" t="s">
        <v>89</v>
      </c>
    </row>
    <row r="184" spans="1:17" ht="15.75" thickTop="1" x14ac:dyDescent="0.25">
      <c r="A184" s="7" t="s">
        <v>89</v>
      </c>
      <c r="B184" s="26"/>
      <c r="C184" s="206"/>
      <c r="D184" s="206"/>
      <c r="E184" s="206"/>
      <c r="J184" s="26"/>
    </row>
    <row r="185" spans="1:17" x14ac:dyDescent="0.25">
      <c r="B185" s="26"/>
      <c r="C185" s="253" t="s">
        <v>94</v>
      </c>
      <c r="D185" s="254"/>
      <c r="E185" s="254"/>
      <c r="F185" s="255"/>
      <c r="G185" s="255"/>
      <c r="H185" s="255"/>
      <c r="I185" s="255"/>
      <c r="J185" s="256"/>
    </row>
    <row r="186" spans="1:17" x14ac:dyDescent="0.25">
      <c r="B186" s="26"/>
      <c r="C186" s="246"/>
      <c r="D186" s="247"/>
      <c r="E186" s="247"/>
      <c r="F186" s="247"/>
      <c r="G186" s="247"/>
      <c r="H186" s="247"/>
      <c r="I186" s="247"/>
      <c r="J186" s="248"/>
    </row>
    <row r="187" spans="1:17" x14ac:dyDescent="0.25">
      <c r="B187" s="26"/>
      <c r="C187" s="249" t="s">
        <v>90</v>
      </c>
      <c r="D187" s="250"/>
      <c r="E187" s="250"/>
      <c r="F187" s="251">
        <f>SUMIF(K96:K184, IF(K95="","",K95), J96:J184)</f>
        <v>0</v>
      </c>
      <c r="G187" s="251"/>
      <c r="H187" s="251"/>
      <c r="I187" s="251"/>
      <c r="J187" s="252"/>
    </row>
    <row r="188" spans="1:17" hidden="1" x14ac:dyDescent="0.25">
      <c r="B188" s="26"/>
      <c r="C188" s="197" t="s">
        <v>91</v>
      </c>
      <c r="D188" s="198"/>
      <c r="E188" s="198"/>
      <c r="F188" s="199">
        <f>ROUND(SUMIF(K96:K184, IF(K95="","",K95), J96:J184) * 0.2, 2)</f>
        <v>0</v>
      </c>
      <c r="G188" s="199"/>
      <c r="H188" s="199"/>
      <c r="I188" s="199"/>
      <c r="J188" s="200"/>
    </row>
    <row r="189" spans="1:17" hidden="1" x14ac:dyDescent="0.25">
      <c r="B189" s="26"/>
      <c r="C189" s="201" t="s">
        <v>92</v>
      </c>
      <c r="D189" s="202"/>
      <c r="E189" s="202"/>
      <c r="F189" s="203">
        <f>SUM(F187:F188)</f>
        <v>0</v>
      </c>
      <c r="G189" s="203"/>
      <c r="H189" s="203"/>
      <c r="I189" s="203"/>
      <c r="J189" s="204"/>
    </row>
    <row r="190" spans="1:17" ht="18.600000000000001" customHeight="1" x14ac:dyDescent="0.25">
      <c r="A190" s="7">
        <v>3</v>
      </c>
      <c r="B190" s="16" t="s">
        <v>107</v>
      </c>
      <c r="C190" s="245" t="s">
        <v>108</v>
      </c>
      <c r="D190" s="245"/>
      <c r="E190" s="245"/>
      <c r="F190" s="71"/>
      <c r="G190" s="71"/>
      <c r="H190" s="71"/>
      <c r="I190" s="71"/>
      <c r="J190" s="18"/>
      <c r="K190" s="7"/>
    </row>
    <row r="191" spans="1:17" ht="18.600000000000001" customHeight="1" x14ac:dyDescent="0.25">
      <c r="A191" s="7">
        <v>3</v>
      </c>
      <c r="B191" s="16"/>
      <c r="C191" s="221" t="s">
        <v>37</v>
      </c>
      <c r="D191" s="221"/>
      <c r="E191" s="221"/>
      <c r="F191" s="17"/>
      <c r="G191" s="17"/>
      <c r="H191" s="17"/>
      <c r="I191" s="17"/>
      <c r="J191" s="18"/>
      <c r="K191" s="7"/>
    </row>
    <row r="192" spans="1:17" x14ac:dyDescent="0.25">
      <c r="A192" s="7">
        <v>4</v>
      </c>
      <c r="B192" s="16"/>
      <c r="C192" s="43" t="s">
        <v>243</v>
      </c>
      <c r="D192" s="43"/>
      <c r="E192" s="43"/>
      <c r="F192" s="19"/>
      <c r="G192" s="19"/>
      <c r="H192" s="19"/>
      <c r="I192" s="19"/>
      <c r="J192" s="20"/>
      <c r="K192" s="7"/>
    </row>
    <row r="193" spans="1:17" x14ac:dyDescent="0.25">
      <c r="A193" s="7">
        <v>5</v>
      </c>
      <c r="B193" s="16">
        <v>1</v>
      </c>
      <c r="C193" s="44" t="s">
        <v>38</v>
      </c>
      <c r="D193" s="44"/>
      <c r="E193" s="44"/>
      <c r="F193" s="21"/>
      <c r="G193" s="21"/>
      <c r="H193" s="21"/>
      <c r="I193" s="21"/>
      <c r="J193" s="22"/>
      <c r="K193" s="7"/>
    </row>
    <row r="194" spans="1:17" ht="16.899999999999999" customHeight="1" x14ac:dyDescent="0.25">
      <c r="A194" s="7">
        <v>6</v>
      </c>
      <c r="B194" s="16" t="s">
        <v>109</v>
      </c>
      <c r="C194" s="219" t="s">
        <v>110</v>
      </c>
      <c r="D194" s="219"/>
      <c r="E194" s="219"/>
      <c r="F194" s="23"/>
      <c r="G194" s="23"/>
      <c r="H194" s="23"/>
      <c r="I194" s="23"/>
      <c r="J194" s="24"/>
      <c r="K194" s="7"/>
    </row>
    <row r="195" spans="1:17" ht="15.75" thickBot="1" x14ac:dyDescent="0.3">
      <c r="A195" s="7">
        <v>9</v>
      </c>
      <c r="B195" s="25" t="s">
        <v>93</v>
      </c>
      <c r="C195" s="205" t="s">
        <v>42</v>
      </c>
      <c r="D195" s="206"/>
      <c r="E195" s="206"/>
      <c r="F195" s="206"/>
      <c r="G195" s="206"/>
      <c r="H195" s="206"/>
      <c r="I195" s="206"/>
      <c r="J195" s="26"/>
      <c r="Q195" s="7">
        <v>2397</v>
      </c>
    </row>
    <row r="196" spans="1:17" ht="16.5" thickTop="1" thickBot="1" x14ac:dyDescent="0.3">
      <c r="A196" s="7" t="s">
        <v>43</v>
      </c>
      <c r="B196" s="25"/>
      <c r="C196" s="207"/>
      <c r="D196" s="207"/>
      <c r="E196" s="207"/>
      <c r="F196" s="27" t="s">
        <v>44</v>
      </c>
      <c r="G196" s="28">
        <v>1</v>
      </c>
      <c r="H196" s="28"/>
      <c r="I196" s="29"/>
      <c r="J196" s="30">
        <f>IF(AND(G196= "",H196= ""), 0, ROUND(ROUND(I196, 2) * ROUND(IF(H196="",G196,H196),  0), 2))</f>
        <v>0</v>
      </c>
      <c r="K196" s="7"/>
      <c r="M196" s="31">
        <v>0.2</v>
      </c>
      <c r="Q196" s="7">
        <v>2397</v>
      </c>
    </row>
    <row r="197" spans="1:17" ht="16.5" thickTop="1" thickBot="1" x14ac:dyDescent="0.3">
      <c r="A197" s="7">
        <v>9</v>
      </c>
      <c r="B197" s="25" t="s">
        <v>111</v>
      </c>
      <c r="C197" s="205" t="s">
        <v>46</v>
      </c>
      <c r="D197" s="206"/>
      <c r="E197" s="206"/>
      <c r="F197" s="206"/>
      <c r="G197" s="206"/>
      <c r="H197" s="206"/>
      <c r="I197" s="206"/>
      <c r="J197" s="26"/>
      <c r="Q197" s="7">
        <v>2397</v>
      </c>
    </row>
    <row r="198" spans="1:17" ht="16.5" thickTop="1" thickBot="1" x14ac:dyDescent="0.3">
      <c r="A198" s="7" t="s">
        <v>43</v>
      </c>
      <c r="B198" s="25"/>
      <c r="C198" s="207"/>
      <c r="D198" s="207"/>
      <c r="E198" s="207"/>
      <c r="F198" s="27" t="s">
        <v>44</v>
      </c>
      <c r="G198" s="28">
        <v>1</v>
      </c>
      <c r="H198" s="28"/>
      <c r="I198" s="29"/>
      <c r="J198" s="30">
        <f>IF(AND(G198= "",H198= ""), 0, ROUND(ROUND(I198, 2) * ROUND(IF(H198="",G198,H198),  0), 2))</f>
        <v>0</v>
      </c>
      <c r="K198" s="7"/>
      <c r="M198" s="31">
        <v>0.2</v>
      </c>
      <c r="Q198" s="7">
        <v>2397</v>
      </c>
    </row>
    <row r="199" spans="1:17" ht="15.75" hidden="1" thickTop="1" x14ac:dyDescent="0.25">
      <c r="A199" s="7" t="s">
        <v>47</v>
      </c>
    </row>
    <row r="200" spans="1:17" ht="15.75" hidden="1" thickTop="1" x14ac:dyDescent="0.25">
      <c r="A200" s="7" t="s">
        <v>48</v>
      </c>
    </row>
    <row r="201" spans="1:17" ht="15.75" hidden="1" thickTop="1" x14ac:dyDescent="0.25">
      <c r="A201" s="7" t="s">
        <v>48</v>
      </c>
    </row>
    <row r="202" spans="1:17" ht="15.75" thickTop="1" x14ac:dyDescent="0.25">
      <c r="A202" s="7">
        <v>5</v>
      </c>
      <c r="B202" s="16">
        <v>3</v>
      </c>
      <c r="C202" s="198" t="s">
        <v>49</v>
      </c>
      <c r="D202" s="198"/>
      <c r="E202" s="198"/>
      <c r="F202" s="21"/>
      <c r="G202" s="21"/>
      <c r="H202" s="21"/>
      <c r="I202" s="21"/>
      <c r="J202" s="22"/>
      <c r="K202" s="7"/>
    </row>
    <row r="203" spans="1:17" ht="16.899999999999999" customHeight="1" x14ac:dyDescent="0.25">
      <c r="A203" s="7">
        <v>6</v>
      </c>
      <c r="B203" s="16" t="s">
        <v>112</v>
      </c>
      <c r="C203" s="219" t="s">
        <v>113</v>
      </c>
      <c r="D203" s="219"/>
      <c r="E203" s="219"/>
      <c r="F203" s="23"/>
      <c r="G203" s="23"/>
      <c r="H203" s="23"/>
      <c r="I203" s="23"/>
      <c r="J203" s="24"/>
      <c r="K203" s="7"/>
    </row>
    <row r="204" spans="1:17" ht="15.75" thickBot="1" x14ac:dyDescent="0.3">
      <c r="A204" s="7">
        <v>9</v>
      </c>
      <c r="B204" s="25" t="s">
        <v>114</v>
      </c>
      <c r="C204" s="205" t="s">
        <v>53</v>
      </c>
      <c r="D204" s="206"/>
      <c r="E204" s="206"/>
      <c r="F204" s="206"/>
      <c r="G204" s="206"/>
      <c r="H204" s="206"/>
      <c r="I204" s="206"/>
      <c r="J204" s="26"/>
      <c r="Q204" s="7">
        <v>2397</v>
      </c>
    </row>
    <row r="205" spans="1:17" ht="16.5" thickTop="1" thickBot="1" x14ac:dyDescent="0.3">
      <c r="A205" s="7" t="s">
        <v>43</v>
      </c>
      <c r="B205" s="25"/>
      <c r="C205" s="207"/>
      <c r="D205" s="207"/>
      <c r="E205" s="207"/>
      <c r="F205" s="27" t="s">
        <v>44</v>
      </c>
      <c r="G205" s="28">
        <v>1</v>
      </c>
      <c r="H205" s="28"/>
      <c r="I205" s="29"/>
      <c r="J205" s="30">
        <f>IF(AND(G205= "",H205= ""), 0, ROUND(ROUND(I205, 2) * ROUND(IF(H205="",G205,H205),  0), 2))</f>
        <v>0</v>
      </c>
      <c r="K205" s="7"/>
      <c r="M205" s="31">
        <v>0.2</v>
      </c>
      <c r="Q205" s="7">
        <v>2397</v>
      </c>
    </row>
    <row r="206" spans="1:17" ht="15.75" hidden="1" thickTop="1" x14ac:dyDescent="0.25">
      <c r="A206" s="7" t="s">
        <v>47</v>
      </c>
    </row>
    <row r="207" spans="1:17" ht="15.75" hidden="1" thickTop="1" x14ac:dyDescent="0.25">
      <c r="A207" s="7" t="s">
        <v>48</v>
      </c>
    </row>
    <row r="208" spans="1:17" ht="16.899999999999999" customHeight="1" thickTop="1" x14ac:dyDescent="0.25">
      <c r="A208" s="7">
        <v>5</v>
      </c>
      <c r="B208" s="16">
        <v>4</v>
      </c>
      <c r="C208" s="198" t="s">
        <v>54</v>
      </c>
      <c r="D208" s="198"/>
      <c r="E208" s="198"/>
      <c r="F208" s="21"/>
      <c r="G208" s="21"/>
      <c r="H208" s="21"/>
      <c r="I208" s="21"/>
      <c r="J208" s="22"/>
      <c r="K208" s="7"/>
    </row>
    <row r="209" spans="1:17" ht="16.899999999999999" customHeight="1" x14ac:dyDescent="0.25">
      <c r="A209" s="7">
        <v>6</v>
      </c>
      <c r="B209" s="16" t="s">
        <v>115</v>
      </c>
      <c r="C209" s="219" t="s">
        <v>116</v>
      </c>
      <c r="D209" s="219"/>
      <c r="E209" s="219"/>
      <c r="F209" s="23"/>
      <c r="G209" s="23"/>
      <c r="H209" s="23"/>
      <c r="I209" s="23"/>
      <c r="J209" s="24"/>
      <c r="K209" s="7"/>
    </row>
    <row r="210" spans="1:17" ht="15.75" thickBot="1" x14ac:dyDescent="0.3">
      <c r="A210" s="7">
        <v>9</v>
      </c>
      <c r="B210" s="25" t="s">
        <v>117</v>
      </c>
      <c r="C210" s="205" t="s">
        <v>42</v>
      </c>
      <c r="D210" s="206"/>
      <c r="E210" s="206"/>
      <c r="F210" s="206"/>
      <c r="G210" s="206"/>
      <c r="H210" s="206"/>
      <c r="I210" s="206"/>
      <c r="J210" s="26"/>
      <c r="Q210" s="7">
        <v>2397</v>
      </c>
    </row>
    <row r="211" spans="1:17" ht="16.5" thickTop="1" thickBot="1" x14ac:dyDescent="0.3">
      <c r="A211" s="7" t="s">
        <v>43</v>
      </c>
      <c r="B211" s="25"/>
      <c r="C211" s="207"/>
      <c r="D211" s="207"/>
      <c r="E211" s="207"/>
      <c r="F211" s="27" t="s">
        <v>44</v>
      </c>
      <c r="G211" s="28">
        <v>1</v>
      </c>
      <c r="H211" s="28"/>
      <c r="I211" s="29"/>
      <c r="J211" s="30">
        <f>IF(AND(G211= "",H211= ""), 0, ROUND(ROUND(I211, 2) * ROUND(IF(H211="",G211,H211),  0), 2))</f>
        <v>0</v>
      </c>
      <c r="K211" s="7"/>
      <c r="M211" s="31">
        <v>0.2</v>
      </c>
      <c r="Q211" s="7">
        <v>2397</v>
      </c>
    </row>
    <row r="212" spans="1:17" ht="16.5" thickTop="1" thickBot="1" x14ac:dyDescent="0.3">
      <c r="A212" s="7">
        <v>9</v>
      </c>
      <c r="B212" s="25" t="s">
        <v>118</v>
      </c>
      <c r="C212" s="205" t="s">
        <v>46</v>
      </c>
      <c r="D212" s="206"/>
      <c r="E212" s="206"/>
      <c r="F212" s="206"/>
      <c r="G212" s="206"/>
      <c r="H212" s="206"/>
      <c r="I212" s="206"/>
      <c r="J212" s="26"/>
      <c r="Q212" s="7">
        <v>2397</v>
      </c>
    </row>
    <row r="213" spans="1:17" ht="16.5" thickTop="1" thickBot="1" x14ac:dyDescent="0.3">
      <c r="A213" s="7" t="s">
        <v>43</v>
      </c>
      <c r="B213" s="25"/>
      <c r="C213" s="207"/>
      <c r="D213" s="207"/>
      <c r="E213" s="207"/>
      <c r="F213" s="27" t="s">
        <v>44</v>
      </c>
      <c r="G213" s="28">
        <v>1</v>
      </c>
      <c r="H213" s="28"/>
      <c r="I213" s="29"/>
      <c r="J213" s="30">
        <f>IF(AND(G213= "",H213= ""), 0, ROUND(ROUND(I213, 2) * ROUND(IF(H213="",G213,H213),  0), 2))</f>
        <v>0</v>
      </c>
      <c r="K213" s="7"/>
      <c r="M213" s="31">
        <v>0.2</v>
      </c>
      <c r="Q213" s="7">
        <v>2397</v>
      </c>
    </row>
    <row r="214" spans="1:17" ht="15.75" hidden="1" thickTop="1" x14ac:dyDescent="0.25">
      <c r="A214" s="7" t="s">
        <v>47</v>
      </c>
    </row>
    <row r="215" spans="1:17" ht="15.75" hidden="1" thickTop="1" x14ac:dyDescent="0.25">
      <c r="A215" s="7" t="s">
        <v>48</v>
      </c>
    </row>
    <row r="216" spans="1:17" ht="15.75" hidden="1" thickTop="1" x14ac:dyDescent="0.25">
      <c r="A216" s="7" t="s">
        <v>59</v>
      </c>
    </row>
    <row r="217" spans="1:17" ht="15.75" hidden="1" thickTop="1" x14ac:dyDescent="0.25">
      <c r="A217" s="7" t="s">
        <v>48</v>
      </c>
    </row>
    <row r="218" spans="1:17" ht="15.75" hidden="1" thickTop="1" x14ac:dyDescent="0.25">
      <c r="A218" s="7" t="s">
        <v>59</v>
      </c>
    </row>
    <row r="219" spans="1:17" ht="15.75" hidden="1" thickTop="1" x14ac:dyDescent="0.25">
      <c r="A219" s="7" t="s">
        <v>48</v>
      </c>
    </row>
    <row r="220" spans="1:17" ht="15.75" hidden="1" thickTop="1" x14ac:dyDescent="0.25">
      <c r="A220" s="7" t="s">
        <v>59</v>
      </c>
    </row>
    <row r="221" spans="1:17" ht="15.75" hidden="1" thickTop="1" x14ac:dyDescent="0.25">
      <c r="A221" s="7" t="s">
        <v>48</v>
      </c>
    </row>
    <row r="222" spans="1:17" ht="15.75" hidden="1" thickTop="1" x14ac:dyDescent="0.25">
      <c r="A222" s="7" t="s">
        <v>59</v>
      </c>
    </row>
    <row r="223" spans="1:17" ht="15.75" thickTop="1" x14ac:dyDescent="0.25">
      <c r="A223" s="7">
        <v>4</v>
      </c>
      <c r="B223" s="16"/>
      <c r="C223" s="43" t="s">
        <v>64</v>
      </c>
      <c r="D223" s="43"/>
      <c r="E223" s="43"/>
      <c r="F223" s="19"/>
      <c r="G223" s="19"/>
      <c r="H223" s="19"/>
      <c r="I223" s="19"/>
      <c r="J223" s="20"/>
      <c r="K223" s="7"/>
    </row>
    <row r="224" spans="1:17" ht="15.75" hidden="1" thickTop="1" x14ac:dyDescent="0.25">
      <c r="A224" s="7" t="s">
        <v>48</v>
      </c>
    </row>
    <row r="225" spans="1:17" ht="15.75" hidden="1" thickBot="1" x14ac:dyDescent="0.3">
      <c r="A225" s="7" t="s">
        <v>65</v>
      </c>
    </row>
    <row r="226" spans="1:17" hidden="1" x14ac:dyDescent="0.25">
      <c r="A226" s="7" t="s">
        <v>47</v>
      </c>
    </row>
    <row r="227" spans="1:17" ht="15.75" hidden="1" thickTop="1" x14ac:dyDescent="0.25">
      <c r="A227" s="7" t="s">
        <v>48</v>
      </c>
    </row>
    <row r="228" spans="1:17" ht="15.75" hidden="1" thickTop="1" x14ac:dyDescent="0.25">
      <c r="A228" s="7" t="s">
        <v>65</v>
      </c>
    </row>
    <row r="229" spans="1:17" ht="15.75" hidden="1" thickTop="1" x14ac:dyDescent="0.25">
      <c r="A229" s="7" t="s">
        <v>48</v>
      </c>
    </row>
    <row r="230" spans="1:17" ht="15.75" hidden="1" thickTop="1" x14ac:dyDescent="0.25">
      <c r="A230" s="7" t="s">
        <v>48</v>
      </c>
    </row>
    <row r="231" spans="1:17" x14ac:dyDescent="0.25">
      <c r="A231" s="7">
        <v>5</v>
      </c>
      <c r="B231" s="16">
        <v>24</v>
      </c>
      <c r="C231" s="216" t="s">
        <v>66</v>
      </c>
      <c r="D231" s="217"/>
      <c r="E231" s="217"/>
      <c r="F231" s="217"/>
      <c r="G231" s="217"/>
      <c r="H231" s="217"/>
      <c r="I231" s="218"/>
      <c r="J231" s="22"/>
      <c r="K231" s="7"/>
    </row>
    <row r="232" spans="1:17" ht="15.75" thickBot="1" x14ac:dyDescent="0.3">
      <c r="A232" s="7">
        <v>9</v>
      </c>
      <c r="B232" s="25" t="s">
        <v>67</v>
      </c>
      <c r="C232" s="205" t="s">
        <v>68</v>
      </c>
      <c r="D232" s="206"/>
      <c r="E232" s="206"/>
      <c r="F232" s="206"/>
      <c r="G232" s="206"/>
      <c r="H232" s="206"/>
      <c r="I232" s="206"/>
      <c r="J232" s="26"/>
      <c r="Q232" s="7">
        <v>2397</v>
      </c>
    </row>
    <row r="233" spans="1:17" ht="16.5" thickTop="1" thickBot="1" x14ac:dyDescent="0.3">
      <c r="A233" s="7" t="s">
        <v>43</v>
      </c>
      <c r="B233" s="25"/>
      <c r="C233" s="207"/>
      <c r="D233" s="207"/>
      <c r="E233" s="207"/>
      <c r="F233" s="27" t="s">
        <v>44</v>
      </c>
      <c r="G233" s="28">
        <v>1</v>
      </c>
      <c r="H233" s="28"/>
      <c r="I233" s="29"/>
      <c r="J233" s="30">
        <f>IF(AND(G233= "",H233= ""), 0, ROUND(ROUND(I233, 2) * ROUND(IF(H233="",G233,H233),  0), 2))</f>
        <v>0</v>
      </c>
      <c r="K233" s="7"/>
      <c r="M233" s="31">
        <v>0.2</v>
      </c>
      <c r="Q233" s="7">
        <v>2397</v>
      </c>
    </row>
    <row r="234" spans="1:17" ht="15.75" hidden="1" thickTop="1" x14ac:dyDescent="0.25">
      <c r="A234" s="7" t="s">
        <v>48</v>
      </c>
    </row>
    <row r="235" spans="1:17" hidden="1" x14ac:dyDescent="0.25">
      <c r="A235" s="7" t="s">
        <v>59</v>
      </c>
    </row>
    <row r="236" spans="1:17" hidden="1" x14ac:dyDescent="0.25">
      <c r="A236" s="7" t="s">
        <v>47</v>
      </c>
    </row>
    <row r="237" spans="1:17" ht="15.75" hidden="1" thickTop="1" x14ac:dyDescent="0.25">
      <c r="A237" s="7" t="s">
        <v>48</v>
      </c>
    </row>
    <row r="238" spans="1:17" hidden="1" x14ac:dyDescent="0.25">
      <c r="A238" s="7" t="s">
        <v>59</v>
      </c>
    </row>
    <row r="239" spans="1:17" hidden="1" x14ac:dyDescent="0.25">
      <c r="A239" s="7" t="s">
        <v>65</v>
      </c>
    </row>
    <row r="240" spans="1:17" ht="15.75" hidden="1" thickTop="1" x14ac:dyDescent="0.25">
      <c r="A240" s="7" t="s">
        <v>48</v>
      </c>
    </row>
    <row r="241" spans="1:17" ht="15.75" hidden="1" thickTop="1" x14ac:dyDescent="0.25">
      <c r="A241" s="7" t="s">
        <v>59</v>
      </c>
    </row>
    <row r="242" spans="1:17" ht="15.75" thickTop="1" x14ac:dyDescent="0.25">
      <c r="A242" s="7">
        <v>4</v>
      </c>
      <c r="B242" s="16"/>
      <c r="C242" s="215" t="s">
        <v>76</v>
      </c>
      <c r="D242" s="215"/>
      <c r="E242" s="215"/>
      <c r="F242" s="19"/>
      <c r="G242" s="19"/>
      <c r="H242" s="19"/>
      <c r="I242" s="19"/>
      <c r="J242" s="20"/>
      <c r="K242" s="7"/>
    </row>
    <row r="243" spans="1:17" x14ac:dyDescent="0.25">
      <c r="A243" s="7">
        <v>5</v>
      </c>
      <c r="B243" s="16">
        <v>31</v>
      </c>
      <c r="C243" s="198" t="s">
        <v>77</v>
      </c>
      <c r="D243" s="198"/>
      <c r="E243" s="198"/>
      <c r="F243" s="21"/>
      <c r="G243" s="21"/>
      <c r="H243" s="21"/>
      <c r="I243" s="21"/>
      <c r="J243" s="22"/>
      <c r="K243" s="7"/>
    </row>
    <row r="244" spans="1:17" ht="15.75" thickBot="1" x14ac:dyDescent="0.3">
      <c r="A244" s="7">
        <v>9</v>
      </c>
      <c r="B244" s="25" t="s">
        <v>78</v>
      </c>
      <c r="C244" s="205" t="s">
        <v>79</v>
      </c>
      <c r="D244" s="206"/>
      <c r="E244" s="206"/>
      <c r="F244" s="206"/>
      <c r="G244" s="206"/>
      <c r="H244" s="206"/>
      <c r="I244" s="206"/>
      <c r="J244" s="26"/>
      <c r="Q244" s="7">
        <v>2397</v>
      </c>
    </row>
    <row r="245" spans="1:17" ht="16.5" thickTop="1" thickBot="1" x14ac:dyDescent="0.3">
      <c r="A245" s="7" t="s">
        <v>43</v>
      </c>
      <c r="B245" s="25"/>
      <c r="C245" s="207"/>
      <c r="D245" s="207"/>
      <c r="E245" s="207"/>
      <c r="F245" s="27" t="s">
        <v>44</v>
      </c>
      <c r="G245" s="28">
        <v>1</v>
      </c>
      <c r="H245" s="28"/>
      <c r="I245" s="29"/>
      <c r="J245" s="30">
        <f>IF(AND(G245= "",H245= ""), 0, ROUND(ROUND(I245, 2) * ROUND(IF(H245="",G245,H245),  0), 2))</f>
        <v>0</v>
      </c>
      <c r="K245" s="7"/>
      <c r="M245" s="31">
        <v>0.2</v>
      </c>
      <c r="Q245" s="7">
        <v>2397</v>
      </c>
    </row>
    <row r="246" spans="1:17" ht="15.75" hidden="1" thickTop="1" x14ac:dyDescent="0.25">
      <c r="A246" s="7" t="s">
        <v>48</v>
      </c>
    </row>
    <row r="247" spans="1:17" ht="15.75" hidden="1" thickTop="1" x14ac:dyDescent="0.25">
      <c r="A247" s="7" t="s">
        <v>48</v>
      </c>
    </row>
    <row r="248" spans="1:17" ht="15.75" hidden="1" thickTop="1" x14ac:dyDescent="0.25">
      <c r="A248" s="7" t="s">
        <v>48</v>
      </c>
    </row>
    <row r="249" spans="1:17" ht="15.75" thickTop="1" x14ac:dyDescent="0.25">
      <c r="A249" s="7">
        <v>5</v>
      </c>
      <c r="B249" s="16">
        <v>34</v>
      </c>
      <c r="C249" s="198" t="s">
        <v>80</v>
      </c>
      <c r="D249" s="198"/>
      <c r="E249" s="198"/>
      <c r="F249" s="21"/>
      <c r="G249" s="21"/>
      <c r="H249" s="21"/>
      <c r="I249" s="21"/>
      <c r="J249" s="22"/>
      <c r="K249" s="7"/>
    </row>
    <row r="250" spans="1:17" ht="15.75" thickBot="1" x14ac:dyDescent="0.3">
      <c r="A250" s="7">
        <v>9</v>
      </c>
      <c r="B250" s="25" t="s">
        <v>81</v>
      </c>
      <c r="C250" s="205" t="s">
        <v>82</v>
      </c>
      <c r="D250" s="206"/>
      <c r="E250" s="206"/>
      <c r="F250" s="206"/>
      <c r="G250" s="206"/>
      <c r="H250" s="206"/>
      <c r="I250" s="206"/>
      <c r="J250" s="26"/>
      <c r="Q250" s="7">
        <v>2397</v>
      </c>
    </row>
    <row r="251" spans="1:17" ht="16.5" thickTop="1" thickBot="1" x14ac:dyDescent="0.3">
      <c r="A251" s="7" t="s">
        <v>43</v>
      </c>
      <c r="B251" s="25"/>
      <c r="C251" s="207"/>
      <c r="D251" s="207"/>
      <c r="E251" s="207"/>
      <c r="F251" s="27" t="s">
        <v>44</v>
      </c>
      <c r="G251" s="28">
        <v>1</v>
      </c>
      <c r="H251" s="28"/>
      <c r="I251" s="29"/>
      <c r="J251" s="30">
        <f>IF(AND(G251= "",H251= ""), 0, ROUND(ROUND(I251, 2) * ROUND(IF(H251="",G251,H251),  0), 2))</f>
        <v>0</v>
      </c>
      <c r="K251" s="7"/>
      <c r="M251" s="31">
        <v>0.2</v>
      </c>
      <c r="Q251" s="7">
        <v>2397</v>
      </c>
    </row>
    <row r="252" spans="1:17" ht="15.75" hidden="1" thickTop="1" x14ac:dyDescent="0.25">
      <c r="A252" s="7" t="s">
        <v>48</v>
      </c>
    </row>
    <row r="253" spans="1:17" ht="15.75" hidden="1" thickTop="1" x14ac:dyDescent="0.25">
      <c r="A253" s="7" t="s">
        <v>59</v>
      </c>
    </row>
    <row r="254" spans="1:17" ht="15.75" thickTop="1" x14ac:dyDescent="0.25">
      <c r="A254" s="7">
        <v>4</v>
      </c>
      <c r="B254" s="16"/>
      <c r="C254" s="215" t="s">
        <v>83</v>
      </c>
      <c r="D254" s="215"/>
      <c r="E254" s="215"/>
      <c r="F254" s="19"/>
      <c r="G254" s="19"/>
      <c r="H254" s="19"/>
      <c r="I254" s="19"/>
      <c r="J254" s="20"/>
      <c r="K254" s="7"/>
    </row>
    <row r="255" spans="1:17" x14ac:dyDescent="0.25">
      <c r="A255" s="7">
        <v>5</v>
      </c>
      <c r="B255" s="16">
        <v>35</v>
      </c>
      <c r="C255" s="44" t="s">
        <v>84</v>
      </c>
      <c r="D255" s="44"/>
      <c r="E255" s="44"/>
      <c r="F255" s="21"/>
      <c r="G255" s="21"/>
      <c r="H255" s="21"/>
      <c r="I255" s="21"/>
      <c r="J255" s="22"/>
      <c r="K255" s="7"/>
    </row>
    <row r="256" spans="1:17" ht="15.75" thickBot="1" x14ac:dyDescent="0.3">
      <c r="A256" s="7">
        <v>9</v>
      </c>
      <c r="B256" s="25" t="s">
        <v>85</v>
      </c>
      <c r="C256" s="205" t="s">
        <v>86</v>
      </c>
      <c r="D256" s="206"/>
      <c r="E256" s="206"/>
      <c r="F256" s="206"/>
      <c r="G256" s="206"/>
      <c r="H256" s="206"/>
      <c r="I256" s="206"/>
      <c r="J256" s="26"/>
      <c r="Q256" s="7">
        <v>2397</v>
      </c>
    </row>
    <row r="257" spans="1:17" ht="16.5" thickTop="1" thickBot="1" x14ac:dyDescent="0.3">
      <c r="A257" s="7" t="s">
        <v>43</v>
      </c>
      <c r="B257" s="25"/>
      <c r="C257" s="207"/>
      <c r="D257" s="207"/>
      <c r="E257" s="207"/>
      <c r="F257" s="27" t="s">
        <v>44</v>
      </c>
      <c r="G257" s="28">
        <v>1</v>
      </c>
      <c r="H257" s="28"/>
      <c r="I257" s="29"/>
      <c r="J257" s="30">
        <f>IF(AND(G257= "",H257= ""), 0, ROUND(ROUND(I257, 2) * ROUND(IF(H257="",G257,H257),  0), 2))</f>
        <v>0</v>
      </c>
      <c r="K257" s="7"/>
      <c r="M257" s="31">
        <v>0.2</v>
      </c>
      <c r="Q257" s="7">
        <v>2397</v>
      </c>
    </row>
    <row r="258" spans="1:17" ht="15.75" hidden="1" thickTop="1" x14ac:dyDescent="0.25">
      <c r="A258" s="7" t="s">
        <v>48</v>
      </c>
    </row>
    <row r="259" spans="1:17" ht="15.75" hidden="1" thickTop="1" x14ac:dyDescent="0.25">
      <c r="A259" s="7" t="s">
        <v>48</v>
      </c>
    </row>
    <row r="260" spans="1:17" ht="16.899999999999999" customHeight="1" thickTop="1" x14ac:dyDescent="0.25">
      <c r="A260" s="7">
        <v>5</v>
      </c>
      <c r="B260" s="16">
        <v>41</v>
      </c>
      <c r="C260" s="198" t="s">
        <v>87</v>
      </c>
      <c r="D260" s="198"/>
      <c r="E260" s="198"/>
      <c r="F260" s="21"/>
      <c r="G260" s="21"/>
      <c r="H260" s="21"/>
      <c r="I260" s="21"/>
      <c r="J260" s="22"/>
      <c r="K260" s="7"/>
    </row>
    <row r="261" spans="1:17" ht="15.75" thickBot="1" x14ac:dyDescent="0.3">
      <c r="A261" s="7">
        <v>9</v>
      </c>
      <c r="B261" s="25" t="s">
        <v>88</v>
      </c>
      <c r="C261" s="205" t="s">
        <v>87</v>
      </c>
      <c r="D261" s="206"/>
      <c r="E261" s="206"/>
      <c r="F261" s="206"/>
      <c r="G261" s="206"/>
      <c r="H261" s="206"/>
      <c r="I261" s="206"/>
      <c r="J261" s="26"/>
      <c r="Q261" s="7">
        <v>2397</v>
      </c>
    </row>
    <row r="262" spans="1:17" ht="16.5" thickTop="1" thickBot="1" x14ac:dyDescent="0.3">
      <c r="A262" s="7" t="s">
        <v>43</v>
      </c>
      <c r="B262" s="25"/>
      <c r="C262" s="207"/>
      <c r="D262" s="207"/>
      <c r="E262" s="207"/>
      <c r="F262" s="27" t="s">
        <v>44</v>
      </c>
      <c r="G262" s="28">
        <v>1</v>
      </c>
      <c r="H262" s="28"/>
      <c r="I262" s="29"/>
      <c r="J262" s="30">
        <f>IF(AND(G262= "",H262= ""), 0, ROUND(ROUND(I262, 2) * ROUND(IF(H262="",G262,H262),  0), 2))</f>
        <v>0</v>
      </c>
      <c r="K262" s="7"/>
      <c r="M262" s="31">
        <v>0.2</v>
      </c>
      <c r="Q262" s="7">
        <v>2397</v>
      </c>
    </row>
    <row r="263" spans="1:17" ht="15.75" hidden="1" thickTop="1" x14ac:dyDescent="0.25">
      <c r="A263" s="7" t="s">
        <v>48</v>
      </c>
    </row>
    <row r="264" spans="1:17" hidden="1" x14ac:dyDescent="0.25">
      <c r="A264" s="7" t="s">
        <v>59</v>
      </c>
    </row>
    <row r="265" spans="1:17" ht="15.75" hidden="1" thickTop="1" x14ac:dyDescent="0.25">
      <c r="A265" s="7" t="s">
        <v>89</v>
      </c>
    </row>
    <row r="266" spans="1:17" ht="15.75" thickTop="1" x14ac:dyDescent="0.25">
      <c r="A266" s="7" t="s">
        <v>89</v>
      </c>
      <c r="B266" s="26"/>
      <c r="C266" s="206"/>
      <c r="D266" s="206"/>
      <c r="E266" s="206"/>
      <c r="J266" s="26"/>
    </row>
    <row r="267" spans="1:17" x14ac:dyDescent="0.25">
      <c r="B267" s="26"/>
      <c r="C267" s="234" t="s">
        <v>108</v>
      </c>
      <c r="D267" s="235"/>
      <c r="E267" s="235"/>
      <c r="F267" s="236"/>
      <c r="G267" s="236"/>
      <c r="H267" s="236"/>
      <c r="I267" s="236"/>
      <c r="J267" s="237"/>
    </row>
    <row r="268" spans="1:17" x14ac:dyDescent="0.25">
      <c r="B268" s="26"/>
      <c r="C268" s="238"/>
      <c r="D268" s="239"/>
      <c r="E268" s="239"/>
      <c r="F268" s="239"/>
      <c r="G268" s="239"/>
      <c r="H268" s="239"/>
      <c r="I268" s="239"/>
      <c r="J268" s="240"/>
    </row>
    <row r="269" spans="1:17" x14ac:dyDescent="0.25">
      <c r="B269" s="26"/>
      <c r="C269" s="241" t="s">
        <v>90</v>
      </c>
      <c r="D269" s="242"/>
      <c r="E269" s="242"/>
      <c r="F269" s="243">
        <f>SUMIF(K191:K266, IF(K190="","",K190), J191:J266)</f>
        <v>0</v>
      </c>
      <c r="G269" s="243"/>
      <c r="H269" s="243"/>
      <c r="I269" s="243"/>
      <c r="J269" s="244"/>
    </row>
    <row r="270" spans="1:17" hidden="1" x14ac:dyDescent="0.25">
      <c r="B270" s="26"/>
      <c r="C270" s="197" t="s">
        <v>91</v>
      </c>
      <c r="D270" s="198"/>
      <c r="E270" s="198"/>
      <c r="F270" s="199">
        <f>ROUND(SUMIF(K191:K266, IF(K190="","",K190), J191:J266) * 0.2, 2)</f>
        <v>0</v>
      </c>
      <c r="G270" s="199"/>
      <c r="H270" s="199"/>
      <c r="I270" s="199"/>
      <c r="J270" s="200"/>
    </row>
    <row r="271" spans="1:17" hidden="1" x14ac:dyDescent="0.25">
      <c r="B271" s="26"/>
      <c r="C271" s="201" t="s">
        <v>92</v>
      </c>
      <c r="D271" s="202"/>
      <c r="E271" s="202"/>
      <c r="F271" s="203">
        <f>SUM(F269:F270)</f>
        <v>0</v>
      </c>
      <c r="G271" s="203"/>
      <c r="H271" s="203"/>
      <c r="I271" s="203"/>
      <c r="J271" s="204"/>
    </row>
    <row r="272" spans="1:17" ht="18.600000000000001" customHeight="1" x14ac:dyDescent="0.25">
      <c r="A272" s="7">
        <v>3</v>
      </c>
      <c r="B272" s="16" t="s">
        <v>119</v>
      </c>
      <c r="C272" s="233" t="s">
        <v>120</v>
      </c>
      <c r="D272" s="233"/>
      <c r="E272" s="233"/>
      <c r="F272" s="57"/>
      <c r="G272" s="57"/>
      <c r="H272" s="57"/>
      <c r="I272" s="57"/>
      <c r="J272" s="18"/>
      <c r="K272" s="7"/>
    </row>
    <row r="273" spans="1:17" ht="18.600000000000001" customHeight="1" x14ac:dyDescent="0.25">
      <c r="A273" s="7">
        <v>3</v>
      </c>
      <c r="B273" s="16"/>
      <c r="C273" s="221" t="s">
        <v>37</v>
      </c>
      <c r="D273" s="221"/>
      <c r="E273" s="221"/>
      <c r="F273" s="17"/>
      <c r="G273" s="17"/>
      <c r="H273" s="17"/>
      <c r="I273" s="17"/>
      <c r="J273" s="18"/>
      <c r="K273" s="7"/>
    </row>
    <row r="274" spans="1:17" x14ac:dyDescent="0.25">
      <c r="A274" s="7">
        <v>4</v>
      </c>
      <c r="B274" s="16"/>
      <c r="C274" s="43" t="s">
        <v>243</v>
      </c>
      <c r="D274" s="43"/>
      <c r="E274" s="43"/>
      <c r="F274" s="19"/>
      <c r="G274" s="19"/>
      <c r="H274" s="19"/>
      <c r="I274" s="19"/>
      <c r="J274" s="20"/>
      <c r="K274" s="7"/>
    </row>
    <row r="275" spans="1:17" x14ac:dyDescent="0.25">
      <c r="A275" s="7">
        <v>5</v>
      </c>
      <c r="B275" s="16">
        <v>1</v>
      </c>
      <c r="C275" s="44" t="s">
        <v>38</v>
      </c>
      <c r="D275" s="44"/>
      <c r="E275" s="44"/>
      <c r="F275" s="21"/>
      <c r="G275" s="21"/>
      <c r="H275" s="21"/>
      <c r="I275" s="21"/>
      <c r="J275" s="22"/>
      <c r="K275" s="7"/>
    </row>
    <row r="276" spans="1:17" ht="16.899999999999999" customHeight="1" x14ac:dyDescent="0.25">
      <c r="A276" s="7">
        <v>6</v>
      </c>
      <c r="B276" s="16" t="s">
        <v>121</v>
      </c>
      <c r="C276" s="219" t="s">
        <v>122</v>
      </c>
      <c r="D276" s="219"/>
      <c r="E276" s="219"/>
      <c r="F276" s="23"/>
      <c r="G276" s="23"/>
      <c r="H276" s="23"/>
      <c r="I276" s="23"/>
      <c r="J276" s="24"/>
      <c r="K276" s="7"/>
    </row>
    <row r="277" spans="1:17" x14ac:dyDescent="0.25">
      <c r="A277" s="7">
        <v>9</v>
      </c>
      <c r="B277" s="25" t="s">
        <v>107</v>
      </c>
      <c r="C277" s="205" t="s">
        <v>42</v>
      </c>
      <c r="D277" s="206"/>
      <c r="E277" s="206"/>
      <c r="F277" s="206"/>
      <c r="G277" s="206"/>
      <c r="H277" s="206"/>
      <c r="I277" s="206"/>
      <c r="J277" s="26"/>
      <c r="Q277" s="7">
        <v>2385</v>
      </c>
    </row>
    <row r="278" spans="1:17" ht="16.5" thickTop="1" thickBot="1" x14ac:dyDescent="0.3">
      <c r="A278" s="7" t="s">
        <v>43</v>
      </c>
      <c r="B278" s="25"/>
      <c r="C278" s="207"/>
      <c r="D278" s="207"/>
      <c r="E278" s="207"/>
      <c r="F278" s="27" t="s">
        <v>44</v>
      </c>
      <c r="G278" s="28">
        <v>1</v>
      </c>
      <c r="H278" s="28"/>
      <c r="I278" s="29"/>
      <c r="J278" s="30">
        <f>IF(AND(G278= "",H278= ""), 0, ROUND(ROUND(I278, 2) * ROUND(IF(H278="",G278,H278),  0), 2))</f>
        <v>0</v>
      </c>
      <c r="K278" s="7"/>
      <c r="M278" s="31">
        <v>0.2</v>
      </c>
      <c r="Q278" s="7">
        <v>2385</v>
      </c>
    </row>
    <row r="279" spans="1:17" ht="16.5" thickTop="1" thickBot="1" x14ac:dyDescent="0.3">
      <c r="A279" s="7">
        <v>9</v>
      </c>
      <c r="B279" s="25" t="s">
        <v>123</v>
      </c>
      <c r="C279" s="205" t="s">
        <v>46</v>
      </c>
      <c r="D279" s="206"/>
      <c r="E279" s="206"/>
      <c r="F279" s="206"/>
      <c r="G279" s="206"/>
      <c r="H279" s="206"/>
      <c r="I279" s="206"/>
      <c r="J279" s="26"/>
      <c r="Q279" s="7">
        <v>2385</v>
      </c>
    </row>
    <row r="280" spans="1:17" ht="16.5" thickTop="1" thickBot="1" x14ac:dyDescent="0.3">
      <c r="A280" s="7" t="s">
        <v>43</v>
      </c>
      <c r="B280" s="25"/>
      <c r="C280" s="207"/>
      <c r="D280" s="207"/>
      <c r="E280" s="207"/>
      <c r="F280" s="27" t="s">
        <v>44</v>
      </c>
      <c r="G280" s="28">
        <v>1</v>
      </c>
      <c r="H280" s="28"/>
      <c r="I280" s="29"/>
      <c r="J280" s="30">
        <f>IF(AND(G280= "",H280= ""), 0, ROUND(ROUND(I280, 2) * ROUND(IF(H280="",G280,H280),  0), 2))</f>
        <v>0</v>
      </c>
      <c r="K280" s="7"/>
      <c r="M280" s="31">
        <v>0.2</v>
      </c>
      <c r="Q280" s="7">
        <v>2385</v>
      </c>
    </row>
    <row r="281" spans="1:17" ht="15.75" hidden="1" thickTop="1" x14ac:dyDescent="0.25">
      <c r="A281" s="7" t="s">
        <v>47</v>
      </c>
    </row>
    <row r="282" spans="1:17" hidden="1" x14ac:dyDescent="0.25">
      <c r="A282" s="7" t="s">
        <v>48</v>
      </c>
    </row>
    <row r="283" spans="1:17" ht="15.75" hidden="1" thickTop="1" x14ac:dyDescent="0.25">
      <c r="A283" s="7" t="s">
        <v>48</v>
      </c>
    </row>
    <row r="284" spans="1:17" ht="15.75" thickTop="1" x14ac:dyDescent="0.25">
      <c r="A284" s="7">
        <v>5</v>
      </c>
      <c r="B284" s="16">
        <v>3</v>
      </c>
      <c r="C284" s="198" t="s">
        <v>49</v>
      </c>
      <c r="D284" s="198"/>
      <c r="E284" s="198"/>
      <c r="F284" s="21"/>
      <c r="G284" s="21"/>
      <c r="H284" s="21"/>
      <c r="I284" s="21"/>
      <c r="J284" s="22"/>
      <c r="K284" s="7"/>
    </row>
    <row r="285" spans="1:17" ht="16.899999999999999" customHeight="1" x14ac:dyDescent="0.25">
      <c r="A285" s="7">
        <v>6</v>
      </c>
      <c r="B285" s="16" t="s">
        <v>124</v>
      </c>
      <c r="C285" s="219" t="s">
        <v>125</v>
      </c>
      <c r="D285" s="219"/>
      <c r="E285" s="219"/>
      <c r="F285" s="23"/>
      <c r="G285" s="23"/>
      <c r="H285" s="23"/>
      <c r="I285" s="23"/>
      <c r="J285" s="24"/>
      <c r="K285" s="7"/>
    </row>
    <row r="286" spans="1:17" x14ac:dyDescent="0.25">
      <c r="A286" s="7">
        <v>9</v>
      </c>
      <c r="B286" s="25" t="s">
        <v>126</v>
      </c>
      <c r="C286" s="205" t="s">
        <v>53</v>
      </c>
      <c r="D286" s="206"/>
      <c r="E286" s="206"/>
      <c r="F286" s="206"/>
      <c r="G286" s="206"/>
      <c r="H286" s="206"/>
      <c r="I286" s="206"/>
      <c r="J286" s="26"/>
      <c r="Q286" s="7">
        <v>2385</v>
      </c>
    </row>
    <row r="287" spans="1:17" ht="16.5" thickTop="1" thickBot="1" x14ac:dyDescent="0.3">
      <c r="A287" s="7" t="s">
        <v>43</v>
      </c>
      <c r="B287" s="25"/>
      <c r="C287" s="207"/>
      <c r="D287" s="207"/>
      <c r="E287" s="207"/>
      <c r="F287" s="27" t="s">
        <v>44</v>
      </c>
      <c r="G287" s="28">
        <v>1</v>
      </c>
      <c r="H287" s="28"/>
      <c r="I287" s="29"/>
      <c r="J287" s="30">
        <f>IF(AND(G287= "",H287= ""), 0, ROUND(ROUND(I287, 2) * ROUND(IF(H287="",G287,H287),  0), 2))</f>
        <v>0</v>
      </c>
      <c r="K287" s="7"/>
      <c r="M287" s="31">
        <v>0.2</v>
      </c>
      <c r="Q287" s="7">
        <v>2385</v>
      </c>
    </row>
    <row r="288" spans="1:17" hidden="1" x14ac:dyDescent="0.25">
      <c r="A288" s="7" t="s">
        <v>47</v>
      </c>
    </row>
    <row r="289" spans="1:17" ht="15.75" hidden="1" thickTop="1" x14ac:dyDescent="0.25">
      <c r="A289" s="7" t="s">
        <v>48</v>
      </c>
    </row>
    <row r="290" spans="1:17" ht="16.899999999999999" customHeight="1" thickTop="1" x14ac:dyDescent="0.25">
      <c r="A290" s="7">
        <v>5</v>
      </c>
      <c r="B290" s="16">
        <v>4</v>
      </c>
      <c r="C290" s="198" t="s">
        <v>54</v>
      </c>
      <c r="D290" s="198"/>
      <c r="E290" s="198"/>
      <c r="F290" s="21"/>
      <c r="G290" s="21"/>
      <c r="H290" s="21"/>
      <c r="I290" s="21"/>
      <c r="J290" s="22"/>
      <c r="K290" s="7"/>
    </row>
    <row r="291" spans="1:17" ht="16.899999999999999" customHeight="1" x14ac:dyDescent="0.25">
      <c r="A291" s="7">
        <v>6</v>
      </c>
      <c r="B291" s="16" t="s">
        <v>127</v>
      </c>
      <c r="C291" s="219" t="s">
        <v>128</v>
      </c>
      <c r="D291" s="219"/>
      <c r="E291" s="219"/>
      <c r="F291" s="23"/>
      <c r="G291" s="23"/>
      <c r="H291" s="23"/>
      <c r="I291" s="23"/>
      <c r="J291" s="24"/>
      <c r="K291" s="7"/>
    </row>
    <row r="292" spans="1:17" x14ac:dyDescent="0.25">
      <c r="A292" s="7">
        <v>9</v>
      </c>
      <c r="B292" s="25" t="s">
        <v>129</v>
      </c>
      <c r="C292" s="205" t="s">
        <v>42</v>
      </c>
      <c r="D292" s="206"/>
      <c r="E292" s="206"/>
      <c r="F292" s="206"/>
      <c r="G292" s="206"/>
      <c r="H292" s="206"/>
      <c r="I292" s="206"/>
      <c r="J292" s="26"/>
      <c r="Q292" s="7">
        <v>2385</v>
      </c>
    </row>
    <row r="293" spans="1:17" ht="16.5" thickTop="1" thickBot="1" x14ac:dyDescent="0.3">
      <c r="A293" s="7" t="s">
        <v>43</v>
      </c>
      <c r="B293" s="25"/>
      <c r="C293" s="207"/>
      <c r="D293" s="207"/>
      <c r="E293" s="207"/>
      <c r="F293" s="27" t="s">
        <v>44</v>
      </c>
      <c r="G293" s="28">
        <v>1</v>
      </c>
      <c r="H293" s="28"/>
      <c r="I293" s="29"/>
      <c r="J293" s="30">
        <f>IF(AND(G293= "",H293= ""), 0, ROUND(ROUND(I293, 2) * ROUND(IF(H293="",G293,H293),  0), 2))</f>
        <v>0</v>
      </c>
      <c r="K293" s="7"/>
      <c r="M293" s="31">
        <v>0.2</v>
      </c>
      <c r="Q293" s="7">
        <v>2385</v>
      </c>
    </row>
    <row r="294" spans="1:17" ht="16.5" thickTop="1" thickBot="1" x14ac:dyDescent="0.3">
      <c r="A294" s="7">
        <v>9</v>
      </c>
      <c r="B294" s="25" t="s">
        <v>130</v>
      </c>
      <c r="C294" s="205" t="s">
        <v>46</v>
      </c>
      <c r="D294" s="206"/>
      <c r="E294" s="206"/>
      <c r="F294" s="206"/>
      <c r="G294" s="206"/>
      <c r="H294" s="206"/>
      <c r="I294" s="206"/>
      <c r="J294" s="26"/>
      <c r="Q294" s="7">
        <v>2385</v>
      </c>
    </row>
    <row r="295" spans="1:17" ht="16.5" thickTop="1" thickBot="1" x14ac:dyDescent="0.3">
      <c r="A295" s="7" t="s">
        <v>43</v>
      </c>
      <c r="B295" s="25"/>
      <c r="C295" s="207"/>
      <c r="D295" s="207"/>
      <c r="E295" s="207"/>
      <c r="F295" s="27" t="s">
        <v>44</v>
      </c>
      <c r="G295" s="28">
        <v>1</v>
      </c>
      <c r="H295" s="28"/>
      <c r="I295" s="29"/>
      <c r="J295" s="30">
        <f>IF(AND(G295= "",H295= ""), 0, ROUND(ROUND(I295, 2) * ROUND(IF(H295="",G295,H295),  0), 2))</f>
        <v>0</v>
      </c>
      <c r="K295" s="7"/>
      <c r="M295" s="31">
        <v>0.2</v>
      </c>
      <c r="Q295" s="7">
        <v>2385</v>
      </c>
    </row>
    <row r="296" spans="1:17" ht="15.75" hidden="1" thickTop="1" x14ac:dyDescent="0.25">
      <c r="A296" s="7" t="s">
        <v>47</v>
      </c>
    </row>
    <row r="297" spans="1:17" ht="15.75" hidden="1" thickTop="1" x14ac:dyDescent="0.25">
      <c r="A297" s="7" t="s">
        <v>48</v>
      </c>
    </row>
    <row r="298" spans="1:17" ht="15.75" hidden="1" thickTop="1" x14ac:dyDescent="0.25">
      <c r="A298" s="7" t="s">
        <v>59</v>
      </c>
    </row>
    <row r="299" spans="1:17" ht="15.75" hidden="1" thickTop="1" x14ac:dyDescent="0.25">
      <c r="A299" s="7" t="s">
        <v>48</v>
      </c>
    </row>
    <row r="300" spans="1:17" ht="15.75" hidden="1" thickTop="1" x14ac:dyDescent="0.25">
      <c r="A300" s="7" t="s">
        <v>59</v>
      </c>
    </row>
    <row r="301" spans="1:17" ht="15.75" hidden="1" thickTop="1" x14ac:dyDescent="0.25">
      <c r="A301" s="7" t="s">
        <v>48</v>
      </c>
    </row>
    <row r="302" spans="1:17" ht="15.75" hidden="1" thickTop="1" x14ac:dyDescent="0.25">
      <c r="A302" s="7" t="s">
        <v>59</v>
      </c>
    </row>
    <row r="303" spans="1:17" ht="15.75" hidden="1" thickTop="1" x14ac:dyDescent="0.25">
      <c r="A303" s="7" t="s">
        <v>47</v>
      </c>
    </row>
    <row r="304" spans="1:17" ht="15.75" hidden="1" thickTop="1" x14ac:dyDescent="0.25">
      <c r="A304" s="7" t="s">
        <v>48</v>
      </c>
    </row>
    <row r="305" spans="1:17" ht="15.75" hidden="1" thickTop="1" x14ac:dyDescent="0.25">
      <c r="A305" s="7" t="s">
        <v>59</v>
      </c>
    </row>
    <row r="306" spans="1:17" ht="15.75" hidden="1" thickTop="1" x14ac:dyDescent="0.25">
      <c r="A306" s="7" t="s">
        <v>48</v>
      </c>
    </row>
    <row r="307" spans="1:17" ht="15.75" hidden="1" thickTop="1" x14ac:dyDescent="0.25">
      <c r="A307" s="7" t="s">
        <v>59</v>
      </c>
    </row>
    <row r="308" spans="1:17" ht="15.75" thickTop="1" x14ac:dyDescent="0.25">
      <c r="A308" s="7">
        <v>4</v>
      </c>
      <c r="B308" s="16"/>
      <c r="C308" s="43" t="s">
        <v>64</v>
      </c>
      <c r="D308" s="43"/>
      <c r="E308" s="43"/>
      <c r="F308" s="19"/>
      <c r="G308" s="19"/>
      <c r="H308" s="19"/>
      <c r="I308" s="19"/>
      <c r="J308" s="20"/>
      <c r="K308" s="7"/>
    </row>
    <row r="309" spans="1:17" ht="15.75" hidden="1" thickTop="1" x14ac:dyDescent="0.25">
      <c r="A309" s="7" t="s">
        <v>48</v>
      </c>
    </row>
    <row r="310" spans="1:17" ht="15.75" hidden="1" thickBot="1" x14ac:dyDescent="0.3">
      <c r="A310" s="7" t="s">
        <v>65</v>
      </c>
    </row>
    <row r="311" spans="1:17" ht="15.75" hidden="1" thickBot="1" x14ac:dyDescent="0.3">
      <c r="A311" s="7" t="s">
        <v>47</v>
      </c>
    </row>
    <row r="312" spans="1:17" ht="15.75" hidden="1" thickTop="1" x14ac:dyDescent="0.25">
      <c r="A312" s="7" t="s">
        <v>48</v>
      </c>
    </row>
    <row r="313" spans="1:17" hidden="1" x14ac:dyDescent="0.25">
      <c r="A313" s="7" t="s">
        <v>65</v>
      </c>
    </row>
    <row r="314" spans="1:17" hidden="1" x14ac:dyDescent="0.25">
      <c r="A314" s="7" t="s">
        <v>48</v>
      </c>
    </row>
    <row r="315" spans="1:17" ht="15.75" hidden="1" thickTop="1" x14ac:dyDescent="0.25">
      <c r="A315" s="7" t="s">
        <v>48</v>
      </c>
    </row>
    <row r="316" spans="1:17" x14ac:dyDescent="0.25">
      <c r="A316" s="7">
        <v>5</v>
      </c>
      <c r="B316" s="16">
        <v>24</v>
      </c>
      <c r="C316" s="216" t="s">
        <v>66</v>
      </c>
      <c r="D316" s="217"/>
      <c r="E316" s="217"/>
      <c r="F316" s="217"/>
      <c r="G316" s="217"/>
      <c r="H316" s="217"/>
      <c r="I316" s="218"/>
      <c r="J316" s="22"/>
      <c r="K316" s="7"/>
    </row>
    <row r="317" spans="1:17" ht="15.75" thickBot="1" x14ac:dyDescent="0.3">
      <c r="A317" s="7">
        <v>9</v>
      </c>
      <c r="B317" s="25" t="s">
        <v>67</v>
      </c>
      <c r="C317" s="205" t="s">
        <v>68</v>
      </c>
      <c r="D317" s="206"/>
      <c r="E317" s="206"/>
      <c r="F317" s="206"/>
      <c r="G317" s="206"/>
      <c r="H317" s="206"/>
      <c r="I317" s="206"/>
      <c r="J317" s="26"/>
      <c r="Q317" s="7">
        <v>2385</v>
      </c>
    </row>
    <row r="318" spans="1:17" ht="16.5" thickTop="1" thickBot="1" x14ac:dyDescent="0.3">
      <c r="A318" s="7" t="s">
        <v>43</v>
      </c>
      <c r="B318" s="25"/>
      <c r="C318" s="207"/>
      <c r="D318" s="207"/>
      <c r="E318" s="207"/>
      <c r="F318" s="27" t="s">
        <v>44</v>
      </c>
      <c r="G318" s="28">
        <v>1</v>
      </c>
      <c r="H318" s="28"/>
      <c r="I318" s="29"/>
      <c r="J318" s="30">
        <f>IF(AND(G318= "",H318= ""), 0, ROUND(ROUND(I318, 2) * ROUND(IF(H318="",G318,H318),  0), 2))</f>
        <v>0</v>
      </c>
      <c r="K318" s="7"/>
      <c r="M318" s="31">
        <v>0.2</v>
      </c>
      <c r="Q318" s="7">
        <v>2385</v>
      </c>
    </row>
    <row r="319" spans="1:17" ht="15.75" hidden="1" thickTop="1" x14ac:dyDescent="0.25">
      <c r="A319" s="7" t="s">
        <v>48</v>
      </c>
    </row>
    <row r="320" spans="1:17" ht="15.75" hidden="1" thickTop="1" x14ac:dyDescent="0.25">
      <c r="A320" s="7" t="s">
        <v>59</v>
      </c>
    </row>
    <row r="321" spans="1:17" ht="15.75" hidden="1" thickTop="1" x14ac:dyDescent="0.25">
      <c r="A321" s="7" t="s">
        <v>47</v>
      </c>
    </row>
    <row r="322" spans="1:17" hidden="1" x14ac:dyDescent="0.25">
      <c r="A322" s="7" t="s">
        <v>48</v>
      </c>
    </row>
    <row r="323" spans="1:17" hidden="1" x14ac:dyDescent="0.25">
      <c r="A323" s="7" t="s">
        <v>59</v>
      </c>
    </row>
    <row r="324" spans="1:17" ht="15.75" hidden="1" thickBot="1" x14ac:dyDescent="0.3">
      <c r="A324" s="7" t="s">
        <v>65</v>
      </c>
    </row>
    <row r="325" spans="1:17" ht="15.75" hidden="1" thickTop="1" x14ac:dyDescent="0.25">
      <c r="A325" s="7" t="s">
        <v>48</v>
      </c>
    </row>
    <row r="326" spans="1:17" ht="15.75" hidden="1" thickTop="1" x14ac:dyDescent="0.25">
      <c r="A326" s="7" t="s">
        <v>59</v>
      </c>
    </row>
    <row r="327" spans="1:17" ht="15.75" thickTop="1" x14ac:dyDescent="0.25">
      <c r="A327" s="7">
        <v>4</v>
      </c>
      <c r="B327" s="16"/>
      <c r="C327" s="215" t="s">
        <v>76</v>
      </c>
      <c r="D327" s="215"/>
      <c r="E327" s="215"/>
      <c r="F327" s="19"/>
      <c r="G327" s="19"/>
      <c r="H327" s="19"/>
      <c r="I327" s="19"/>
      <c r="J327" s="20"/>
      <c r="K327" s="7"/>
    </row>
    <row r="328" spans="1:17" x14ac:dyDescent="0.25">
      <c r="A328" s="7">
        <v>5</v>
      </c>
      <c r="B328" s="16">
        <v>31</v>
      </c>
      <c r="C328" s="198" t="s">
        <v>77</v>
      </c>
      <c r="D328" s="198"/>
      <c r="E328" s="198"/>
      <c r="F328" s="21"/>
      <c r="G328" s="21"/>
      <c r="H328" s="21"/>
      <c r="I328" s="21"/>
      <c r="J328" s="22"/>
      <c r="K328" s="7"/>
    </row>
    <row r="329" spans="1:17" ht="15.75" thickBot="1" x14ac:dyDescent="0.3">
      <c r="A329" s="7">
        <v>9</v>
      </c>
      <c r="B329" s="25" t="s">
        <v>78</v>
      </c>
      <c r="C329" s="205" t="s">
        <v>79</v>
      </c>
      <c r="D329" s="206"/>
      <c r="E329" s="206"/>
      <c r="F329" s="206"/>
      <c r="G329" s="206"/>
      <c r="H329" s="206"/>
      <c r="I329" s="206"/>
      <c r="J329" s="26"/>
      <c r="Q329" s="7">
        <v>2385</v>
      </c>
    </row>
    <row r="330" spans="1:17" ht="16.5" thickTop="1" thickBot="1" x14ac:dyDescent="0.3">
      <c r="A330" s="7" t="s">
        <v>43</v>
      </c>
      <c r="B330" s="25"/>
      <c r="C330" s="207"/>
      <c r="D330" s="207"/>
      <c r="E330" s="207"/>
      <c r="F330" s="27" t="s">
        <v>44</v>
      </c>
      <c r="G330" s="28">
        <v>1</v>
      </c>
      <c r="H330" s="28"/>
      <c r="I330" s="29"/>
      <c r="J330" s="30">
        <f>IF(AND(G330= "",H330= ""), 0, ROUND(ROUND(I330, 2) * ROUND(IF(H330="",G330,H330),  0), 2))</f>
        <v>0</v>
      </c>
      <c r="K330" s="7"/>
      <c r="M330" s="31">
        <v>0.2</v>
      </c>
      <c r="Q330" s="7">
        <v>2385</v>
      </c>
    </row>
    <row r="331" spans="1:17" ht="15.75" hidden="1" thickTop="1" x14ac:dyDescent="0.25">
      <c r="A331" s="7" t="s">
        <v>48</v>
      </c>
    </row>
    <row r="332" spans="1:17" ht="15.75" hidden="1" thickTop="1" x14ac:dyDescent="0.25">
      <c r="A332" s="7" t="s">
        <v>48</v>
      </c>
    </row>
    <row r="333" spans="1:17" ht="15.75" thickTop="1" x14ac:dyDescent="0.25">
      <c r="A333" s="7">
        <v>5</v>
      </c>
      <c r="B333" s="16">
        <v>34</v>
      </c>
      <c r="C333" s="198" t="s">
        <v>80</v>
      </c>
      <c r="D333" s="198"/>
      <c r="E333" s="198"/>
      <c r="F333" s="21"/>
      <c r="G333" s="21"/>
      <c r="H333" s="21"/>
      <c r="I333" s="21"/>
      <c r="J333" s="22"/>
      <c r="K333" s="7"/>
    </row>
    <row r="334" spans="1:17" ht="15.75" thickBot="1" x14ac:dyDescent="0.3">
      <c r="A334" s="7">
        <v>9</v>
      </c>
      <c r="B334" s="25" t="s">
        <v>81</v>
      </c>
      <c r="C334" s="205" t="s">
        <v>82</v>
      </c>
      <c r="D334" s="206"/>
      <c r="E334" s="206"/>
      <c r="F334" s="206"/>
      <c r="G334" s="206"/>
      <c r="H334" s="206"/>
      <c r="I334" s="206"/>
      <c r="J334" s="26"/>
      <c r="Q334" s="7">
        <v>2385</v>
      </c>
    </row>
    <row r="335" spans="1:17" ht="16.5" thickTop="1" thickBot="1" x14ac:dyDescent="0.3">
      <c r="A335" s="7" t="s">
        <v>43</v>
      </c>
      <c r="B335" s="25"/>
      <c r="C335" s="207"/>
      <c r="D335" s="207"/>
      <c r="E335" s="207"/>
      <c r="F335" s="27" t="s">
        <v>44</v>
      </c>
      <c r="G335" s="28">
        <v>1</v>
      </c>
      <c r="H335" s="28"/>
      <c r="I335" s="29"/>
      <c r="J335" s="30">
        <f>IF(AND(G335= "",H335= ""), 0, ROUND(ROUND(I335, 2) * ROUND(IF(H335="",G335,H335),  0), 2))</f>
        <v>0</v>
      </c>
      <c r="K335" s="7"/>
      <c r="M335" s="31">
        <v>0.2</v>
      </c>
      <c r="Q335" s="7">
        <v>2385</v>
      </c>
    </row>
    <row r="336" spans="1:17" ht="15.75" hidden="1" thickTop="1" x14ac:dyDescent="0.25">
      <c r="A336" s="7" t="s">
        <v>48</v>
      </c>
    </row>
    <row r="337" spans="1:17" ht="15.75" hidden="1" thickTop="1" x14ac:dyDescent="0.25">
      <c r="A337" s="7" t="s">
        <v>59</v>
      </c>
    </row>
    <row r="338" spans="1:17" ht="15.75" thickTop="1" x14ac:dyDescent="0.25">
      <c r="A338" s="7">
        <v>4</v>
      </c>
      <c r="B338" s="16"/>
      <c r="C338" s="215" t="s">
        <v>83</v>
      </c>
      <c r="D338" s="215"/>
      <c r="E338" s="215"/>
      <c r="F338" s="19"/>
      <c r="G338" s="19"/>
      <c r="H338" s="19"/>
      <c r="I338" s="19"/>
      <c r="J338" s="20"/>
      <c r="K338" s="7"/>
    </row>
    <row r="339" spans="1:17" x14ac:dyDescent="0.25">
      <c r="A339" s="7">
        <v>5</v>
      </c>
      <c r="B339" s="16">
        <v>35</v>
      </c>
      <c r="C339" s="44" t="s">
        <v>84</v>
      </c>
      <c r="D339" s="44"/>
      <c r="E339" s="44"/>
      <c r="F339" s="21"/>
      <c r="G339" s="21"/>
      <c r="H339" s="21"/>
      <c r="I339" s="21"/>
      <c r="J339" s="22"/>
      <c r="K339" s="7"/>
    </row>
    <row r="340" spans="1:17" ht="15.75" thickBot="1" x14ac:dyDescent="0.3">
      <c r="A340" s="7">
        <v>9</v>
      </c>
      <c r="B340" s="25" t="s">
        <v>85</v>
      </c>
      <c r="C340" s="205" t="s">
        <v>86</v>
      </c>
      <c r="D340" s="206"/>
      <c r="E340" s="206"/>
      <c r="F340" s="206"/>
      <c r="G340" s="206"/>
      <c r="H340" s="206"/>
      <c r="I340" s="206"/>
      <c r="J340" s="26"/>
      <c r="Q340" s="7">
        <v>2385</v>
      </c>
    </row>
    <row r="341" spans="1:17" ht="16.5" thickTop="1" thickBot="1" x14ac:dyDescent="0.3">
      <c r="A341" s="7" t="s">
        <v>43</v>
      </c>
      <c r="B341" s="25"/>
      <c r="C341" s="207"/>
      <c r="D341" s="207"/>
      <c r="E341" s="207"/>
      <c r="F341" s="27" t="s">
        <v>44</v>
      </c>
      <c r="G341" s="28">
        <v>1</v>
      </c>
      <c r="H341" s="28"/>
      <c r="I341" s="29"/>
      <c r="J341" s="30">
        <f>IF(AND(G341= "",H341= ""), 0, ROUND(ROUND(I341, 2) * ROUND(IF(H341="",G341,H341),  0), 2))</f>
        <v>0</v>
      </c>
      <c r="K341" s="7"/>
      <c r="M341" s="31">
        <v>0.2</v>
      </c>
      <c r="Q341" s="7">
        <v>2385</v>
      </c>
    </row>
    <row r="342" spans="1:17" ht="15.75" hidden="1" thickTop="1" x14ac:dyDescent="0.25">
      <c r="A342" s="7" t="s">
        <v>48</v>
      </c>
    </row>
    <row r="343" spans="1:17" ht="15.75" hidden="1" thickTop="1" x14ac:dyDescent="0.25">
      <c r="A343" s="7" t="s">
        <v>48</v>
      </c>
    </row>
    <row r="344" spans="1:17" ht="16.899999999999999" customHeight="1" thickTop="1" x14ac:dyDescent="0.25">
      <c r="A344" s="7">
        <v>5</v>
      </c>
      <c r="B344" s="16">
        <v>41</v>
      </c>
      <c r="C344" s="198" t="s">
        <v>87</v>
      </c>
      <c r="D344" s="198"/>
      <c r="E344" s="198"/>
      <c r="F344" s="21"/>
      <c r="G344" s="21"/>
      <c r="H344" s="21"/>
      <c r="I344" s="21"/>
      <c r="J344" s="22"/>
      <c r="K344" s="7"/>
    </row>
    <row r="345" spans="1:17" ht="15.75" thickBot="1" x14ac:dyDescent="0.3">
      <c r="A345" s="7">
        <v>9</v>
      </c>
      <c r="B345" s="25" t="s">
        <v>88</v>
      </c>
      <c r="C345" s="205" t="s">
        <v>87</v>
      </c>
      <c r="D345" s="206"/>
      <c r="E345" s="206"/>
      <c r="F345" s="206"/>
      <c r="G345" s="206"/>
      <c r="H345" s="206"/>
      <c r="I345" s="206"/>
      <c r="J345" s="26"/>
      <c r="Q345" s="7">
        <v>2385</v>
      </c>
    </row>
    <row r="346" spans="1:17" ht="16.5" thickTop="1" thickBot="1" x14ac:dyDescent="0.3">
      <c r="A346" s="7" t="s">
        <v>43</v>
      </c>
      <c r="B346" s="25"/>
      <c r="C346" s="207"/>
      <c r="D346" s="207"/>
      <c r="E346" s="207"/>
      <c r="F346" s="27" t="s">
        <v>44</v>
      </c>
      <c r="G346" s="28">
        <v>1</v>
      </c>
      <c r="H346" s="28"/>
      <c r="I346" s="29"/>
      <c r="J346" s="30">
        <f>IF(AND(G346= "",H346= ""), 0, ROUND(ROUND(I346, 2) * ROUND(IF(H346="",G346,H346),  0), 2))</f>
        <v>0</v>
      </c>
      <c r="K346" s="7"/>
      <c r="M346" s="31">
        <v>0.2</v>
      </c>
      <c r="Q346" s="7">
        <v>2385</v>
      </c>
    </row>
    <row r="347" spans="1:17" ht="15.75" hidden="1" thickTop="1" x14ac:dyDescent="0.25">
      <c r="A347" s="7" t="s">
        <v>48</v>
      </c>
    </row>
    <row r="348" spans="1:17" ht="15.75" hidden="1" thickTop="1" x14ac:dyDescent="0.25">
      <c r="A348" s="7" t="s">
        <v>59</v>
      </c>
    </row>
    <row r="349" spans="1:17" ht="15.75" hidden="1" thickTop="1" x14ac:dyDescent="0.25">
      <c r="A349" s="7" t="s">
        <v>89</v>
      </c>
    </row>
    <row r="350" spans="1:17" ht="15.75" thickTop="1" x14ac:dyDescent="0.25">
      <c r="A350" s="7" t="s">
        <v>89</v>
      </c>
      <c r="B350" s="26"/>
      <c r="C350" s="206"/>
      <c r="D350" s="206"/>
      <c r="E350" s="206"/>
      <c r="J350" s="26"/>
    </row>
    <row r="351" spans="1:17" x14ac:dyDescent="0.25">
      <c r="B351" s="26"/>
      <c r="C351" s="226" t="s">
        <v>120</v>
      </c>
      <c r="D351" s="227"/>
      <c r="E351" s="227"/>
      <c r="F351" s="228"/>
      <c r="G351" s="228"/>
      <c r="H351" s="228"/>
      <c r="I351" s="228"/>
      <c r="J351" s="229"/>
    </row>
    <row r="352" spans="1:17" x14ac:dyDescent="0.25">
      <c r="B352" s="26"/>
      <c r="C352" s="230"/>
      <c r="D352" s="231"/>
      <c r="E352" s="231"/>
      <c r="F352" s="231"/>
      <c r="G352" s="231"/>
      <c r="H352" s="231"/>
      <c r="I352" s="231"/>
      <c r="J352" s="232"/>
    </row>
    <row r="353" spans="1:17" x14ac:dyDescent="0.25">
      <c r="B353" s="26"/>
      <c r="C353" s="222" t="s">
        <v>90</v>
      </c>
      <c r="D353" s="223"/>
      <c r="E353" s="223"/>
      <c r="F353" s="224">
        <f>SUMIF(K273:K350, IF(K272="","",K272), J273:J350)</f>
        <v>0</v>
      </c>
      <c r="G353" s="224"/>
      <c r="H353" s="224"/>
      <c r="I353" s="224"/>
      <c r="J353" s="225"/>
    </row>
    <row r="354" spans="1:17" hidden="1" x14ac:dyDescent="0.25">
      <c r="B354" s="26"/>
      <c r="C354" s="197" t="s">
        <v>91</v>
      </c>
      <c r="D354" s="198"/>
      <c r="E354" s="198"/>
      <c r="F354" s="199">
        <f>ROUND(SUMIF(K273:K350, IF(K272="","",K272), J273:J350) * 0.2, 2)</f>
        <v>0</v>
      </c>
      <c r="G354" s="199"/>
      <c r="H354" s="199"/>
      <c r="I354" s="199"/>
      <c r="J354" s="200"/>
    </row>
    <row r="355" spans="1:17" hidden="1" x14ac:dyDescent="0.25">
      <c r="B355" s="26"/>
      <c r="C355" s="201" t="s">
        <v>92</v>
      </c>
      <c r="D355" s="202"/>
      <c r="E355" s="202"/>
      <c r="F355" s="203">
        <f>SUM(F353:F354)</f>
        <v>0</v>
      </c>
      <c r="G355" s="203"/>
      <c r="H355" s="203"/>
      <c r="I355" s="203"/>
      <c r="J355" s="204"/>
    </row>
    <row r="356" spans="1:17" ht="18.600000000000001" customHeight="1" x14ac:dyDescent="0.25">
      <c r="A356" s="7">
        <v>3</v>
      </c>
      <c r="B356" s="16" t="s">
        <v>41</v>
      </c>
      <c r="C356" s="220" t="s">
        <v>131</v>
      </c>
      <c r="D356" s="220"/>
      <c r="E356" s="220"/>
      <c r="F356" s="58"/>
      <c r="G356" s="58"/>
      <c r="H356" s="58"/>
      <c r="I356" s="58"/>
      <c r="J356" s="18"/>
      <c r="K356" s="7"/>
    </row>
    <row r="357" spans="1:17" ht="18.600000000000001" customHeight="1" x14ac:dyDescent="0.25">
      <c r="A357" s="7">
        <v>3</v>
      </c>
      <c r="B357" s="16"/>
      <c r="C357" s="221" t="s">
        <v>37</v>
      </c>
      <c r="D357" s="221"/>
      <c r="E357" s="221"/>
      <c r="F357" s="17"/>
      <c r="G357" s="17"/>
      <c r="H357" s="17"/>
      <c r="I357" s="17"/>
      <c r="J357" s="18"/>
      <c r="K357" s="7"/>
    </row>
    <row r="358" spans="1:17" x14ac:dyDescent="0.25">
      <c r="A358" s="7">
        <v>4</v>
      </c>
      <c r="B358" s="16"/>
      <c r="C358" s="43" t="s">
        <v>243</v>
      </c>
      <c r="D358" s="43"/>
      <c r="E358" s="43"/>
      <c r="F358" s="19"/>
      <c r="G358" s="19"/>
      <c r="H358" s="19"/>
      <c r="I358" s="19"/>
      <c r="J358" s="20"/>
      <c r="K358" s="7"/>
    </row>
    <row r="359" spans="1:17" x14ac:dyDescent="0.25">
      <c r="A359" s="7">
        <v>5</v>
      </c>
      <c r="B359" s="16">
        <v>1</v>
      </c>
      <c r="C359" s="44" t="s">
        <v>38</v>
      </c>
      <c r="D359" s="44"/>
      <c r="E359" s="44"/>
      <c r="F359" s="21"/>
      <c r="G359" s="21"/>
      <c r="H359" s="21"/>
      <c r="I359" s="21"/>
      <c r="J359" s="22"/>
      <c r="K359" s="7"/>
    </row>
    <row r="360" spans="1:17" ht="16.899999999999999" customHeight="1" x14ac:dyDescent="0.25">
      <c r="A360" s="7">
        <v>6</v>
      </c>
      <c r="B360" s="16" t="s">
        <v>132</v>
      </c>
      <c r="C360" s="219" t="s">
        <v>133</v>
      </c>
      <c r="D360" s="219"/>
      <c r="E360" s="219"/>
      <c r="F360" s="23"/>
      <c r="G360" s="23"/>
      <c r="H360" s="23"/>
      <c r="I360" s="23"/>
      <c r="J360" s="24"/>
      <c r="K360" s="7"/>
    </row>
    <row r="361" spans="1:17" x14ac:dyDescent="0.25">
      <c r="A361" s="7">
        <v>9</v>
      </c>
      <c r="B361" s="25" t="s">
        <v>119</v>
      </c>
      <c r="C361" s="205" t="s">
        <v>42</v>
      </c>
      <c r="D361" s="206"/>
      <c r="E361" s="206"/>
      <c r="F361" s="206"/>
      <c r="G361" s="206"/>
      <c r="H361" s="206"/>
      <c r="I361" s="206"/>
      <c r="J361" s="26"/>
      <c r="Q361" s="7">
        <v>2378</v>
      </c>
    </row>
    <row r="362" spans="1:17" ht="16.5" thickTop="1" thickBot="1" x14ac:dyDescent="0.3">
      <c r="A362" s="7" t="s">
        <v>43</v>
      </c>
      <c r="B362" s="25"/>
      <c r="C362" s="207"/>
      <c r="D362" s="207"/>
      <c r="E362" s="207"/>
      <c r="F362" s="27" t="s">
        <v>44</v>
      </c>
      <c r="G362" s="28">
        <v>1</v>
      </c>
      <c r="H362" s="28"/>
      <c r="I362" s="29"/>
      <c r="J362" s="30">
        <f>IF(AND(G362= "",H362= ""), 0, ROUND(ROUND(I362, 2) * ROUND(IF(H362="",G362,H362),  0), 2))</f>
        <v>0</v>
      </c>
      <c r="K362" s="7"/>
      <c r="M362" s="31">
        <v>0.2</v>
      </c>
      <c r="Q362" s="7">
        <v>2378</v>
      </c>
    </row>
    <row r="363" spans="1:17" ht="16.5" thickTop="1" thickBot="1" x14ac:dyDescent="0.3">
      <c r="A363" s="7">
        <v>9</v>
      </c>
      <c r="B363" s="25" t="s">
        <v>134</v>
      </c>
      <c r="C363" s="205" t="s">
        <v>46</v>
      </c>
      <c r="D363" s="206"/>
      <c r="E363" s="206"/>
      <c r="F363" s="206"/>
      <c r="G363" s="206"/>
      <c r="H363" s="206"/>
      <c r="I363" s="206"/>
      <c r="J363" s="26"/>
      <c r="Q363" s="7">
        <v>2378</v>
      </c>
    </row>
    <row r="364" spans="1:17" ht="16.5" thickTop="1" thickBot="1" x14ac:dyDescent="0.3">
      <c r="A364" s="7" t="s">
        <v>43</v>
      </c>
      <c r="B364" s="25"/>
      <c r="C364" s="207"/>
      <c r="D364" s="207"/>
      <c r="E364" s="207"/>
      <c r="F364" s="27" t="s">
        <v>44</v>
      </c>
      <c r="G364" s="28">
        <v>1</v>
      </c>
      <c r="H364" s="28"/>
      <c r="I364" s="29"/>
      <c r="J364" s="30">
        <f>IF(AND(G364= "",H364= ""), 0, ROUND(ROUND(I364, 2) * ROUND(IF(H364="",G364,H364),  0), 2))</f>
        <v>0</v>
      </c>
      <c r="K364" s="7"/>
      <c r="M364" s="31">
        <v>0.2</v>
      </c>
      <c r="Q364" s="7">
        <v>2378</v>
      </c>
    </row>
    <row r="365" spans="1:17" hidden="1" x14ac:dyDescent="0.25">
      <c r="A365" s="7" t="s">
        <v>47</v>
      </c>
    </row>
    <row r="366" spans="1:17" ht="15.75" hidden="1" thickTop="1" x14ac:dyDescent="0.25">
      <c r="A366" s="7" t="s">
        <v>48</v>
      </c>
    </row>
    <row r="367" spans="1:17" ht="15.75" hidden="1" thickBot="1" x14ac:dyDescent="0.3">
      <c r="A367" s="7" t="s">
        <v>48</v>
      </c>
    </row>
    <row r="368" spans="1:17" ht="15.75" thickTop="1" x14ac:dyDescent="0.25">
      <c r="A368" s="7">
        <v>5</v>
      </c>
      <c r="B368" s="16">
        <v>3</v>
      </c>
      <c r="C368" s="198" t="s">
        <v>49</v>
      </c>
      <c r="D368" s="198"/>
      <c r="E368" s="198"/>
      <c r="F368" s="21"/>
      <c r="G368" s="21"/>
      <c r="H368" s="21"/>
      <c r="I368" s="21"/>
      <c r="J368" s="22"/>
      <c r="K368" s="7"/>
    </row>
    <row r="369" spans="1:17" ht="16.899999999999999" customHeight="1" x14ac:dyDescent="0.25">
      <c r="A369" s="7">
        <v>6</v>
      </c>
      <c r="B369" s="16" t="s">
        <v>135</v>
      </c>
      <c r="C369" s="219" t="s">
        <v>136</v>
      </c>
      <c r="D369" s="219"/>
      <c r="E369" s="219"/>
      <c r="F369" s="23"/>
      <c r="G369" s="23"/>
      <c r="H369" s="23"/>
      <c r="I369" s="23"/>
      <c r="J369" s="24"/>
      <c r="K369" s="7"/>
    </row>
    <row r="370" spans="1:17" x14ac:dyDescent="0.25">
      <c r="A370" s="7">
        <v>9</v>
      </c>
      <c r="B370" s="25" t="s">
        <v>137</v>
      </c>
      <c r="C370" s="205" t="s">
        <v>53</v>
      </c>
      <c r="D370" s="206"/>
      <c r="E370" s="206"/>
      <c r="F370" s="206"/>
      <c r="G370" s="206"/>
      <c r="H370" s="206"/>
      <c r="I370" s="206"/>
      <c r="J370" s="26"/>
      <c r="Q370" s="7">
        <v>2378</v>
      </c>
    </row>
    <row r="371" spans="1:17" ht="16.5" thickTop="1" thickBot="1" x14ac:dyDescent="0.3">
      <c r="A371" s="7" t="s">
        <v>43</v>
      </c>
      <c r="B371" s="25"/>
      <c r="C371" s="207"/>
      <c r="D371" s="207"/>
      <c r="E371" s="207"/>
      <c r="F371" s="27" t="s">
        <v>44</v>
      </c>
      <c r="G371" s="28">
        <v>1</v>
      </c>
      <c r="H371" s="28"/>
      <c r="I371" s="29"/>
      <c r="J371" s="30">
        <f>IF(AND(G371= "",H371= ""), 0, ROUND(ROUND(I371, 2) * ROUND(IF(H371="",G371,H371),  0), 2))</f>
        <v>0</v>
      </c>
      <c r="K371" s="7"/>
      <c r="M371" s="31">
        <v>0.2</v>
      </c>
      <c r="Q371" s="7">
        <v>2378</v>
      </c>
    </row>
    <row r="372" spans="1:17" hidden="1" x14ac:dyDescent="0.25">
      <c r="A372" s="7" t="s">
        <v>47</v>
      </c>
    </row>
    <row r="373" spans="1:17" hidden="1" x14ac:dyDescent="0.25">
      <c r="A373" s="7" t="s">
        <v>48</v>
      </c>
    </row>
    <row r="374" spans="1:17" ht="16.899999999999999" customHeight="1" thickTop="1" x14ac:dyDescent="0.25">
      <c r="A374" s="7">
        <v>5</v>
      </c>
      <c r="B374" s="16">
        <v>4</v>
      </c>
      <c r="C374" s="198" t="s">
        <v>54</v>
      </c>
      <c r="D374" s="198"/>
      <c r="E374" s="198"/>
      <c r="F374" s="21"/>
      <c r="G374" s="21"/>
      <c r="H374" s="21"/>
      <c r="I374" s="21"/>
      <c r="J374" s="22"/>
      <c r="K374" s="7"/>
    </row>
    <row r="375" spans="1:17" ht="16.899999999999999" customHeight="1" x14ac:dyDescent="0.25">
      <c r="A375" s="7">
        <v>6</v>
      </c>
      <c r="B375" s="16" t="s">
        <v>138</v>
      </c>
      <c r="C375" s="219" t="s">
        <v>139</v>
      </c>
      <c r="D375" s="219"/>
      <c r="E375" s="219"/>
      <c r="F375" s="23"/>
      <c r="G375" s="23"/>
      <c r="H375" s="23"/>
      <c r="I375" s="23"/>
      <c r="J375" s="24"/>
      <c r="K375" s="7"/>
    </row>
    <row r="376" spans="1:17" x14ac:dyDescent="0.25">
      <c r="A376" s="7">
        <v>9</v>
      </c>
      <c r="B376" s="25" t="s">
        <v>140</v>
      </c>
      <c r="C376" s="205" t="s">
        <v>42</v>
      </c>
      <c r="D376" s="206"/>
      <c r="E376" s="206"/>
      <c r="F376" s="206"/>
      <c r="G376" s="206"/>
      <c r="H376" s="206"/>
      <c r="I376" s="206"/>
      <c r="J376" s="26"/>
      <c r="Q376" s="7">
        <v>2378</v>
      </c>
    </row>
    <row r="377" spans="1:17" ht="16.5" thickTop="1" thickBot="1" x14ac:dyDescent="0.3">
      <c r="A377" s="7" t="s">
        <v>43</v>
      </c>
      <c r="B377" s="25"/>
      <c r="C377" s="207"/>
      <c r="D377" s="207"/>
      <c r="E377" s="207"/>
      <c r="F377" s="27" t="s">
        <v>44</v>
      </c>
      <c r="G377" s="28">
        <v>1</v>
      </c>
      <c r="H377" s="28"/>
      <c r="I377" s="29"/>
      <c r="J377" s="30">
        <f>IF(AND(G377= "",H377= ""), 0, ROUND(ROUND(I377, 2) * ROUND(IF(H377="",G377,H377),  0), 2))</f>
        <v>0</v>
      </c>
      <c r="K377" s="7"/>
      <c r="M377" s="31">
        <v>0.2</v>
      </c>
      <c r="Q377" s="7">
        <v>2378</v>
      </c>
    </row>
    <row r="378" spans="1:17" ht="16.5" thickTop="1" thickBot="1" x14ac:dyDescent="0.3">
      <c r="A378" s="7">
        <v>9</v>
      </c>
      <c r="B378" s="25" t="s">
        <v>141</v>
      </c>
      <c r="C378" s="205" t="s">
        <v>46</v>
      </c>
      <c r="D378" s="206"/>
      <c r="E378" s="206"/>
      <c r="F378" s="206"/>
      <c r="G378" s="206"/>
      <c r="H378" s="206"/>
      <c r="I378" s="206"/>
      <c r="J378" s="26"/>
      <c r="Q378" s="7">
        <v>2378</v>
      </c>
    </row>
    <row r="379" spans="1:17" ht="16.5" thickTop="1" thickBot="1" x14ac:dyDescent="0.3">
      <c r="A379" s="7" t="s">
        <v>43</v>
      </c>
      <c r="B379" s="25"/>
      <c r="C379" s="207"/>
      <c r="D379" s="207"/>
      <c r="E379" s="207"/>
      <c r="F379" s="27" t="s">
        <v>44</v>
      </c>
      <c r="G379" s="28">
        <v>1</v>
      </c>
      <c r="H379" s="28"/>
      <c r="I379" s="29"/>
      <c r="J379" s="30">
        <f>IF(AND(G379= "",H379= ""), 0, ROUND(ROUND(I379, 2) * ROUND(IF(H379="",G379,H379),  0), 2))</f>
        <v>0</v>
      </c>
      <c r="K379" s="7"/>
      <c r="M379" s="31">
        <v>0.2</v>
      </c>
      <c r="Q379" s="7">
        <v>2378</v>
      </c>
    </row>
    <row r="380" spans="1:17" hidden="1" x14ac:dyDescent="0.25">
      <c r="A380" s="7" t="s">
        <v>47</v>
      </c>
    </row>
    <row r="381" spans="1:17" ht="15.75" hidden="1" thickTop="1" x14ac:dyDescent="0.25">
      <c r="A381" s="7" t="s">
        <v>48</v>
      </c>
    </row>
    <row r="382" spans="1:17" ht="15.75" hidden="1" thickTop="1" x14ac:dyDescent="0.25">
      <c r="A382" s="7" t="s">
        <v>59</v>
      </c>
    </row>
    <row r="383" spans="1:17" ht="15.75" hidden="1" thickTop="1" x14ac:dyDescent="0.25">
      <c r="A383" s="7" t="s">
        <v>48</v>
      </c>
    </row>
    <row r="384" spans="1:17" ht="15.75" hidden="1" thickTop="1" x14ac:dyDescent="0.25">
      <c r="A384" s="7" t="s">
        <v>59</v>
      </c>
    </row>
    <row r="385" spans="1:17" ht="15.75" hidden="1" thickTop="1" x14ac:dyDescent="0.25">
      <c r="A385" s="7" t="s">
        <v>48</v>
      </c>
    </row>
    <row r="386" spans="1:17" ht="15.75" hidden="1" thickTop="1" x14ac:dyDescent="0.25">
      <c r="A386" s="7" t="s">
        <v>59</v>
      </c>
    </row>
    <row r="387" spans="1:17" ht="15.75" hidden="1" thickTop="1" x14ac:dyDescent="0.25">
      <c r="A387" s="7" t="s">
        <v>48</v>
      </c>
    </row>
    <row r="388" spans="1:17" ht="15.75" hidden="1" thickTop="1" x14ac:dyDescent="0.25">
      <c r="A388" s="7" t="s">
        <v>59</v>
      </c>
    </row>
    <row r="389" spans="1:17" hidden="1" x14ac:dyDescent="0.25">
      <c r="A389" s="7" t="s">
        <v>48</v>
      </c>
    </row>
    <row r="390" spans="1:17" hidden="1" x14ac:dyDescent="0.25">
      <c r="A390" s="7" t="s">
        <v>59</v>
      </c>
    </row>
    <row r="391" spans="1:17" ht="15.75" thickTop="1" x14ac:dyDescent="0.25">
      <c r="A391" s="7">
        <v>4</v>
      </c>
      <c r="B391" s="16"/>
      <c r="C391" s="43" t="s">
        <v>64</v>
      </c>
      <c r="D391" s="43"/>
      <c r="E391" s="43"/>
      <c r="F391" s="19"/>
      <c r="G391" s="19"/>
      <c r="H391" s="19"/>
      <c r="I391" s="19"/>
      <c r="J391" s="20"/>
      <c r="K391" s="7"/>
    </row>
    <row r="392" spans="1:17" ht="15.75" hidden="1" thickTop="1" x14ac:dyDescent="0.25">
      <c r="A392" s="7" t="s">
        <v>48</v>
      </c>
    </row>
    <row r="393" spans="1:17" ht="15.75" hidden="1" thickTop="1" x14ac:dyDescent="0.25">
      <c r="A393" s="7" t="s">
        <v>65</v>
      </c>
    </row>
    <row r="394" spans="1:17" ht="15.75" hidden="1" thickTop="1" x14ac:dyDescent="0.25">
      <c r="A394" s="7" t="s">
        <v>47</v>
      </c>
    </row>
    <row r="395" spans="1:17" ht="15.75" hidden="1" thickTop="1" x14ac:dyDescent="0.25">
      <c r="A395" s="7" t="s">
        <v>48</v>
      </c>
    </row>
    <row r="396" spans="1:17" ht="15.75" hidden="1" thickTop="1" x14ac:dyDescent="0.25">
      <c r="A396" s="7" t="s">
        <v>48</v>
      </c>
    </row>
    <row r="397" spans="1:17" ht="30" customHeight="1" x14ac:dyDescent="0.25">
      <c r="A397" s="7">
        <v>5</v>
      </c>
      <c r="B397" s="16">
        <v>24</v>
      </c>
      <c r="C397" s="216" t="s">
        <v>66</v>
      </c>
      <c r="D397" s="217"/>
      <c r="E397" s="217"/>
      <c r="F397" s="217"/>
      <c r="G397" s="217"/>
      <c r="H397" s="217"/>
      <c r="I397" s="218"/>
      <c r="J397" s="22"/>
      <c r="K397" s="7"/>
    </row>
    <row r="398" spans="1:17" ht="15.75" thickBot="1" x14ac:dyDescent="0.3">
      <c r="A398" s="7">
        <v>9</v>
      </c>
      <c r="B398" s="25" t="s">
        <v>67</v>
      </c>
      <c r="C398" s="205" t="s">
        <v>68</v>
      </c>
      <c r="D398" s="206"/>
      <c r="E398" s="206"/>
      <c r="F398" s="206"/>
      <c r="G398" s="206"/>
      <c r="H398" s="206"/>
      <c r="I398" s="206"/>
      <c r="J398" s="26"/>
      <c r="Q398" s="7">
        <v>2378</v>
      </c>
    </row>
    <row r="399" spans="1:17" ht="16.5" thickTop="1" thickBot="1" x14ac:dyDescent="0.3">
      <c r="A399" s="7" t="s">
        <v>43</v>
      </c>
      <c r="B399" s="25"/>
      <c r="C399" s="207"/>
      <c r="D399" s="207"/>
      <c r="E399" s="207"/>
      <c r="F399" s="27" t="s">
        <v>44</v>
      </c>
      <c r="G399" s="28">
        <v>1</v>
      </c>
      <c r="H399" s="28"/>
      <c r="I399" s="29"/>
      <c r="J399" s="30">
        <f>IF(AND(G399= "",H399= ""), 0, ROUND(ROUND(I399, 2) * ROUND(IF(H399="",G399,H399),  0), 2))</f>
        <v>0</v>
      </c>
      <c r="K399" s="7"/>
      <c r="M399" s="31">
        <v>0.2</v>
      </c>
      <c r="Q399" s="7">
        <v>2378</v>
      </c>
    </row>
    <row r="400" spans="1:17" ht="15.75" hidden="1" thickTop="1" x14ac:dyDescent="0.25">
      <c r="A400" s="7" t="s">
        <v>48</v>
      </c>
    </row>
    <row r="401" spans="1:17" hidden="1" x14ac:dyDescent="0.25">
      <c r="A401" s="7" t="s">
        <v>59</v>
      </c>
    </row>
    <row r="402" spans="1:17" ht="15.75" hidden="1" thickTop="1" x14ac:dyDescent="0.25">
      <c r="A402" s="7" t="s">
        <v>47</v>
      </c>
    </row>
    <row r="403" spans="1:17" hidden="1" x14ac:dyDescent="0.25">
      <c r="A403" s="7" t="s">
        <v>48</v>
      </c>
    </row>
    <row r="404" spans="1:17" hidden="1" x14ac:dyDescent="0.25">
      <c r="A404" s="7" t="s">
        <v>59</v>
      </c>
    </row>
    <row r="405" spans="1:17" ht="15.75" hidden="1" thickTop="1" x14ac:dyDescent="0.25">
      <c r="A405" s="7" t="s">
        <v>65</v>
      </c>
    </row>
    <row r="406" spans="1:17" ht="15.75" hidden="1" thickTop="1" x14ac:dyDescent="0.25">
      <c r="A406" s="7" t="s">
        <v>48</v>
      </c>
    </row>
    <row r="407" spans="1:17" ht="15.75" hidden="1" thickTop="1" x14ac:dyDescent="0.25">
      <c r="A407" s="7" t="s">
        <v>59</v>
      </c>
    </row>
    <row r="408" spans="1:17" ht="15.75" thickTop="1" x14ac:dyDescent="0.25">
      <c r="A408" s="7">
        <v>4</v>
      </c>
      <c r="B408" s="16"/>
      <c r="C408" s="215" t="s">
        <v>76</v>
      </c>
      <c r="D408" s="215"/>
      <c r="E408" s="215"/>
      <c r="F408" s="19"/>
      <c r="G408" s="19"/>
      <c r="H408" s="19"/>
      <c r="I408" s="19"/>
      <c r="J408" s="20"/>
      <c r="K408" s="7"/>
    </row>
    <row r="409" spans="1:17" x14ac:dyDescent="0.25">
      <c r="A409" s="7">
        <v>5</v>
      </c>
      <c r="B409" s="16">
        <v>31</v>
      </c>
      <c r="C409" s="198" t="s">
        <v>77</v>
      </c>
      <c r="D409" s="198"/>
      <c r="E409" s="198"/>
      <c r="F409" s="21"/>
      <c r="G409" s="21"/>
      <c r="H409" s="21"/>
      <c r="I409" s="21"/>
      <c r="J409" s="22"/>
      <c r="K409" s="7"/>
    </row>
    <row r="410" spans="1:17" ht="15.75" thickBot="1" x14ac:dyDescent="0.3">
      <c r="A410" s="7">
        <v>9</v>
      </c>
      <c r="B410" s="25" t="s">
        <v>78</v>
      </c>
      <c r="C410" s="205" t="s">
        <v>79</v>
      </c>
      <c r="D410" s="206"/>
      <c r="E410" s="206"/>
      <c r="F410" s="206"/>
      <c r="G410" s="206"/>
      <c r="H410" s="206"/>
      <c r="I410" s="206"/>
      <c r="J410" s="26"/>
      <c r="Q410" s="7">
        <v>2378</v>
      </c>
    </row>
    <row r="411" spans="1:17" ht="16.5" thickTop="1" thickBot="1" x14ac:dyDescent="0.3">
      <c r="A411" s="7" t="s">
        <v>43</v>
      </c>
      <c r="B411" s="25"/>
      <c r="C411" s="207"/>
      <c r="D411" s="207"/>
      <c r="E411" s="207"/>
      <c r="F411" s="27" t="s">
        <v>44</v>
      </c>
      <c r="G411" s="28">
        <v>1</v>
      </c>
      <c r="H411" s="28"/>
      <c r="I411" s="29"/>
      <c r="J411" s="30">
        <f>IF(AND(G411= "",H411= ""), 0, ROUND(ROUND(I411, 2) * ROUND(IF(H411="",G411,H411),  0), 2))</f>
        <v>0</v>
      </c>
      <c r="K411" s="7"/>
      <c r="M411" s="31">
        <v>0.2</v>
      </c>
      <c r="Q411" s="7">
        <v>2378</v>
      </c>
    </row>
    <row r="412" spans="1:17" ht="15.75" hidden="1" thickTop="1" x14ac:dyDescent="0.25">
      <c r="A412" s="7" t="s">
        <v>48</v>
      </c>
    </row>
    <row r="413" spans="1:17" ht="15.75" hidden="1" thickTop="1" x14ac:dyDescent="0.25">
      <c r="A413" s="7" t="s">
        <v>48</v>
      </c>
    </row>
    <row r="414" spans="1:17" ht="15.75" thickTop="1" x14ac:dyDescent="0.25">
      <c r="A414" s="7">
        <v>5</v>
      </c>
      <c r="B414" s="16">
        <v>34</v>
      </c>
      <c r="C414" s="198" t="s">
        <v>80</v>
      </c>
      <c r="D414" s="198"/>
      <c r="E414" s="198"/>
      <c r="F414" s="21"/>
      <c r="G414" s="21"/>
      <c r="H414" s="21"/>
      <c r="I414" s="21"/>
      <c r="J414" s="22"/>
      <c r="K414" s="7"/>
    </row>
    <row r="415" spans="1:17" ht="15.75" thickBot="1" x14ac:dyDescent="0.3">
      <c r="A415" s="7">
        <v>9</v>
      </c>
      <c r="B415" s="25" t="s">
        <v>81</v>
      </c>
      <c r="C415" s="205" t="s">
        <v>82</v>
      </c>
      <c r="D415" s="206"/>
      <c r="E415" s="206"/>
      <c r="F415" s="206"/>
      <c r="G415" s="206"/>
      <c r="H415" s="206"/>
      <c r="I415" s="206"/>
      <c r="J415" s="26"/>
      <c r="Q415" s="7">
        <v>2378</v>
      </c>
    </row>
    <row r="416" spans="1:17" ht="16.5" thickTop="1" thickBot="1" x14ac:dyDescent="0.3">
      <c r="A416" s="7" t="s">
        <v>43</v>
      </c>
      <c r="B416" s="25"/>
      <c r="C416" s="207"/>
      <c r="D416" s="207"/>
      <c r="E416" s="207"/>
      <c r="F416" s="27" t="s">
        <v>44</v>
      </c>
      <c r="G416" s="28">
        <v>1</v>
      </c>
      <c r="H416" s="28"/>
      <c r="I416" s="29"/>
      <c r="J416" s="30">
        <f>IF(AND(G416= "",H416= ""), 0, ROUND(ROUND(I416, 2) * ROUND(IF(H416="",G416,H416),  0), 2))</f>
        <v>0</v>
      </c>
      <c r="K416" s="7"/>
      <c r="M416" s="31">
        <v>0.2</v>
      </c>
      <c r="Q416" s="7">
        <v>2378</v>
      </c>
    </row>
    <row r="417" spans="1:17" ht="15.75" hidden="1" thickTop="1" x14ac:dyDescent="0.25">
      <c r="A417" s="7" t="s">
        <v>48</v>
      </c>
    </row>
    <row r="418" spans="1:17" ht="15.75" hidden="1" thickTop="1" x14ac:dyDescent="0.25">
      <c r="A418" s="7" t="s">
        <v>59</v>
      </c>
    </row>
    <row r="419" spans="1:17" ht="15.75" thickTop="1" x14ac:dyDescent="0.25">
      <c r="A419" s="7">
        <v>4</v>
      </c>
      <c r="B419" s="16"/>
      <c r="C419" s="215" t="s">
        <v>83</v>
      </c>
      <c r="D419" s="215"/>
      <c r="E419" s="215"/>
      <c r="F419" s="19"/>
      <c r="G419" s="19"/>
      <c r="H419" s="19"/>
      <c r="I419" s="19"/>
      <c r="J419" s="20"/>
      <c r="K419" s="7"/>
    </row>
    <row r="420" spans="1:17" x14ac:dyDescent="0.25">
      <c r="A420" s="7">
        <v>5</v>
      </c>
      <c r="B420" s="16">
        <v>35</v>
      </c>
      <c r="C420" s="44" t="s">
        <v>84</v>
      </c>
      <c r="D420" s="44"/>
      <c r="E420" s="44"/>
      <c r="F420" s="21"/>
      <c r="G420" s="21"/>
      <c r="H420" s="21"/>
      <c r="I420" s="21"/>
      <c r="J420" s="22"/>
      <c r="K420" s="7"/>
    </row>
    <row r="421" spans="1:17" ht="15.75" thickBot="1" x14ac:dyDescent="0.3">
      <c r="A421" s="7">
        <v>9</v>
      </c>
      <c r="B421" s="25" t="s">
        <v>85</v>
      </c>
      <c r="C421" s="205" t="s">
        <v>86</v>
      </c>
      <c r="D421" s="206"/>
      <c r="E421" s="206"/>
      <c r="F421" s="206"/>
      <c r="G421" s="206"/>
      <c r="H421" s="206"/>
      <c r="I421" s="206"/>
      <c r="J421" s="26"/>
      <c r="Q421" s="7">
        <v>2378</v>
      </c>
    </row>
    <row r="422" spans="1:17" ht="16.5" thickTop="1" thickBot="1" x14ac:dyDescent="0.3">
      <c r="A422" s="7" t="s">
        <v>43</v>
      </c>
      <c r="B422" s="25"/>
      <c r="C422" s="207"/>
      <c r="D422" s="207"/>
      <c r="E422" s="207"/>
      <c r="F422" s="27" t="s">
        <v>44</v>
      </c>
      <c r="G422" s="28">
        <v>1</v>
      </c>
      <c r="H422" s="28"/>
      <c r="I422" s="29"/>
      <c r="J422" s="30">
        <f>IF(AND(G422= "",H422= ""), 0, ROUND(ROUND(I422, 2) * ROUND(IF(H422="",G422,H422),  0), 2))</f>
        <v>0</v>
      </c>
      <c r="K422" s="7"/>
      <c r="M422" s="31">
        <v>0.2</v>
      </c>
      <c r="Q422" s="7">
        <v>2378</v>
      </c>
    </row>
    <row r="423" spans="1:17" ht="15.75" hidden="1" thickTop="1" x14ac:dyDescent="0.25">
      <c r="A423" s="7" t="s">
        <v>48</v>
      </c>
    </row>
    <row r="424" spans="1:17" ht="15.75" hidden="1" thickTop="1" x14ac:dyDescent="0.25">
      <c r="A424" s="7" t="s">
        <v>48</v>
      </c>
    </row>
    <row r="425" spans="1:17" ht="16.899999999999999" customHeight="1" thickTop="1" x14ac:dyDescent="0.25">
      <c r="A425" s="7">
        <v>5</v>
      </c>
      <c r="B425" s="16">
        <v>41</v>
      </c>
      <c r="C425" s="198" t="s">
        <v>87</v>
      </c>
      <c r="D425" s="198"/>
      <c r="E425" s="198"/>
      <c r="F425" s="21"/>
      <c r="G425" s="21"/>
      <c r="H425" s="21"/>
      <c r="I425" s="21"/>
      <c r="J425" s="22"/>
      <c r="K425" s="7"/>
    </row>
    <row r="426" spans="1:17" ht="15.75" thickBot="1" x14ac:dyDescent="0.3">
      <c r="A426" s="7">
        <v>9</v>
      </c>
      <c r="B426" s="25" t="s">
        <v>88</v>
      </c>
      <c r="C426" s="205" t="s">
        <v>87</v>
      </c>
      <c r="D426" s="206"/>
      <c r="E426" s="206"/>
      <c r="F426" s="206"/>
      <c r="G426" s="206"/>
      <c r="H426" s="206"/>
      <c r="I426" s="206"/>
      <c r="J426" s="26"/>
      <c r="Q426" s="7">
        <v>2378</v>
      </c>
    </row>
    <row r="427" spans="1:17" ht="16.5" thickTop="1" thickBot="1" x14ac:dyDescent="0.3">
      <c r="A427" s="7" t="s">
        <v>43</v>
      </c>
      <c r="B427" s="25"/>
      <c r="C427" s="207"/>
      <c r="D427" s="207"/>
      <c r="E427" s="207"/>
      <c r="F427" s="27" t="s">
        <v>44</v>
      </c>
      <c r="G427" s="28">
        <v>1</v>
      </c>
      <c r="H427" s="28"/>
      <c r="I427" s="29"/>
      <c r="J427" s="30">
        <f>IF(AND(G427= "",H427= ""), 0, ROUND(ROUND(I427, 2) * ROUND(IF(H427="",G427,H427),  0), 2))</f>
        <v>0</v>
      </c>
      <c r="K427" s="7"/>
      <c r="M427" s="31">
        <v>0.2</v>
      </c>
      <c r="Q427" s="7">
        <v>2378</v>
      </c>
    </row>
    <row r="428" spans="1:17" ht="16.5" hidden="1" thickTop="1" thickBot="1" x14ac:dyDescent="0.3">
      <c r="A428" s="7" t="s">
        <v>48</v>
      </c>
    </row>
    <row r="429" spans="1:17" hidden="1" x14ac:dyDescent="0.25">
      <c r="A429" s="7" t="s">
        <v>59</v>
      </c>
    </row>
    <row r="430" spans="1:17" hidden="1" x14ac:dyDescent="0.25">
      <c r="A430" s="7" t="s">
        <v>89</v>
      </c>
    </row>
    <row r="431" spans="1:17" ht="15.75" thickTop="1" x14ac:dyDescent="0.25">
      <c r="A431" s="7" t="s">
        <v>89</v>
      </c>
      <c r="B431" s="26"/>
      <c r="C431" s="206"/>
      <c r="D431" s="206"/>
      <c r="E431" s="206"/>
      <c r="J431" s="26"/>
    </row>
    <row r="432" spans="1:17" x14ac:dyDescent="0.25">
      <c r="B432" s="26"/>
      <c r="C432" s="208" t="s">
        <v>131</v>
      </c>
      <c r="D432" s="209"/>
      <c r="E432" s="209"/>
      <c r="F432" s="210"/>
      <c r="G432" s="210"/>
      <c r="H432" s="210"/>
      <c r="I432" s="210"/>
      <c r="J432" s="211"/>
    </row>
    <row r="433" spans="2:10" x14ac:dyDescent="0.25">
      <c r="B433" s="26"/>
      <c r="C433" s="212"/>
      <c r="D433" s="213"/>
      <c r="E433" s="213"/>
      <c r="F433" s="213"/>
      <c r="G433" s="213"/>
      <c r="H433" s="213"/>
      <c r="I433" s="213"/>
      <c r="J433" s="214"/>
    </row>
    <row r="434" spans="2:10" x14ac:dyDescent="0.25">
      <c r="B434" s="26"/>
      <c r="C434" s="193" t="s">
        <v>90</v>
      </c>
      <c r="D434" s="194"/>
      <c r="E434" s="194"/>
      <c r="F434" s="195">
        <f>SUMIF(K357:K431, IF(K356="","",K356), J357:J431)</f>
        <v>0</v>
      </c>
      <c r="G434" s="195"/>
      <c r="H434" s="195"/>
      <c r="I434" s="195"/>
      <c r="J434" s="196"/>
    </row>
    <row r="435" spans="2:10" hidden="1" x14ac:dyDescent="0.25">
      <c r="B435" s="26"/>
      <c r="C435" s="197" t="s">
        <v>91</v>
      </c>
      <c r="D435" s="198"/>
      <c r="E435" s="198"/>
      <c r="F435" s="199">
        <f>ROUND(SUMIF(K357:K431, IF(K356="","",K356), J357:J431) * 0.2, 2)</f>
        <v>0</v>
      </c>
      <c r="G435" s="199"/>
      <c r="H435" s="199"/>
      <c r="I435" s="199"/>
      <c r="J435" s="200"/>
    </row>
    <row r="436" spans="2:10" hidden="1" x14ac:dyDescent="0.25">
      <c r="B436" s="26"/>
      <c r="C436" s="201" t="s">
        <v>92</v>
      </c>
      <c r="D436" s="202"/>
      <c r="E436" s="202"/>
      <c r="F436" s="203">
        <f>SUM(F434:F435)</f>
        <v>0</v>
      </c>
      <c r="G436" s="203"/>
      <c r="H436" s="203"/>
      <c r="I436" s="203"/>
      <c r="J436" s="204"/>
    </row>
    <row r="437" spans="2:10" s="45" customFormat="1" ht="14.25" x14ac:dyDescent="0.2">
      <c r="C437" s="46"/>
      <c r="D437" s="47"/>
      <c r="E437" s="47"/>
      <c r="F437" s="47"/>
      <c r="G437" s="47"/>
      <c r="H437" s="47"/>
      <c r="I437" s="47"/>
      <c r="J437" s="48"/>
    </row>
    <row r="438" spans="2:10" s="45" customFormat="1" ht="15.75" x14ac:dyDescent="0.25">
      <c r="C438" s="49" t="s">
        <v>194</v>
      </c>
      <c r="D438" s="50"/>
      <c r="E438" s="50"/>
      <c r="F438" s="50"/>
      <c r="G438" s="50"/>
      <c r="H438" s="50"/>
      <c r="I438" s="50"/>
      <c r="J438" s="51">
        <f>+F434+F353+F269+F187+F92</f>
        <v>0</v>
      </c>
    </row>
    <row r="439" spans="2:10" s="45" customFormat="1" ht="14.25" x14ac:dyDescent="0.2">
      <c r="C439" s="52"/>
      <c r="D439" s="53"/>
      <c r="E439" s="53"/>
      <c r="F439" s="53"/>
      <c r="G439" s="53"/>
      <c r="H439" s="53"/>
      <c r="I439" s="53"/>
      <c r="J439" s="54"/>
    </row>
    <row r="440" spans="2:10" ht="15.75" thickBot="1" x14ac:dyDescent="0.3"/>
    <row r="441" spans="2:10" ht="9" customHeight="1" x14ac:dyDescent="0.25">
      <c r="C441" s="59"/>
      <c r="D441" s="60"/>
      <c r="E441" s="60"/>
      <c r="F441" s="60"/>
      <c r="G441" s="60"/>
      <c r="H441" s="60"/>
      <c r="I441" s="60"/>
      <c r="J441" s="61"/>
    </row>
    <row r="442" spans="2:10" ht="40.9" customHeight="1" x14ac:dyDescent="0.25">
      <c r="B442" s="7"/>
      <c r="C442" s="180" t="s">
        <v>142</v>
      </c>
      <c r="D442" s="181"/>
      <c r="E442" s="181"/>
      <c r="F442" s="181"/>
      <c r="G442" s="181"/>
      <c r="H442" s="181"/>
      <c r="I442" s="181"/>
      <c r="J442" s="182"/>
    </row>
    <row r="443" spans="2:10" x14ac:dyDescent="0.25">
      <c r="C443" s="69"/>
      <c r="J443" s="70"/>
    </row>
    <row r="444" spans="2:10" ht="15.75" x14ac:dyDescent="0.25">
      <c r="C444" s="180" t="s">
        <v>143</v>
      </c>
      <c r="D444" s="181"/>
      <c r="E444" s="181"/>
      <c r="F444" s="181"/>
      <c r="G444" s="181"/>
      <c r="H444" s="181"/>
      <c r="I444" s="181"/>
      <c r="J444" s="182"/>
    </row>
    <row r="445" spans="2:10" ht="21" customHeight="1" x14ac:dyDescent="0.25">
      <c r="C445" s="62" t="s">
        <v>195</v>
      </c>
      <c r="D445" s="55"/>
      <c r="E445" s="55"/>
      <c r="F445" s="55"/>
      <c r="G445" s="55"/>
      <c r="H445" s="55"/>
      <c r="I445" s="55"/>
      <c r="J445" s="63"/>
    </row>
    <row r="446" spans="2:10" x14ac:dyDescent="0.25">
      <c r="C446" s="183" t="s">
        <v>36</v>
      </c>
      <c r="D446" s="184"/>
      <c r="E446" s="184"/>
      <c r="F446" s="185">
        <f>SUMIF(K11:K85, "", J11:J85)</f>
        <v>0</v>
      </c>
      <c r="G446" s="186"/>
      <c r="H446" s="186"/>
      <c r="I446" s="186"/>
      <c r="J446" s="187"/>
    </row>
    <row r="447" spans="2:10" x14ac:dyDescent="0.25">
      <c r="C447" s="188" t="s">
        <v>94</v>
      </c>
      <c r="D447" s="189"/>
      <c r="E447" s="189"/>
      <c r="F447" s="190">
        <f>SUMIF(K101:K180, "", J101:J180)</f>
        <v>0</v>
      </c>
      <c r="G447" s="191"/>
      <c r="H447" s="191"/>
      <c r="I447" s="191"/>
      <c r="J447" s="192"/>
    </row>
    <row r="448" spans="2:10" x14ac:dyDescent="0.25">
      <c r="C448" s="165" t="s">
        <v>108</v>
      </c>
      <c r="D448" s="166"/>
      <c r="E448" s="166"/>
      <c r="F448" s="167">
        <f>SUMIF(K196:K262, "", J196:J262)</f>
        <v>0</v>
      </c>
      <c r="G448" s="168"/>
      <c r="H448" s="168"/>
      <c r="I448" s="168"/>
      <c r="J448" s="169"/>
    </row>
    <row r="449" spans="1:10" x14ac:dyDescent="0.25">
      <c r="C449" s="170" t="s">
        <v>120</v>
      </c>
      <c r="D449" s="171"/>
      <c r="E449" s="171"/>
      <c r="F449" s="172">
        <f>SUMIF(K278:K346, "", J278:J346)</f>
        <v>0</v>
      </c>
      <c r="G449" s="173"/>
      <c r="H449" s="173"/>
      <c r="I449" s="173"/>
      <c r="J449" s="174"/>
    </row>
    <row r="450" spans="1:10" x14ac:dyDescent="0.25">
      <c r="C450" s="175" t="s">
        <v>131</v>
      </c>
      <c r="D450" s="176"/>
      <c r="E450" s="176"/>
      <c r="F450" s="177">
        <f>SUMIF(K362:K427, "", J362:J427)</f>
        <v>0</v>
      </c>
      <c r="G450" s="178"/>
      <c r="H450" s="178"/>
      <c r="I450" s="178"/>
      <c r="J450" s="179"/>
    </row>
    <row r="451" spans="1:10" ht="9" customHeight="1" thickBot="1" x14ac:dyDescent="0.3">
      <c r="C451" s="64"/>
      <c r="D451" s="65"/>
      <c r="E451" s="65"/>
      <c r="F451" s="66"/>
      <c r="G451" s="67"/>
      <c r="H451" s="67"/>
      <c r="I451" s="67"/>
      <c r="J451" s="68"/>
    </row>
    <row r="452" spans="1:10" ht="15.75" thickBot="1" x14ac:dyDescent="0.3">
      <c r="C452" s="33"/>
      <c r="D452" s="21"/>
      <c r="E452" s="21"/>
      <c r="F452" s="32"/>
      <c r="G452" s="34"/>
      <c r="H452" s="34"/>
      <c r="I452" s="34"/>
      <c r="J452" s="34"/>
    </row>
    <row r="453" spans="1:10" ht="31.7" customHeight="1" x14ac:dyDescent="0.25">
      <c r="C453" s="155" t="s">
        <v>144</v>
      </c>
      <c r="D453" s="156"/>
      <c r="E453" s="156"/>
      <c r="F453" s="73"/>
      <c r="G453" s="73"/>
      <c r="H453" s="73"/>
      <c r="I453" s="73"/>
      <c r="J453" s="74"/>
    </row>
    <row r="454" spans="1:10" x14ac:dyDescent="0.25">
      <c r="C454" s="157"/>
      <c r="D454" s="158"/>
      <c r="E454" s="158"/>
      <c r="F454" s="158"/>
      <c r="G454" s="158"/>
      <c r="H454" s="158"/>
      <c r="I454" s="158"/>
      <c r="J454" s="159"/>
    </row>
    <row r="455" spans="1:10" x14ac:dyDescent="0.25">
      <c r="A455" s="35"/>
      <c r="C455" s="160" t="s">
        <v>90</v>
      </c>
      <c r="D455" s="161"/>
      <c r="E455" s="161"/>
      <c r="F455" s="162">
        <f>ROUND(SUM(F446:J450),2)</f>
        <v>0</v>
      </c>
      <c r="G455" s="163"/>
      <c r="H455" s="163"/>
      <c r="I455" s="163"/>
      <c r="J455" s="164"/>
    </row>
    <row r="456" spans="1:10" x14ac:dyDescent="0.25">
      <c r="A456" s="35"/>
      <c r="C456" s="160" t="s">
        <v>91</v>
      </c>
      <c r="D456" s="161"/>
      <c r="E456" s="161"/>
      <c r="F456" s="162">
        <f>ROUND(F455*0.2,2)</f>
        <v>0</v>
      </c>
      <c r="G456" s="163"/>
      <c r="H456" s="163"/>
      <c r="I456" s="163"/>
      <c r="J456" s="164"/>
    </row>
    <row r="457" spans="1:10" ht="15.75" thickBot="1" x14ac:dyDescent="0.3">
      <c r="C457" s="147" t="s">
        <v>92</v>
      </c>
      <c r="D457" s="148"/>
      <c r="E457" s="148"/>
      <c r="F457" s="149">
        <f>SUM(F455:F456)</f>
        <v>0</v>
      </c>
      <c r="G457" s="150"/>
      <c r="H457" s="150"/>
      <c r="I457" s="150"/>
      <c r="J457" s="151"/>
    </row>
    <row r="458" spans="1:10" x14ac:dyDescent="0.25">
      <c r="C458" s="152"/>
      <c r="D458" s="152"/>
      <c r="E458" s="152"/>
      <c r="F458" s="152"/>
      <c r="G458" s="152"/>
      <c r="H458" s="152"/>
      <c r="I458" s="152"/>
      <c r="J458" s="152"/>
    </row>
    <row r="459" spans="1:10" ht="56.65" customHeight="1" x14ac:dyDescent="0.25">
      <c r="F459" s="153" t="s">
        <v>145</v>
      </c>
      <c r="G459" s="153"/>
      <c r="H459" s="153"/>
      <c r="I459" s="153"/>
      <c r="J459" s="153"/>
    </row>
    <row r="461" spans="1:10" ht="85.15" customHeight="1" thickBot="1" x14ac:dyDescent="0.3">
      <c r="C461" s="154" t="s">
        <v>146</v>
      </c>
      <c r="D461" s="154"/>
      <c r="F461" s="154" t="s">
        <v>147</v>
      </c>
      <c r="G461" s="154"/>
      <c r="H461" s="154"/>
      <c r="I461" s="154"/>
      <c r="J461" s="154"/>
    </row>
  </sheetData>
  <sheetProtection algorithmName="SHA-512" hashValue="QqA60f/dIL8DZFOSCiaIvKpCpWSqjsfHMtvYvQPiIzs+NcLPQCvrPO3AEnkfCav97zw//TNCHaZxX1PnnOahBg==" saltValue="lakq/WWqH3UnneIENRip0A==" spinCount="100000" sheet="1" selectLockedCells="1"/>
  <mergeCells count="262">
    <mergeCell ref="C3:E3"/>
    <mergeCell ref="C4:E4"/>
    <mergeCell ref="C5:E5"/>
    <mergeCell ref="C6:E6"/>
    <mergeCell ref="C9:E9"/>
    <mergeCell ref="C10:I10"/>
    <mergeCell ref="C23:E23"/>
    <mergeCell ref="C24:E24"/>
    <mergeCell ref="C25:I25"/>
    <mergeCell ref="C26:E26"/>
    <mergeCell ref="C17:E17"/>
    <mergeCell ref="C18:E18"/>
    <mergeCell ref="C19:I19"/>
    <mergeCell ref="C20:E20"/>
    <mergeCell ref="C11:E11"/>
    <mergeCell ref="C12:I12"/>
    <mergeCell ref="C13:E13"/>
    <mergeCell ref="C61:I61"/>
    <mergeCell ref="C59:E59"/>
    <mergeCell ref="C51:I51"/>
    <mergeCell ref="C52:I52"/>
    <mergeCell ref="C53:E53"/>
    <mergeCell ref="C27:I27"/>
    <mergeCell ref="C28:E28"/>
    <mergeCell ref="C32:E32"/>
    <mergeCell ref="C33:I33"/>
    <mergeCell ref="C34:I34"/>
    <mergeCell ref="C35:E35"/>
    <mergeCell ref="C74:E74"/>
    <mergeCell ref="C77:E77"/>
    <mergeCell ref="C79:I79"/>
    <mergeCell ref="C80:E80"/>
    <mergeCell ref="C72:E72"/>
    <mergeCell ref="C73:I73"/>
    <mergeCell ref="C68:I68"/>
    <mergeCell ref="C69:E69"/>
    <mergeCell ref="C62:I62"/>
    <mergeCell ref="C63:E63"/>
    <mergeCell ref="C66:E66"/>
    <mergeCell ref="C67:E67"/>
    <mergeCell ref="C91:E91"/>
    <mergeCell ref="F91:J91"/>
    <mergeCell ref="C92:E92"/>
    <mergeCell ref="F92:J92"/>
    <mergeCell ref="C93:E93"/>
    <mergeCell ref="F93:J93"/>
    <mergeCell ref="C83:E83"/>
    <mergeCell ref="C84:I84"/>
    <mergeCell ref="C85:E85"/>
    <mergeCell ref="C89:E89"/>
    <mergeCell ref="C90:E90"/>
    <mergeCell ref="F90:J90"/>
    <mergeCell ref="C101:E101"/>
    <mergeCell ref="C102:I102"/>
    <mergeCell ref="C103:E103"/>
    <mergeCell ref="C94:E94"/>
    <mergeCell ref="F94:J94"/>
    <mergeCell ref="C95:E95"/>
    <mergeCell ref="C96:E96"/>
    <mergeCell ref="C99:E99"/>
    <mergeCell ref="C100:I100"/>
    <mergeCell ref="C117:I117"/>
    <mergeCell ref="C118:E118"/>
    <mergeCell ref="C113:E113"/>
    <mergeCell ref="C114:E114"/>
    <mergeCell ref="C115:I115"/>
    <mergeCell ref="C116:E116"/>
    <mergeCell ref="C107:E107"/>
    <mergeCell ref="C108:E108"/>
    <mergeCell ref="C109:I109"/>
    <mergeCell ref="C110:E110"/>
    <mergeCell ref="C155:I155"/>
    <mergeCell ref="C156:I156"/>
    <mergeCell ref="C150:I150"/>
    <mergeCell ref="C151:E151"/>
    <mergeCell ref="C149:E149"/>
    <mergeCell ref="C146:E146"/>
    <mergeCell ref="C147:E147"/>
    <mergeCell ref="C138:I138"/>
    <mergeCell ref="C139:I139"/>
    <mergeCell ref="C140:E140"/>
    <mergeCell ref="C172:E172"/>
    <mergeCell ref="C174:I174"/>
    <mergeCell ref="C175:E175"/>
    <mergeCell ref="C167:E167"/>
    <mergeCell ref="C168:I168"/>
    <mergeCell ref="C169:E169"/>
    <mergeCell ref="C162:I162"/>
    <mergeCell ref="C163:E163"/>
    <mergeCell ref="C157:E157"/>
    <mergeCell ref="C160:E160"/>
    <mergeCell ref="C161:E161"/>
    <mergeCell ref="C186:E186"/>
    <mergeCell ref="F186:J186"/>
    <mergeCell ref="C187:E187"/>
    <mergeCell ref="F187:J187"/>
    <mergeCell ref="C188:E188"/>
    <mergeCell ref="F188:J188"/>
    <mergeCell ref="C178:E178"/>
    <mergeCell ref="C179:I179"/>
    <mergeCell ref="C180:E180"/>
    <mergeCell ref="C184:E184"/>
    <mergeCell ref="C185:E185"/>
    <mergeCell ref="F185:J185"/>
    <mergeCell ref="C202:E202"/>
    <mergeCell ref="C203:E203"/>
    <mergeCell ref="C204:I204"/>
    <mergeCell ref="C205:E205"/>
    <mergeCell ref="C196:E196"/>
    <mergeCell ref="C197:I197"/>
    <mergeCell ref="C198:E198"/>
    <mergeCell ref="C189:E189"/>
    <mergeCell ref="F189:J189"/>
    <mergeCell ref="C190:E190"/>
    <mergeCell ref="C191:E191"/>
    <mergeCell ref="C194:E194"/>
    <mergeCell ref="C195:I195"/>
    <mergeCell ref="C231:I231"/>
    <mergeCell ref="C232:I232"/>
    <mergeCell ref="C233:E233"/>
    <mergeCell ref="C212:I212"/>
    <mergeCell ref="C213:E213"/>
    <mergeCell ref="C208:E208"/>
    <mergeCell ref="C209:E209"/>
    <mergeCell ref="C210:I210"/>
    <mergeCell ref="C211:E211"/>
    <mergeCell ref="C250:I250"/>
    <mergeCell ref="C251:E251"/>
    <mergeCell ref="C254:E254"/>
    <mergeCell ref="C256:I256"/>
    <mergeCell ref="C257:E257"/>
    <mergeCell ref="C249:E249"/>
    <mergeCell ref="C244:I244"/>
    <mergeCell ref="C245:E245"/>
    <mergeCell ref="C242:E242"/>
    <mergeCell ref="C243:E243"/>
    <mergeCell ref="C267:E267"/>
    <mergeCell ref="F267:J267"/>
    <mergeCell ref="C268:E268"/>
    <mergeCell ref="F268:J268"/>
    <mergeCell ref="C269:E269"/>
    <mergeCell ref="F269:J269"/>
    <mergeCell ref="C260:E260"/>
    <mergeCell ref="C261:I261"/>
    <mergeCell ref="C262:E262"/>
    <mergeCell ref="C266:E266"/>
    <mergeCell ref="C280:E280"/>
    <mergeCell ref="C284:E284"/>
    <mergeCell ref="C285:E285"/>
    <mergeCell ref="C276:E276"/>
    <mergeCell ref="C277:I277"/>
    <mergeCell ref="C278:E278"/>
    <mergeCell ref="C279:I279"/>
    <mergeCell ref="C270:E270"/>
    <mergeCell ref="F270:J270"/>
    <mergeCell ref="C271:E271"/>
    <mergeCell ref="F271:J271"/>
    <mergeCell ref="C272:E272"/>
    <mergeCell ref="C273:E273"/>
    <mergeCell ref="C327:E327"/>
    <mergeCell ref="C328:E328"/>
    <mergeCell ref="C316:I316"/>
    <mergeCell ref="C317:I317"/>
    <mergeCell ref="C318:E318"/>
    <mergeCell ref="C294:I294"/>
    <mergeCell ref="C295:E295"/>
    <mergeCell ref="C286:I286"/>
    <mergeCell ref="C287:E287"/>
    <mergeCell ref="C290:E290"/>
    <mergeCell ref="C291:E291"/>
    <mergeCell ref="C292:I292"/>
    <mergeCell ref="C293:E293"/>
    <mergeCell ref="C344:E344"/>
    <mergeCell ref="C340:I340"/>
    <mergeCell ref="C341:E341"/>
    <mergeCell ref="C333:E333"/>
    <mergeCell ref="C334:I334"/>
    <mergeCell ref="C335:E335"/>
    <mergeCell ref="C338:E338"/>
    <mergeCell ref="C329:I329"/>
    <mergeCell ref="C330:E330"/>
    <mergeCell ref="C353:E353"/>
    <mergeCell ref="F353:J353"/>
    <mergeCell ref="C354:E354"/>
    <mergeCell ref="F354:J354"/>
    <mergeCell ref="C355:E355"/>
    <mergeCell ref="F355:J355"/>
    <mergeCell ref="C345:I345"/>
    <mergeCell ref="C346:E346"/>
    <mergeCell ref="C350:E350"/>
    <mergeCell ref="C351:E351"/>
    <mergeCell ref="F351:J351"/>
    <mergeCell ref="C352:E352"/>
    <mergeCell ref="F352:J352"/>
    <mergeCell ref="C368:E368"/>
    <mergeCell ref="C369:E369"/>
    <mergeCell ref="C370:I370"/>
    <mergeCell ref="C371:E371"/>
    <mergeCell ref="C374:E374"/>
    <mergeCell ref="C375:E375"/>
    <mergeCell ref="C363:I363"/>
    <mergeCell ref="C364:E364"/>
    <mergeCell ref="C356:E356"/>
    <mergeCell ref="C357:E357"/>
    <mergeCell ref="C360:E360"/>
    <mergeCell ref="C361:I361"/>
    <mergeCell ref="C362:E362"/>
    <mergeCell ref="C408:E408"/>
    <mergeCell ref="C409:E409"/>
    <mergeCell ref="C397:I397"/>
    <mergeCell ref="C398:I398"/>
    <mergeCell ref="C399:E399"/>
    <mergeCell ref="C376:I376"/>
    <mergeCell ref="C377:E377"/>
    <mergeCell ref="C378:I378"/>
    <mergeCell ref="C379:E379"/>
    <mergeCell ref="C425:E425"/>
    <mergeCell ref="C421:I421"/>
    <mergeCell ref="C422:E422"/>
    <mergeCell ref="C414:E414"/>
    <mergeCell ref="C415:I415"/>
    <mergeCell ref="C416:E416"/>
    <mergeCell ref="C419:E419"/>
    <mergeCell ref="C410:I410"/>
    <mergeCell ref="C411:E411"/>
    <mergeCell ref="C434:E434"/>
    <mergeCell ref="F434:J434"/>
    <mergeCell ref="C435:E435"/>
    <mergeCell ref="F435:J435"/>
    <mergeCell ref="C436:E436"/>
    <mergeCell ref="F436:J436"/>
    <mergeCell ref="C426:I426"/>
    <mergeCell ref="C427:E427"/>
    <mergeCell ref="C431:E431"/>
    <mergeCell ref="C432:E432"/>
    <mergeCell ref="F432:J432"/>
    <mergeCell ref="C433:E433"/>
    <mergeCell ref="F433:J433"/>
    <mergeCell ref="C448:E448"/>
    <mergeCell ref="F448:J448"/>
    <mergeCell ref="C449:E449"/>
    <mergeCell ref="F449:J449"/>
    <mergeCell ref="C450:E450"/>
    <mergeCell ref="F450:J450"/>
    <mergeCell ref="C442:J442"/>
    <mergeCell ref="C444:J444"/>
    <mergeCell ref="C446:E446"/>
    <mergeCell ref="F446:J446"/>
    <mergeCell ref="C447:E447"/>
    <mergeCell ref="F447:J447"/>
    <mergeCell ref="C457:E457"/>
    <mergeCell ref="F457:J457"/>
    <mergeCell ref="C458:J458"/>
    <mergeCell ref="F459:J459"/>
    <mergeCell ref="C461:D461"/>
    <mergeCell ref="F461:J461"/>
    <mergeCell ref="C453:E453"/>
    <mergeCell ref="C454:J454"/>
    <mergeCell ref="C455:E455"/>
    <mergeCell ref="F455:J455"/>
    <mergeCell ref="C456:E456"/>
    <mergeCell ref="F456:J456"/>
  </mergeCells>
  <pageMargins left="0.55118110236219997" right="0.55118110236219997" top="0.55118110236219997" bottom="0.55118110236219997" header="0.27559055118109999" footer="0.35433070866142002"/>
  <pageSetup paperSize="9" scale="83" fitToHeight="0" orientation="portrait" r:id="rId1"/>
  <headerFooter>
    <oddHeader>&amp;L 21053 - BÂTIMENTS 008 ET 009 - ÉCOLE DE GUERRE RESTAURATION DES FAÇADES ET TOITURES
 &amp;RDCE  
DPGF -  LOT 05 MAÇONNERIE - PIERRE DE TAILLE MH</oddHeader>
    <oddFooter>&amp;L 2BDM Architectes J. MOULIN&amp;RPage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17</vt:i4>
      </vt:variant>
    </vt:vector>
  </HeadingPairs>
  <TitlesOfParts>
    <vt:vector size="22" baseType="lpstr">
      <vt:lpstr>Page de garde</vt:lpstr>
      <vt:lpstr>Note liminaire</vt:lpstr>
      <vt:lpstr>Paramètres</vt:lpstr>
      <vt:lpstr>Version</vt:lpstr>
      <vt:lpstr>DPGF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'Note liminaire'!Zone_d_impression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2025-01-29T10:34:00Z</dcterms:created>
  <dcterms:modified xsi:type="dcterms:W3CDTF">2025-02-17T10:37:48Z</dcterms:modified>
</cp:coreProperties>
</file>