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75\7°\ECOLE MILITAIRE\Z-21053-ECOLE GUERRE CLOS COUV\07-PRO-DCE\00-RenduFinal\EM_ECOLE DE GUERRE_DCE 2BDM\V2 pour PLACE\01_Pièces Ecrites\05_DPGF - BPU - DQE\LOT 06 CHARPENTE - COUVERTURE MH\"/>
    </mc:Choice>
  </mc:AlternateContent>
  <xr:revisionPtr revIDLastSave="0" documentId="13_ncr:1_{6CABA4A5-37C0-477E-AD59-F47DDE86D23C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Page de garde" sheetId="1" r:id="rId1"/>
    <sheet name="Note liminaire" sheetId="8" r:id="rId2"/>
    <sheet name="Paramètres" sheetId="3" state="hidden" r:id="rId3"/>
    <sheet name="Version" sheetId="4" state="hidden" r:id="rId4"/>
    <sheet name="BPU" sheetId="6" r:id="rId5"/>
  </sheets>
  <externalReferences>
    <externalReference r:id="rId6"/>
    <externalReference r:id="rId7"/>
    <externalReference r:id="rId8"/>
  </externalReferences>
  <definedNames>
    <definedName name="___D1" localSheetId="1">#REF!</definedName>
    <definedName name="___D1">#REF!</definedName>
    <definedName name="___D2">#REF!</definedName>
    <definedName name="___D3">#REF!</definedName>
    <definedName name="___D4">#REF!</definedName>
    <definedName name="___D5">#REF!</definedName>
    <definedName name="___D6">#REF!</definedName>
    <definedName name="___T1">#REF!</definedName>
    <definedName name="___T2">#REF!</definedName>
    <definedName name="___T3">#REF!</definedName>
    <definedName name="___T4">#REF!</definedName>
    <definedName name="___T5">#REF!</definedName>
    <definedName name="___T6">#REF!</definedName>
    <definedName name="___T7">#REF!</definedName>
    <definedName name="__b2">'[1]Hono TF'!#REF!</definedName>
    <definedName name="__b3">'[1]Hono TF'!#REF!</definedName>
    <definedName name="__bb1">'[1]Hono TF'!#REF!</definedName>
    <definedName name="__bb3">'[1]Hono TF'!#REF!</definedName>
    <definedName name="__bb4">'[1]Hono TF'!#REF!</definedName>
    <definedName name="__bb5">'[1]Hono TF'!#REF!</definedName>
    <definedName name="__bb6">'[1]Hono TF'!#REF!</definedName>
    <definedName name="__D1" localSheetId="1">#REF!</definedName>
    <definedName name="__D1">#REF!</definedName>
    <definedName name="__D2" localSheetId="1">#REF!</definedName>
    <definedName name="__D2">#REF!</definedName>
    <definedName name="__D3" localSheetId="1">#REF!</definedName>
    <definedName name="__D3">#REF!</definedName>
    <definedName name="__D4">#REF!</definedName>
    <definedName name="__D5">#REF!</definedName>
    <definedName name="__D6">#REF!</definedName>
    <definedName name="__MD1">#REF!</definedName>
    <definedName name="__MD2">#REF!</definedName>
    <definedName name="__MD4">#REF!</definedName>
    <definedName name="__MD5">#REF!</definedName>
    <definedName name="__MD6">#REF!</definedName>
    <definedName name="__MT1">#REF!</definedName>
    <definedName name="__MT2">#REF!</definedName>
    <definedName name="__MT3">#REF!</definedName>
    <definedName name="__MT4">#REF!</definedName>
    <definedName name="__MT5">#REF!</definedName>
    <definedName name="__MT6">#REF!</definedName>
    <definedName name="__MT7">#REF!</definedName>
    <definedName name="__op1">'[1]Hono TF'!#REF!</definedName>
    <definedName name="__op2">'[1]Hono TF'!#REF!</definedName>
    <definedName name="__op3">'[1]Hono TF'!#REF!</definedName>
    <definedName name="__T1" localSheetId="1">#REF!</definedName>
    <definedName name="__T1">#REF!</definedName>
    <definedName name="__T2" localSheetId="1">#REF!</definedName>
    <definedName name="__T2">#REF!</definedName>
    <definedName name="__T3" localSheetId="1">#REF!</definedName>
    <definedName name="__T3">#REF!</definedName>
    <definedName name="__T4">#REF!</definedName>
    <definedName name="__T5">#REF!</definedName>
    <definedName name="__T6">#REF!</definedName>
    <definedName name="__T7">#REF!</definedName>
    <definedName name="__tit01">#REF!</definedName>
    <definedName name="__tit02">#REF!</definedName>
    <definedName name="__tit03">#REF!</definedName>
    <definedName name="__tit04">#REF!</definedName>
    <definedName name="__tit05">#REF!</definedName>
    <definedName name="__tit06">#REF!</definedName>
    <definedName name="__tit07">#REF!</definedName>
    <definedName name="__tit08">#REF!</definedName>
    <definedName name="__tit09">#REF!</definedName>
    <definedName name="__tit10">#REF!</definedName>
    <definedName name="__tit11">#REF!</definedName>
    <definedName name="__tit12">#REF!</definedName>
    <definedName name="__tit13">#REF!</definedName>
    <definedName name="__tit14">#REF!</definedName>
    <definedName name="__tit15">#REF!</definedName>
    <definedName name="__tit16">#REF!</definedName>
    <definedName name="__tit17">#REF!</definedName>
    <definedName name="__tit18">#REF!</definedName>
    <definedName name="__tit19">#REF!</definedName>
    <definedName name="__tit20">#REF!</definedName>
    <definedName name="__tit21">#REF!</definedName>
    <definedName name="__tit22">#REF!</definedName>
    <definedName name="__tit23">#REF!</definedName>
    <definedName name="__tit24">#REF!</definedName>
    <definedName name="__tit25">#REF!</definedName>
    <definedName name="__tit26">#REF!</definedName>
    <definedName name="__tit27">#REF!</definedName>
    <definedName name="__tit28">#REF!</definedName>
    <definedName name="__tit29">#REF!</definedName>
    <definedName name="__tit30">#REF!</definedName>
    <definedName name="__tit31">#REF!</definedName>
    <definedName name="_01_03_1994">#REF!</definedName>
    <definedName name="_A1">#REF!</definedName>
    <definedName name="_A2">#REF!</definedName>
    <definedName name="_A3">#REF!</definedName>
    <definedName name="_A4">#REF!</definedName>
    <definedName name="_A5">#REF!</definedName>
    <definedName name="_A6">#REF!</definedName>
    <definedName name="_A71">#REF!</definedName>
    <definedName name="_A72">#REF!</definedName>
    <definedName name="_A73">#REF!</definedName>
    <definedName name="_b1">#REF!</definedName>
    <definedName name="_b2">'[1]Hono TF'!#REF!</definedName>
    <definedName name="_b3">'[1]Hono TF'!#REF!</definedName>
    <definedName name="_B71" localSheetId="1">#REF!</definedName>
    <definedName name="_B71">#REF!</definedName>
    <definedName name="_B72" localSheetId="1">#REF!</definedName>
    <definedName name="_B72">#REF!</definedName>
    <definedName name="_B73" localSheetId="1">#REF!</definedName>
    <definedName name="_B73">#REF!</definedName>
    <definedName name="_bb1" localSheetId="1">'[1]Hono TF'!#REF!</definedName>
    <definedName name="_bb1">'[1]Hono TF'!#REF!</definedName>
    <definedName name="_bb2" localSheetId="1">#REF!</definedName>
    <definedName name="_bb2">#REF!</definedName>
    <definedName name="_bb3" localSheetId="1">'[1]Hono TF'!#REF!</definedName>
    <definedName name="_bb3">'[1]Hono TF'!#REF!</definedName>
    <definedName name="_bb4" localSheetId="1">'[1]Hono TF'!#REF!</definedName>
    <definedName name="_bb4">'[1]Hono TF'!#REF!</definedName>
    <definedName name="_bb5" localSheetId="1">'[1]Hono TF'!#REF!</definedName>
    <definedName name="_bb5">'[1]Hono TF'!#REF!</definedName>
    <definedName name="_bb6" localSheetId="1">'[1]Hono TF'!#REF!</definedName>
    <definedName name="_bb6">'[1]Hono TF'!#REF!</definedName>
    <definedName name="_bt01" localSheetId="1">#REF!</definedName>
    <definedName name="_bt01">#REF!</definedName>
    <definedName name="_D1" localSheetId="1">#REF!</definedName>
    <definedName name="_D1">#REF!</definedName>
    <definedName name="_D2" localSheetId="1">#REF!</definedName>
    <definedName name="_D2">#REF!</definedName>
    <definedName name="_D3">#REF!</definedName>
    <definedName name="_D4">#REF!</definedName>
    <definedName name="_D5">#REF!</definedName>
    <definedName name="_D6">#REF!</definedName>
    <definedName name="_ht1" localSheetId="1">#REF!</definedName>
    <definedName name="_ht1">#REF!</definedName>
    <definedName name="_ht2" localSheetId="1">#REF!</definedName>
    <definedName name="_ht2">#REF!</definedName>
    <definedName name="_ii1" localSheetId="1">#REF!</definedName>
    <definedName name="_ii1">#REF!</definedName>
    <definedName name="_ii2">#REF!</definedName>
    <definedName name="_II3">#REF!</definedName>
    <definedName name="_II4">#REF!</definedName>
    <definedName name="_MD1">#REF!</definedName>
    <definedName name="_MD2">#REF!</definedName>
    <definedName name="_MD4">#REF!</definedName>
    <definedName name="_MD5">#REF!</definedName>
    <definedName name="_MD6">#REF!</definedName>
    <definedName name="_MT1">#REF!</definedName>
    <definedName name="_MT2">#REF!</definedName>
    <definedName name="_MT3">#REF!</definedName>
    <definedName name="_MT4">#REF!</definedName>
    <definedName name="_MT5">#REF!</definedName>
    <definedName name="_MT6">#REF!</definedName>
    <definedName name="_MT7">#REF!</definedName>
    <definedName name="_op1">'[1]Hono TF'!#REF!</definedName>
    <definedName name="_op2">'[1]Hono TF'!#REF!</definedName>
    <definedName name="_op3">'[1]Hono TF'!#REF!</definedName>
    <definedName name="_T1" localSheetId="1">#REF!</definedName>
    <definedName name="_T1">#REF!</definedName>
    <definedName name="_T2" localSheetId="1">#REF!</definedName>
    <definedName name="_T2">#REF!</definedName>
    <definedName name="_T3" localSheetId="1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it01">#REF!</definedName>
    <definedName name="_tit02">#REF!</definedName>
    <definedName name="_tit03">#REF!</definedName>
    <definedName name="_tit04">#REF!</definedName>
    <definedName name="_tit05">#REF!</definedName>
    <definedName name="_tit06">#REF!</definedName>
    <definedName name="_tit07">#REF!</definedName>
    <definedName name="_tit08">#REF!</definedName>
    <definedName name="_tit09">#REF!</definedName>
    <definedName name="_tit1">#REF!</definedName>
    <definedName name="_tit10">#REF!</definedName>
    <definedName name="_tit11">#REF!</definedName>
    <definedName name="_tit12">#REF!</definedName>
    <definedName name="_tit13">#REF!</definedName>
    <definedName name="_tit14">#REF!</definedName>
    <definedName name="_tit15">#REF!</definedName>
    <definedName name="_tit16">#REF!</definedName>
    <definedName name="_tit17">#REF!</definedName>
    <definedName name="_tit18">#REF!</definedName>
    <definedName name="_tit19">#REF!</definedName>
    <definedName name="_tit20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28">#REF!</definedName>
    <definedName name="_tit29">#REF!</definedName>
    <definedName name="_tit30">#REF!</definedName>
    <definedName name="_tit31">#REF!</definedName>
    <definedName name="_TX1" localSheetId="1">#REF!</definedName>
    <definedName name="_TX1">#REF!</definedName>
    <definedName name="_TX2" localSheetId="1">#REF!</definedName>
    <definedName name="_TX2">#REF!</definedName>
    <definedName name="_TX3" localSheetId="1">#REF!</definedName>
    <definedName name="_TX3">#REF!</definedName>
    <definedName name="_TX4">#REF!</definedName>
    <definedName name="_V1">#REF!</definedName>
    <definedName name="_V2">#REF!</definedName>
    <definedName name="_V3">#REF!</definedName>
    <definedName name="_V4">#REF!</definedName>
    <definedName name="_V5">#REF!</definedName>
    <definedName name="a">#REF!</definedName>
    <definedName name="accessoires_postes">#REF!</definedName>
    <definedName name="AfficherFormule" localSheetId="1">[2]!AfficherFormule</definedName>
    <definedName name="AfficherFormule">[2]!AfficherFormule</definedName>
    <definedName name="AIIIA" localSheetId="1">#REF!</definedName>
    <definedName name="AIIIA">#REF!</definedName>
    <definedName name="AIIIAA" localSheetId="1">#REF!</definedName>
    <definedName name="AIIIAA">#REF!</definedName>
    <definedName name="AIIIV" localSheetId="1">#REF!</definedName>
    <definedName name="AIIIV">#REF!</definedName>
    <definedName name="AIIIVA">#REF!</definedName>
    <definedName name="alarme_incendie">#REF!</definedName>
    <definedName name="alarme_technique">#REF!</definedName>
    <definedName name="appareils_d_éclairage">#REF!</definedName>
    <definedName name="b">#REF!</definedName>
    <definedName name="B3A">#REF!</definedName>
    <definedName name="B3AA">#REF!</definedName>
    <definedName name="B3V">#REF!</definedName>
    <definedName name="B3VA">#REF!</definedName>
    <definedName name="_xlnm.Database">#REF!</definedName>
    <definedName name="batteries_condensateurs">#REF!</definedName>
    <definedName name="bba">'[1]Hono TF'!#REF!</definedName>
    <definedName name="bbv">'[1]Hono TF'!#REF!</definedName>
    <definedName name="bht" localSheetId="1">#REF!</definedName>
    <definedName name="bht">#REF!</definedName>
    <definedName name="boites" localSheetId="1">#REF!</definedName>
    <definedName name="boites">#REF!</definedName>
    <definedName name="BRA" localSheetId="1">#REF!</definedName>
    <definedName name="BRA">#REF!</definedName>
    <definedName name="BRATER">#REF!</definedName>
    <definedName name="BRV">#REF!</definedName>
    <definedName name="BRVTER">#REF!</definedName>
    <definedName name="câbles_H07RNF">#REF!</definedName>
    <definedName name="câbles_HN33S33">#REF!</definedName>
    <definedName name="câbles_MT">#REF!</definedName>
    <definedName name="câbles_R02V_alu">#REF!</definedName>
    <definedName name="câbles_R02V_cu">#REF!</definedName>
    <definedName name="câbles_spéciaux">#REF!</definedName>
    <definedName name="câbles_téléphoniques">#REF!</definedName>
    <definedName name="cat">#REF!</definedName>
    <definedName name="cellules_MT">#REF!</definedName>
    <definedName name="chap">#REF!</definedName>
    <definedName name="chauffage">#REF!</definedName>
    <definedName name="chemins_de_câbles">#REF!</definedName>
    <definedName name="circuits_de_terre">#REF!</definedName>
    <definedName name="cm">#REF!</definedName>
    <definedName name="CODELOT">Paramètres!$C$9</definedName>
    <definedName name="COEF_MINO">#REF!</definedName>
    <definedName name="conduits">#REF!</definedName>
    <definedName name="cosses">#REF!</definedName>
    <definedName name="CPVILLEDOSSIER">Paramètres!$C$26:$J$26</definedName>
    <definedName name="_xlnm.Criteria">#REF!</definedName>
    <definedName name="css">'[1]Hono TF'!#REF!</definedName>
    <definedName name="CSSA" localSheetId="1">#REF!</definedName>
    <definedName name="CSSA">#REF!</definedName>
    <definedName name="DATEVALEUR">Paramètres!$C$13</definedName>
    <definedName name="début_sortie" localSheetId="1">#REF!</definedName>
    <definedName name="début_sortie">#REF!</definedName>
    <definedName name="debutsortie" localSheetId="1">#REF!</definedName>
    <definedName name="debutsortie">#REF!</definedName>
    <definedName name="depart" localSheetId="1">'[1]Hono TF'!#REF!</definedName>
    <definedName name="depart">'[1]Hono TF'!#REF!</definedName>
    <definedName name="dfg" localSheetId="1">#REF!</definedName>
    <definedName name="dfg">#REF!</definedName>
    <definedName name="dg" localSheetId="1">#REF!</definedName>
    <definedName name="dg">#REF!</definedName>
    <definedName name="distribution_horaire" localSheetId="1">#REF!</definedName>
    <definedName name="distribution_horaire">#REF!</definedName>
    <definedName name="dmj">#REF!</definedName>
    <definedName name="dtcr">#REF!</definedName>
    <definedName name="dtmj">#REF!</definedName>
    <definedName name="e">#REF!</definedName>
    <definedName name="éclairage_extérieur">#REF!</definedName>
    <definedName name="edi">'[1]Hono TF'!#REF!</definedName>
    <definedName name="ESSAI">999</definedName>
    <definedName name="ezatrdtyfty" localSheetId="1">#REF!</definedName>
    <definedName name="ezatrdtyfty">#REF!</definedName>
    <definedName name="f_choix" localSheetId="1">#REF!</definedName>
    <definedName name="f_choix">#REF!</definedName>
    <definedName name="fghfgfdss" localSheetId="1">#REF!</definedName>
    <definedName name="fghfgfdss">#REF!</definedName>
    <definedName name="fil_V">#REF!</definedName>
    <definedName name="ghfghfghf">#REF!</definedName>
    <definedName name="goulotte_plastique">#REF!</definedName>
    <definedName name="HONOA">#REF!</definedName>
    <definedName name="HONOV">#REF!</definedName>
    <definedName name="I">#REF!</definedName>
    <definedName name="IIA">#REF!</definedName>
    <definedName name="IIB">#REF!</definedName>
    <definedName name="_xlnm.Print_Titles" localSheetId="4">BPU!$1:$3</definedName>
    <definedName name="INDICELOT">Paramètres!$C$17</definedName>
    <definedName name="jghj" localSheetId="1">#REF!</definedName>
    <definedName name="jghj">#REF!</definedName>
    <definedName name="jgjgjg" localSheetId="1">[2]!AfficherFormule</definedName>
    <definedName name="jgjgjg">[2]!AfficherFormule</definedName>
    <definedName name="jhfkghfghfghf" localSheetId="1">#REF!</definedName>
    <definedName name="jhfkghfghfghf">#REF!</definedName>
    <definedName name="jhljkjgjgjhg">#REF!</definedName>
    <definedName name="jkjhjh">#REF!</definedName>
    <definedName name="jkjkhfghfg">#REF!</definedName>
    <definedName name="kyho">#REF!</definedName>
    <definedName name="kyuo">#REF!</definedName>
    <definedName name="loca">'[1]Hono TF'!#REF!</definedName>
    <definedName name="mm_aa" localSheetId="1">#REF!</definedName>
    <definedName name="mm_aa">#REF!</definedName>
    <definedName name="MMP" localSheetId="1">#REF!</definedName>
    <definedName name="MMP">#REF!</definedName>
    <definedName name="MNC" localSheetId="1">#REF!</definedName>
    <definedName name="MNC">#REF!</definedName>
    <definedName name="Module1.AfficherFormule" localSheetId="1">[3]!Module1.AfficherFormule</definedName>
    <definedName name="Module1.AfficherFormule">[3]!Module1.AfficherFormule</definedName>
    <definedName name="MP" localSheetId="1">#REF!</definedName>
    <definedName name="MP">#REF!</definedName>
    <definedName name="MPB" localSheetId="1">#REF!</definedName>
    <definedName name="MPB">#REF!</definedName>
    <definedName name="MPT" localSheetId="1">#REF!</definedName>
    <definedName name="MPT">#REF!</definedName>
    <definedName name="ms">#REF!</definedName>
    <definedName name="NC">#REF!</definedName>
    <definedName name="niv_comp">#REF!</definedName>
    <definedName name="nof">#REF!</definedName>
    <definedName name="nofi">#REF!</definedName>
    <definedName name="notr">#REF!</definedName>
    <definedName name="NUMDOSSIER">Paramètres!$C$7</definedName>
    <definedName name="nvcomp">'[1]Hono TF'!#REF!</definedName>
    <definedName name="OBSERVATIONCONSULTE" localSheetId="1">#REF!</definedName>
    <definedName name="OBSERVATIONCONSULTE">#REF!</definedName>
    <definedName name="oipjiojioyyt" localSheetId="1">#REF!</definedName>
    <definedName name="oipjiojioyyt">#REF!</definedName>
    <definedName name="paratonnerre" localSheetId="1">#REF!</definedName>
    <definedName name="paratonnerre">#REF!</definedName>
    <definedName name="PARCELLEDOSSIER">Paramètres!$C$28:$J$28</definedName>
    <definedName name="PE" localSheetId="1">#REF!</definedName>
    <definedName name="PE">#REF!</definedName>
    <definedName name="petit_appareillage">#REF!</definedName>
    <definedName name="PHASELOT">Paramètres!$C$15</definedName>
    <definedName name="q">#REF!</definedName>
    <definedName name="raccordements">#REF!</definedName>
    <definedName name="reyttyf">#REF!</definedName>
    <definedName name="RUEDOSSIER">Paramètres!$C$24:$J$24</definedName>
    <definedName name="rz">#REF!</definedName>
    <definedName name="s">#REF!</definedName>
    <definedName name="sesese">#REF!</definedName>
    <definedName name="sur">#REF!</definedName>
    <definedName name="tableaux_de_comptage">#REF!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éléphonie">#REF!</definedName>
    <definedName name="télévision">#REF!</definedName>
    <definedName name="TIERSADRSSPOS" localSheetId="1">#REF!</definedName>
    <definedName name="TIERSADRSSPOS">#REF!</definedName>
    <definedName name="TIERSBTPOS" localSheetId="1">#REF!</definedName>
    <definedName name="TIERSBTPOS">#REF!</definedName>
    <definedName name="TIERSCONTACT" localSheetId="1">#REF!</definedName>
    <definedName name="TIERSCONTACT">#REF!</definedName>
    <definedName name="TIERSCP" localSheetId="1">#REF!</definedName>
    <definedName name="TIERSCP">#REF!</definedName>
    <definedName name="TIERSEMAIL" localSheetId="1">#REF!</definedName>
    <definedName name="TIERSEMAIL">#REF!</definedName>
    <definedName name="TIERSFAX" localSheetId="1">#REF!</definedName>
    <definedName name="TIERSFAX">#REF!</definedName>
    <definedName name="TIERSLOCALITE" localSheetId="1">#REF!</definedName>
    <definedName name="TIERSLOCALITE">#REF!</definedName>
    <definedName name="TIERSNOM" localSheetId="1">#REF!</definedName>
    <definedName name="TIERSNOM">#REF!</definedName>
    <definedName name="TIERSTEL" localSheetId="1">#REF!</definedName>
    <definedName name="TIERSTEL">#REF!</definedName>
    <definedName name="TIERSTELP" localSheetId="1">#REF!</definedName>
    <definedName name="TIERSTELP">#REF!</definedName>
    <definedName name="TIERSVILLE" localSheetId="1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  <definedName name="toto" localSheetId="1">[2]!AfficherFormule</definedName>
    <definedName name="toto">[2]!AfficherFormule</definedName>
    <definedName name="transformateurs" localSheetId="1">#REF!</definedName>
    <definedName name="transformateurs">#REF!</definedName>
    <definedName name="travaux_de_VRD" localSheetId="1">#REF!</definedName>
    <definedName name="travaux_de_VRD">#REF!</definedName>
    <definedName name="treoiopjipo" localSheetId="1">#REF!</definedName>
    <definedName name="treoiopjipo">#REF!</definedName>
    <definedName name="TVA">0.186</definedName>
    <definedName name="TX3A" localSheetId="1">#REF!</definedName>
    <definedName name="TX3A">#REF!</definedName>
    <definedName name="TX3B" localSheetId="1">#REF!</definedName>
    <definedName name="TX3B">#REF!</definedName>
    <definedName name="TXA" localSheetId="1">#REF!</definedName>
    <definedName name="TXA">#REF!</definedName>
    <definedName name="txaa" localSheetId="1">'[1]Hono TF'!#REF!</definedName>
    <definedName name="txaa">'[1]Hono TF'!#REF!</definedName>
    <definedName name="TXB" localSheetId="1">#REF!</definedName>
    <definedName name="TXB">#REF!</definedName>
    <definedName name="txt" localSheetId="1">#REF!</definedName>
    <definedName name="txt">#REF!</definedName>
    <definedName name="txv" localSheetId="1">'[1]Hono TF'!#REF!</definedName>
    <definedName name="txv">'[1]Hono TF'!#REF!</definedName>
    <definedName name="txva" localSheetId="1">'[1]Hono TF'!#REF!</definedName>
    <definedName name="txva">'[1]Hono TF'!#REF!</definedName>
    <definedName name="uytfiuygyug" localSheetId="1">#REF!</definedName>
    <definedName name="uytfiuygyug">#REF!</definedName>
    <definedName name="va" localSheetId="1">'[1]Hono TF'!#REF!</definedName>
    <definedName name="va">'[1]Hono TF'!#REF!</definedName>
    <definedName name="VIA" localSheetId="1">#REF!</definedName>
    <definedName name="VIA">#REF!</definedName>
    <definedName name="Vitraux" localSheetId="1">[2]!AfficherFormule</definedName>
    <definedName name="Vitraux">[2]!AfficherFormule</definedName>
    <definedName name="VIV" localSheetId="1">#REF!</definedName>
    <definedName name="VIV">#REF!</definedName>
    <definedName name="vma" localSheetId="1">'[1]Hono TF'!#REF!</definedName>
    <definedName name="vma">'[1]Hono TF'!#REF!</definedName>
    <definedName name="vmv" localSheetId="1">'[1]Hono TF'!#REF!</definedName>
    <definedName name="vmv">'[1]Hono TF'!#REF!</definedName>
    <definedName name="vsdgv" localSheetId="1">#REF!</definedName>
    <definedName name="vsdgv">#REF!</definedName>
    <definedName name="vv" localSheetId="1">'[1]Hono TF'!#REF!</definedName>
    <definedName name="vv">'[1]Hono TF'!#REF!</definedName>
    <definedName name="ygyugftyf" localSheetId="1">#REF!</definedName>
    <definedName name="ygyugftyf">#REF!</definedName>
    <definedName name="yutgyutrezeaz" localSheetId="1">#REF!</definedName>
    <definedName name="yutgyutrezeaz">#REF!</definedName>
    <definedName name="yutlioopin" localSheetId="1">#REF!</definedName>
    <definedName name="yutlioopin">#REF!</definedName>
    <definedName name="z">#REF!</definedName>
    <definedName name="zearaze">#REF!</definedName>
    <definedName name="_xlnm.Print_Area" localSheetId="1">'Note liminaire'!$A$1:$P$66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86" i="6" l="1"/>
  <c r="J781" i="6"/>
  <c r="J779" i="6"/>
  <c r="J773" i="6"/>
  <c r="J769" i="6"/>
  <c r="J762" i="6"/>
  <c r="J760" i="6"/>
  <c r="J755" i="6"/>
  <c r="J751" i="6"/>
  <c r="J747" i="6"/>
  <c r="J743" i="6"/>
  <c r="J739" i="6"/>
  <c r="J733" i="6"/>
  <c r="J729" i="6"/>
  <c r="J725" i="6"/>
  <c r="J717" i="6"/>
  <c r="J708" i="6"/>
  <c r="J704" i="6"/>
  <c r="J700" i="6"/>
  <c r="J698" i="6"/>
  <c r="J696" i="6"/>
  <c r="J694" i="6"/>
  <c r="J690" i="6"/>
  <c r="J688" i="6"/>
  <c r="J683" i="6"/>
  <c r="J679" i="6"/>
  <c r="J663" i="6"/>
  <c r="J659" i="6"/>
  <c r="J653" i="6"/>
  <c r="J649" i="6"/>
  <c r="J642" i="6"/>
  <c r="J640" i="6"/>
  <c r="J636" i="6"/>
  <c r="J632" i="6"/>
  <c r="J624" i="6"/>
  <c r="J622" i="6"/>
  <c r="J618" i="6"/>
  <c r="J616" i="6"/>
  <c r="J612" i="6"/>
  <c r="J610" i="6"/>
  <c r="J606" i="6"/>
  <c r="J604" i="6"/>
  <c r="J599" i="6"/>
  <c r="J595" i="6"/>
  <c r="J591" i="6"/>
  <c r="J587" i="6"/>
  <c r="J583" i="6"/>
  <c r="J579" i="6"/>
  <c r="J574" i="6"/>
  <c r="J570" i="6"/>
  <c r="J562" i="6"/>
  <c r="J558" i="6"/>
  <c r="J552" i="6"/>
  <c r="J550" i="6"/>
  <c r="J548" i="6"/>
  <c r="J544" i="6"/>
  <c r="J542" i="6"/>
  <c r="J540" i="6"/>
  <c r="J535" i="6"/>
  <c r="J527" i="6"/>
  <c r="J523" i="6"/>
  <c r="J519" i="6"/>
  <c r="J517" i="6"/>
  <c r="J515" i="6"/>
  <c r="J513" i="6"/>
  <c r="J509" i="6"/>
  <c r="J507" i="6"/>
  <c r="J502" i="6"/>
  <c r="J498" i="6"/>
  <c r="J482" i="6"/>
  <c r="J477" i="6"/>
  <c r="J471" i="6"/>
  <c r="J467" i="6"/>
  <c r="J460" i="6"/>
  <c r="J458" i="6"/>
  <c r="J454" i="6"/>
  <c r="J450" i="6"/>
  <c r="J442" i="6"/>
  <c r="J440" i="6"/>
  <c r="J436" i="6"/>
  <c r="J434" i="6"/>
  <c r="J430" i="6"/>
  <c r="J428" i="6"/>
  <c r="J423" i="6"/>
  <c r="J419" i="6"/>
  <c r="J415" i="6"/>
  <c r="J411" i="6"/>
  <c r="J407" i="6"/>
  <c r="J403" i="6"/>
  <c r="J398" i="6"/>
  <c r="J394" i="6"/>
  <c r="J386" i="6"/>
  <c r="J380" i="6"/>
  <c r="J378" i="6"/>
  <c r="J376" i="6"/>
  <c r="J372" i="6"/>
  <c r="J370" i="6"/>
  <c r="J368" i="6"/>
  <c r="J363" i="6"/>
  <c r="J355" i="6"/>
  <c r="J351" i="6"/>
  <c r="J347" i="6"/>
  <c r="J345" i="6"/>
  <c r="J343" i="6"/>
  <c r="J341" i="6"/>
  <c r="J337" i="6"/>
  <c r="J335" i="6"/>
  <c r="J330" i="6"/>
  <c r="J326" i="6"/>
  <c r="J310" i="6"/>
  <c r="J304" i="6"/>
  <c r="J300" i="6"/>
  <c r="J293" i="6"/>
  <c r="J291" i="6"/>
  <c r="J287" i="6"/>
  <c r="J283" i="6"/>
  <c r="J275" i="6"/>
  <c r="J273" i="6"/>
  <c r="J269" i="6"/>
  <c r="J267" i="6"/>
  <c r="J263" i="6"/>
  <c r="J261" i="6"/>
  <c r="J256" i="6"/>
  <c r="J252" i="6"/>
  <c r="J248" i="6"/>
  <c r="J244" i="6"/>
  <c r="J240" i="6"/>
  <c r="J236" i="6"/>
  <c r="J231" i="6"/>
  <c r="J226" i="6"/>
  <c r="J218" i="6"/>
  <c r="J212" i="6"/>
  <c r="J210" i="6"/>
  <c r="J208" i="6"/>
  <c r="J204" i="6"/>
  <c r="J202" i="6"/>
  <c r="J200" i="6"/>
  <c r="J195" i="6"/>
  <c r="J187" i="6"/>
  <c r="J183" i="6"/>
  <c r="J179" i="6"/>
  <c r="J177" i="6"/>
  <c r="J175" i="6"/>
  <c r="J173" i="6"/>
  <c r="J169" i="6"/>
  <c r="J167" i="6"/>
  <c r="J162" i="6"/>
  <c r="J158" i="6"/>
  <c r="J145" i="6"/>
  <c r="J138" i="6"/>
  <c r="J134" i="6"/>
  <c r="J127" i="6"/>
  <c r="J125" i="6"/>
  <c r="J121" i="6"/>
  <c r="J119" i="6"/>
  <c r="J115" i="6"/>
  <c r="J113" i="6"/>
  <c r="J108" i="6"/>
  <c r="J104" i="6"/>
  <c r="J100" i="6"/>
  <c r="J96" i="6"/>
  <c r="J92" i="6"/>
  <c r="J88" i="6"/>
  <c r="J83" i="6"/>
  <c r="J79" i="6"/>
  <c r="J71" i="6"/>
  <c r="J65" i="6"/>
  <c r="J63" i="6"/>
  <c r="J61" i="6"/>
  <c r="J57" i="6"/>
  <c r="J55" i="6"/>
  <c r="J53" i="6"/>
  <c r="J48" i="6"/>
  <c r="J40" i="6"/>
  <c r="J36" i="6"/>
  <c r="J32" i="6"/>
  <c r="J30" i="6"/>
  <c r="J28" i="6"/>
  <c r="J26" i="6"/>
  <c r="J22" i="6"/>
  <c r="J20" i="6"/>
  <c r="J15" i="6"/>
  <c r="J11" i="6"/>
  <c r="AA97" i="3"/>
  <c r="AA8" i="3"/>
  <c r="G84" i="1"/>
  <c r="G82" i="1"/>
  <c r="G78" i="1"/>
  <c r="E63" i="1"/>
  <c r="E60" i="1"/>
  <c r="E20" i="1"/>
  <c r="F808" i="6" l="1"/>
  <c r="F319" i="6"/>
  <c r="F810" i="6"/>
  <c r="F809" i="6"/>
  <c r="F806" i="6"/>
  <c r="F794" i="6"/>
  <c r="F150" i="6"/>
  <c r="F672" i="6"/>
  <c r="F807" i="6"/>
  <c r="F491" i="6"/>
  <c r="F490" i="6"/>
  <c r="F671" i="6"/>
  <c r="F151" i="6"/>
  <c r="F318" i="6"/>
  <c r="F795" i="6"/>
  <c r="F320" i="6" l="1"/>
  <c r="F796" i="6"/>
  <c r="F815" i="6"/>
  <c r="F816" i="6" s="1"/>
  <c r="F817" i="6" s="1"/>
  <c r="F152" i="6"/>
  <c r="F673" i="6"/>
  <c r="F492" i="6"/>
  <c r="J798" i="6"/>
  <c r="AA1" i="3" l="1"/>
  <c r="AA3" i="3" s="1"/>
  <c r="AA4" i="3" s="1"/>
  <c r="AA32" i="3" s="1"/>
  <c r="AA37" i="3" l="1"/>
  <c r="AA5" i="3"/>
  <c r="AA6" i="3" s="1"/>
  <c r="AA27" i="3"/>
  <c r="AA42" i="3"/>
  <c r="AA12" i="3"/>
  <c r="AA24" i="3" s="1"/>
  <c r="AA15" i="3"/>
  <c r="AA46" i="3" s="1"/>
  <c r="AA29" i="3" l="1"/>
  <c r="AA16" i="3"/>
  <c r="AA9" i="3"/>
  <c r="AA47" i="3" s="1"/>
  <c r="AA23" i="3"/>
  <c r="AA28" i="3"/>
  <c r="AA38" i="3"/>
  <c r="AA41" i="3"/>
  <c r="AA21" i="3"/>
  <c r="AA22" i="3" s="1"/>
  <c r="AA79" i="3" s="1"/>
  <c r="AA11" i="3"/>
  <c r="AA13" i="3"/>
  <c r="AA7" i="3"/>
  <c r="AA43" i="3" s="1"/>
  <c r="AA18" i="3"/>
  <c r="AA33" i="3" s="1"/>
  <c r="AA94" i="3" l="1"/>
  <c r="AA90" i="3" s="1"/>
  <c r="AA30" i="3" s="1"/>
  <c r="AA17" i="3"/>
  <c r="AA82" i="3" s="1"/>
  <c r="AA96" i="3"/>
  <c r="AA92" i="3" s="1"/>
  <c r="AA39" i="3" s="1"/>
  <c r="AA10" i="3"/>
  <c r="AA19" i="3"/>
  <c r="AA93" i="3"/>
  <c r="AA89" i="3" s="1"/>
  <c r="AA50" i="3"/>
  <c r="AA14" i="3"/>
  <c r="AA65" i="3" s="1"/>
  <c r="AA57" i="3" s="1"/>
  <c r="AA45" i="3" s="1"/>
  <c r="AA26" i="3" s="1"/>
  <c r="AA71" i="3"/>
  <c r="AA63" i="3" s="1"/>
  <c r="AA55" i="3" s="1"/>
  <c r="AA40" i="3" s="1"/>
  <c r="AA75" i="3" l="1"/>
  <c r="AA67" i="3" s="1"/>
  <c r="AA59" i="3" s="1"/>
  <c r="AA49" i="3" s="1"/>
  <c r="AA31" i="3" s="1"/>
  <c r="AA88" i="3"/>
  <c r="AA84" i="3" s="1"/>
  <c r="AA78" i="3" s="1"/>
  <c r="AA70" i="3" s="1"/>
  <c r="AA62" i="3" s="1"/>
  <c r="AA54" i="3" s="1"/>
  <c r="AA86" i="3"/>
  <c r="AA81" i="3" s="1"/>
  <c r="AA74" i="3" s="1"/>
  <c r="AA66" i="3" s="1"/>
  <c r="AA58" i="3" s="1"/>
  <c r="AA48" i="3" s="1"/>
  <c r="AA85" i="3"/>
  <c r="AA80" i="3" s="1"/>
  <c r="AA72" i="3" s="1"/>
  <c r="AA64" i="3" s="1"/>
  <c r="AA56" i="3" s="1"/>
  <c r="AA44" i="3" s="1"/>
  <c r="AA25" i="3"/>
  <c r="AA73" i="3"/>
  <c r="AA95" i="3"/>
  <c r="AA91" i="3" s="1"/>
  <c r="AA35" i="3" s="1"/>
  <c r="AA51" i="3"/>
  <c r="AA34" i="3" s="1"/>
  <c r="AA20" i="3"/>
  <c r="AA77" i="3" s="1"/>
  <c r="AA87" i="3" l="1"/>
  <c r="AA83" i="3" s="1"/>
  <c r="AA76" i="3" s="1"/>
  <c r="AA68" i="3" s="1"/>
  <c r="AA60" i="3" s="1"/>
  <c r="AA52" i="3" s="1"/>
  <c r="AA69" i="3"/>
  <c r="AA61" i="3" s="1"/>
  <c r="AA53" i="3" s="1"/>
  <c r="AA36" i="3" s="1"/>
  <c r="AA98" i="3" s="1"/>
  <c r="AA2" i="3" s="1"/>
</calcChain>
</file>

<file path=xl/sharedStrings.xml><?xml version="1.0" encoding="utf-8"?>
<sst xmlns="http://schemas.openxmlformats.org/spreadsheetml/2006/main" count="1375" uniqueCount="309">
  <si>
    <t>Dossier</t>
  </si>
  <si>
    <t>Date</t>
  </si>
  <si>
    <t>Phase</t>
  </si>
  <si>
    <t>Indice</t>
  </si>
  <si>
    <t>MAÎTRE D'OUVRAGE
SID Île-de-France
75 - PARIS 7ème</t>
  </si>
  <si>
    <t>MAÎTRE D'OEUVRE : 
    2BDM Architectes J. MOULIN
    60-62 Rue d'Hauteville
    75010 PARIS
    Tél : 01.42.26.84.13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</si>
  <si>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</si>
  <si>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</si>
  <si>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</si>
  <si>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</si>
  <si>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</si>
  <si>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</si>
  <si>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</si>
  <si>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</si>
  <si>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</si>
  <si>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</si>
  <si>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</si>
  <si>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</si>
  <si>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</si>
  <si>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</si>
  <si>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</si>
  <si>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</si>
  <si>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</si>
  <si>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</si>
  <si>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</si>
  <si>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P.U. HT</t>
  </si>
  <si>
    <t>P.T. HT</t>
  </si>
  <si>
    <t>Variante
Option</t>
  </si>
  <si>
    <t>Numéro
 Tranche Optionnelle</t>
  </si>
  <si>
    <t>Taux TVA</t>
  </si>
  <si>
    <t>Marque</t>
  </si>
  <si>
    <t>Référence</t>
  </si>
  <si>
    <t>Commentaire</t>
  </si>
  <si>
    <t>Localisation</t>
  </si>
  <si>
    <t>LOT 06 CHARPENTE - COUVERTURE MH</t>
  </si>
  <si>
    <t>1.2.1</t>
  </si>
  <si>
    <t>BÂT.008 AILE NORD</t>
  </si>
  <si>
    <t>DESCRIPTION DES TRAVAUX</t>
  </si>
  <si>
    <t>CHARPENTES EXISTANTES EN RESTAURATION</t>
  </si>
  <si>
    <t>Traitement global par pulvérisation et injection de produits fongicides et insecticides</t>
  </si>
  <si>
    <t>1.1</t>
  </si>
  <si>
    <t>Pour l'ensemble des versants</t>
  </si>
  <si>
    <t>9.&amp;</t>
  </si>
  <si>
    <t>5.&amp;</t>
  </si>
  <si>
    <t>Révision générale de la charpente compris reprise des assemblages</t>
  </si>
  <si>
    <t>2.1</t>
  </si>
  <si>
    <t>Fourniture, toutes façons et coupes et pose de bois de charpente neuf</t>
  </si>
  <si>
    <t>3.1</t>
  </si>
  <si>
    <t>Révision et reprise en recherche du chevronnage</t>
  </si>
  <si>
    <t>3.1.1</t>
  </si>
  <si>
    <t>Chevronnage en chêne</t>
  </si>
  <si>
    <t>M3</t>
  </si>
  <si>
    <t>3.1.2</t>
  </si>
  <si>
    <t>Chevronnage en sapin</t>
  </si>
  <si>
    <t>6.&amp;</t>
  </si>
  <si>
    <t>3.2</t>
  </si>
  <si>
    <t>Réfection à l'identique, en recherche, de pièces de bois dégradées</t>
  </si>
  <si>
    <t>3.2.1</t>
  </si>
  <si>
    <t>Bois assemblés en chêne</t>
  </si>
  <si>
    <t>3.2.2</t>
  </si>
  <si>
    <t>Bois non assemblés en chêne</t>
  </si>
  <si>
    <t>3.2.3</t>
  </si>
  <si>
    <t>Bois assemblés en sapin</t>
  </si>
  <si>
    <t>3.2.4</t>
  </si>
  <si>
    <t>Bois non assemblés en sapin</t>
  </si>
  <si>
    <t>3.3</t>
  </si>
  <si>
    <t>Dépose repose de bois de charpente</t>
  </si>
  <si>
    <t>3.3.1</t>
  </si>
  <si>
    <t>Dépose repose des bois conservés en accompagnement</t>
  </si>
  <si>
    <t>3.4</t>
  </si>
  <si>
    <t>Chevêtres des souches de cheminées créées ou modifiées</t>
  </si>
  <si>
    <t>3.4.1</t>
  </si>
  <si>
    <t>Création et réfection des souches de cheminées à créer ou modifier</t>
  </si>
  <si>
    <t>4.&amp;</t>
  </si>
  <si>
    <t>RESTAURATION ET CRÉATION DE LUCARNES</t>
  </si>
  <si>
    <t>Dépose de lucarnes pour suppressions</t>
  </si>
  <si>
    <t>6.1</t>
  </si>
  <si>
    <t>Compris évacuation</t>
  </si>
  <si>
    <t>Créations de lucarnes neuves, compris chevêtres et mise en peinture des bois apparents des façades de lucarnes</t>
  </si>
  <si>
    <t>7.1</t>
  </si>
  <si>
    <t>Lucarnes selon modèle XVIIIe du bâtiment 009 (Type 1N)</t>
  </si>
  <si>
    <t>7.1.1</t>
  </si>
  <si>
    <t>Chevêtres pour lucarnes selon le modèle XVIIIe</t>
  </si>
  <si>
    <t>7.1.2</t>
  </si>
  <si>
    <t>Création de lucarnes selon le modèle XVIIIe du bâtiment 09</t>
  </si>
  <si>
    <t>7.1.3</t>
  </si>
  <si>
    <t>Mise en peinture des bois apparents</t>
  </si>
  <si>
    <t>7.2</t>
  </si>
  <si>
    <t>Lucarnes "temps faible" (Type 3N)</t>
  </si>
  <si>
    <t>7.2.1</t>
  </si>
  <si>
    <t>Chevêtres pour lucarnes "temps faible"</t>
  </si>
  <si>
    <t>7.2.2</t>
  </si>
  <si>
    <t>Création de lucarnes "temps faible"</t>
  </si>
  <si>
    <t>7.2.3</t>
  </si>
  <si>
    <t>Restauration de lucarnes existantes</t>
  </si>
  <si>
    <t>8.2</t>
  </si>
  <si>
    <t>Lucarnes intérieures des cours (Type 2R)</t>
  </si>
  <si>
    <t>8.2.1</t>
  </si>
  <si>
    <t>Compris mise en peinture des bois apparents des façades de lucarnes</t>
  </si>
  <si>
    <t>COUVERTURE EN ARDOISES</t>
  </si>
  <si>
    <t>Dépose en démolition de la couverture</t>
  </si>
  <si>
    <t>9.1</t>
  </si>
  <si>
    <t>Dépose sans réemploi des ardoises et tuiles plates existantes</t>
  </si>
  <si>
    <t>9.1.1</t>
  </si>
  <si>
    <t>8.&amp;</t>
  </si>
  <si>
    <t>9.4</t>
  </si>
  <si>
    <t>Dépose sans réemploi des jouées de lucarnes habillés en ardoises</t>
  </si>
  <si>
    <t>9.4.1</t>
  </si>
  <si>
    <t>Fourniture et pose de voliges en sapin fixés par clous inoxydables compris toutes coupes d'ajustement</t>
  </si>
  <si>
    <t>10.1</t>
  </si>
  <si>
    <t>Voligeage neuf en sapin</t>
  </si>
  <si>
    <t>Fourniture et pose d'une couverture neuve</t>
  </si>
  <si>
    <t>11.1</t>
  </si>
  <si>
    <t>Noues fermées en ardoises</t>
  </si>
  <si>
    <t>12.1</t>
  </si>
  <si>
    <t>Noues</t>
  </si>
  <si>
    <t>ML</t>
  </si>
  <si>
    <t>Faîtages en plomb pour l'ensemble des versants</t>
  </si>
  <si>
    <t>13.1</t>
  </si>
  <si>
    <t>Faîtage en plomb</t>
  </si>
  <si>
    <t>Arêtiers fermés en ardoises</t>
  </si>
  <si>
    <t>14.1</t>
  </si>
  <si>
    <t>Arêtiers</t>
  </si>
  <si>
    <t>Abergements et besace en plomb au droit de souches de cheminée</t>
  </si>
  <si>
    <t>15.1</t>
  </si>
  <si>
    <t>Abergements de souches de cheminée compris façon de besace en plomb</t>
  </si>
  <si>
    <t>Lucarnes à capucine conservées et neuves</t>
  </si>
  <si>
    <t>16.1</t>
  </si>
  <si>
    <t>Lucarnes modèle XVIIIe du bâtiment 009 (Type 1R et Type 1N)</t>
  </si>
  <si>
    <t>16.1.1</t>
  </si>
  <si>
    <t>Fourniture et pose d'ardoises pour les lucarnes et leurs jouées</t>
  </si>
  <si>
    <t>16.1.2</t>
  </si>
  <si>
    <t>Faîtages en plomb des lucarnes de dessin XVIIIe</t>
  </si>
  <si>
    <t>16.2</t>
  </si>
  <si>
    <t>16.2.1</t>
  </si>
  <si>
    <t>16.2.2</t>
  </si>
  <si>
    <t>Faîtages en plomb des lucarnes "temps faible"</t>
  </si>
  <si>
    <t>16.3</t>
  </si>
  <si>
    <t>Lucarnes intérieures cours (Type 2R)</t>
  </si>
  <si>
    <t>16.3.1</t>
  </si>
  <si>
    <t>16.3.2</t>
  </si>
  <si>
    <t>Faîtages en plomb des lucarnes de dessin XIXe</t>
  </si>
  <si>
    <t>ÉVACUATION DES EAUX PLUVIALES</t>
  </si>
  <si>
    <t>Chéneau sur corniches (fonds de chéneaux en cuivre et habillages en plomb sur fonçure bois), compris banquette en plomb en pieds de versants de toitures</t>
  </si>
  <si>
    <t>18.1</t>
  </si>
  <si>
    <t>Chéneau sur corniches</t>
  </si>
  <si>
    <t>Réfection des descentes EP en cuivre avec pieds de chute en fonte</t>
  </si>
  <si>
    <t>19.1</t>
  </si>
  <si>
    <t>Descentes EP cis pieds de chute en fonte</t>
  </si>
  <si>
    <t>TRAVAUX DIVERS</t>
  </si>
  <si>
    <t>Travaux en dépenses contrôlées</t>
  </si>
  <si>
    <t>25.1</t>
  </si>
  <si>
    <t>Heures de régie</t>
  </si>
  <si>
    <t>H</t>
  </si>
  <si>
    <t>3.&amp;</t>
  </si>
  <si>
    <t>Total H.T. :</t>
  </si>
  <si>
    <t>Total T.V.A. (20%) :</t>
  </si>
  <si>
    <t>Total T.T.C. :</t>
  </si>
  <si>
    <t>1.3.1</t>
  </si>
  <si>
    <t>BÂT.008 AILE SUD</t>
  </si>
  <si>
    <t>TERRASSON DES PAVILLONS</t>
  </si>
  <si>
    <t>Réfection des terrassons des pavillons</t>
  </si>
  <si>
    <t>17.1</t>
  </si>
  <si>
    <t>Dépose en démolition des couvertures zinc et de leurs supports bois</t>
  </si>
  <si>
    <t>17.1.1</t>
  </si>
  <si>
    <t>17.2</t>
  </si>
  <si>
    <t>Mise en œuvre de support par voligeages neufs, compris reprises nécessaires des ossatures de structure</t>
  </si>
  <si>
    <t>17.2.1</t>
  </si>
  <si>
    <t>Voligeages</t>
  </si>
  <si>
    <t>17.3</t>
  </si>
  <si>
    <t>Mise en œuvre de couverture plomb, compris façon d'épis</t>
  </si>
  <si>
    <t>17.3.1</t>
  </si>
  <si>
    <t>Couverture plomb</t>
  </si>
  <si>
    <t>17.3.2</t>
  </si>
  <si>
    <t>Épis en plomb</t>
  </si>
  <si>
    <t>1.4.1</t>
  </si>
  <si>
    <t>BÂT.008 AILE EST</t>
  </si>
  <si>
    <t>Fourniture et pose de châssis de toit pour désenfumage de cages d'escaliers</t>
  </si>
  <si>
    <t>23.1</t>
  </si>
  <si>
    <t>Châssis de désenfumage couvert en ardoises en versant extérieure</t>
  </si>
  <si>
    <t>1.5.1</t>
  </si>
  <si>
    <t>BÂT.008 AILE OUEST</t>
  </si>
  <si>
    <t>8.3</t>
  </si>
  <si>
    <t>Lucarne Aile Ouest (Type 4)</t>
  </si>
  <si>
    <t>8.3.1</t>
  </si>
  <si>
    <t>16.4</t>
  </si>
  <si>
    <t>16.4.1</t>
  </si>
  <si>
    <t>Fourniture et pose d'ardoises pour la lucarnes compris jouées</t>
  </si>
  <si>
    <t>16.4.2</t>
  </si>
  <si>
    <t>Faîtages en plomb de la lucarne</t>
  </si>
  <si>
    <t>Habillage en plomb</t>
  </si>
  <si>
    <t>20.1</t>
  </si>
  <si>
    <t>Habillage en plomb des frontons</t>
  </si>
  <si>
    <t>1.1.1</t>
  </si>
  <si>
    <t>BÂT.009 AILE SUD</t>
  </si>
  <si>
    <t>8.1</t>
  </si>
  <si>
    <t>Lucarnes XVIIIe (Type 1R)</t>
  </si>
  <si>
    <t>8.1.1</t>
  </si>
  <si>
    <t>9.2</t>
  </si>
  <si>
    <t>Dépose sans réemploi de verrières</t>
  </si>
  <si>
    <t>9.2.1</t>
  </si>
  <si>
    <t>Dépose de verrières (2,00 x 1,50 environ)</t>
  </si>
  <si>
    <t>Réfection de verrières</t>
  </si>
  <si>
    <t>21.1</t>
  </si>
  <si>
    <t>Verrière dimensions 2,00 x 1,50 environ compris châssis de désenfumage</t>
  </si>
  <si>
    <t>21.2</t>
  </si>
  <si>
    <t>Verrière dimensions 2,00 x 1,50 environ sans châssis de désenfumage</t>
  </si>
  <si>
    <t>RECAPITULATIF
LOT 06 CHARPENTE - COUVERTURE MH</t>
  </si>
  <si>
    <t>RECAPITULATIF DES LOCALISATIONS</t>
  </si>
  <si>
    <t>Total du lot LOT 06 CHARPENTE - COUVERTURE MH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</si>
  <si>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</si>
  <si>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</si>
  <si>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</si>
  <si>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</si>
  <si>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</si>
  <si>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</si>
  <si>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</si>
  <si>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</si>
  <si>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</si>
  <si>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</si>
  <si>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</si>
  <si>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</si>
  <si>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</si>
  <si>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</si>
  <si>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</si>
  <si>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</si>
  <si>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</si>
  <si>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</si>
  <si>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</si>
  <si>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</si>
  <si>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</si>
  <si>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</si>
  <si>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</si>
  <si>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</si>
  <si>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</si>
  <si>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</si>
  <si>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</si>
  <si>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</si>
  <si>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</si>
  <si>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</si>
  <si>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</si>
  <si>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Restauration des façades et toitures du bâtiment 008 et de l'aile Sud du bâtiment 009 (services de l'Ecole de Guerre)</t>
  </si>
  <si>
    <t>27/01/2025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</si>
  <si>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</si>
  <si>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</si>
  <si>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</si>
  <si>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</si>
  <si>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</si>
  <si>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</si>
  <si>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</si>
  <si>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</si>
  <si>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</si>
  <si>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</si>
  <si>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</si>
  <si>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</si>
  <si>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</si>
  <si>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</si>
  <si>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Qté
Entreprise</t>
  </si>
  <si>
    <t>TRANCHE FERME</t>
  </si>
  <si>
    <t>TOTAL TRANCHE FERME</t>
  </si>
  <si>
    <t>NOTE LIMINAIRE</t>
  </si>
  <si>
    <t>PRESTATIONS A PREVOIR</t>
  </si>
  <si>
    <t>Les prestations à prévoir sont celles figurant au Cahier de Clauses Techniques Particulières (C.C.T.P.).</t>
  </si>
  <si>
    <t xml:space="preserve">Les prix sont réputés complets et incluent toutes les sujétions mentionnées soit au C.C.A.P., soit au C.C.T.P., ainsi que celles dues à la situation </t>
  </si>
  <si>
    <t>géographique des travaux ou à toute autre cause. Les prix tiennent donc compte de toutes les sujétions particulières de cette opération.</t>
  </si>
  <si>
    <t>Ils comprennent les frais découlant :</t>
  </si>
  <si>
    <t>- le relevé des ouvrages existants,</t>
  </si>
  <si>
    <t>- les prototypes et les échantillons demandés par l'architecte en chef.</t>
  </si>
  <si>
    <t xml:space="preserve">Les installations doivent être établies conformément aux règlements nationaux et locaux et aux dispositions prescrites par l'inspection du travail, </t>
  </si>
  <si>
    <t>de manière à prévenir tout accident.</t>
  </si>
  <si>
    <t>Chaque décomposition ou prix de bordereau représente une valeur complète d'ouvrage.</t>
  </si>
  <si>
    <t>CLAUSE DE NULLITE</t>
  </si>
  <si>
    <t>Les quantités indiquées dans le bordereau qui suit sont fixées par le maître d'œuvre.</t>
  </si>
  <si>
    <t>Afin de préserver la validité des offres, toute modification entraînerait la nullité de l'offre dans les cas suivants :</t>
  </si>
  <si>
    <t>- si l'entreprise groupait certains prix sous un prix unique,</t>
  </si>
  <si>
    <t>- si la page de garde et le présent préambule "NOTE LIMINAIRE" ne sont pas produit par l'entreprise à l'appui de son offre.</t>
  </si>
  <si>
    <t>Nota :</t>
  </si>
  <si>
    <t>Aucune annotation en dehors du cadre de DPGF ne pourra être prise en compte</t>
  </si>
  <si>
    <t>MODE DE METRE DES TRAVAUX</t>
  </si>
  <si>
    <t>Dans le cas de marché à prix forfaitaires (DPGF)</t>
  </si>
  <si>
    <t>Les quantités indiquées dans le bordereau de prix sont données par la maîtrise d’œuvre à titre indicatif et ne revêtent pas un caractère contractuel.</t>
  </si>
  <si>
    <t>Dans son offre, l'entreprise pourra, si elle le souhaite, modifier les quantités étant entendu que les quantités portées sur son offre seront</t>
  </si>
  <si>
    <t xml:space="preserve">considérées comme établies sous sa seule responsabilité. L'entrepreneur signalera clairement les modifications effectuées au maître d'œuvre </t>
  </si>
  <si>
    <t>dans un courrier qu'il joindra à son offre.</t>
  </si>
  <si>
    <t>Dans le cas de marché à prix unitaires (BPU)</t>
  </si>
  <si>
    <t xml:space="preserve">On retiendra les quantités réelles en œuvre sans plus-value, en fonction de l'unité indiquée (m3, m2, ml, kg ou U) ; </t>
  </si>
  <si>
    <t>les m2 et ml se mesurent hors-œuvre de l'ouvrage complet terminé.</t>
  </si>
  <si>
    <t>Les quantités seront toujours mesurées en œuvre.</t>
  </si>
  <si>
    <t>OUVRAGES EN PIERRE DE TAILLE</t>
  </si>
  <si>
    <t>Dépose, fourniture, taille et pose de la pierre : au mètre cube mesuré à l'équarrissement suivant le plus petit parallélépipède rectangle circonscrit,</t>
  </si>
  <si>
    <t>les mesures prises sur l'ouvrage après taille définitive (non comprise l'épaisseur des joints verticaux et (ou) horizontaux pour les pierres en</t>
  </si>
  <si>
    <t>continuité ou superposées).</t>
  </si>
  <si>
    <t>BOIS DE CHARPENTE</t>
  </si>
  <si>
    <t xml:space="preserve">Dépose, fourniture, taille et pose du bois : au mètre cube mesuré à l'équarrissement suivant le plus petit parallélépipède rectangle circonscrit, </t>
  </si>
  <si>
    <t>les mesures prises sur l'ouvrage après taille définitive.</t>
  </si>
  <si>
    <t>INSTALLATIONS COMMUNES DE CHANTIER ET D'ECHAFAUDAGE</t>
  </si>
  <si>
    <t>Il ne sera accordé aucune valeur d'échafaudage pour les ouvrages situés à moins de 4,00 mètres du sol sur lequel il repose.</t>
  </si>
  <si>
    <t>Location de matériel :</t>
  </si>
  <si>
    <t>Pour éviter toute contestation ultérieure, les dates de location de matériel seront déterminées comme suit :</t>
  </si>
  <si>
    <t>Départ de la location :</t>
  </si>
  <si>
    <t>Installation terminée en totalité et réceptionnée par le maître-d'œuvre.</t>
  </si>
  <si>
    <t>Fin de la location :</t>
  </si>
  <si>
    <t>Date du compte rendu de chantier prescrivant la dépose du matériel.</t>
  </si>
  <si>
    <t>La location sera comptée par mois, tout mois commencé étant compté pour le nombre de jours écoulés depuis le début du mois.</t>
  </si>
  <si>
    <t>La valeur de location pour une journée sera égale à 1/3Oème de la valeur de location mensuelle.</t>
  </si>
  <si>
    <t>BORDEREAU DE PRIX UNITAIRES (B.P.U.)</t>
  </si>
  <si>
    <t>ÉCOLE MILITAIRE 
BÂTIMENTS 008 ET 009
Réhabilitation lourde de deux bâtiments de 
bureaux et salles dédiées à l'enseignement</t>
  </si>
  <si>
    <t>Toute modification à une quelconque quantités du DQE joint en annexe du dossier, entraînerait la nullité de l'offre.</t>
  </si>
  <si>
    <t>Qté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</si>
</sst>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0"/>
    <numFmt numFmtId="165" formatCode="#,##0.00\ [$€];[Red]\-#,##0.00\ [$€]"/>
    <numFmt numFmtId="166" formatCode="#,##0.00\ &quot;€&quot;"/>
    <numFmt numFmtId="167" formatCode="#,##0.00\ _€"/>
    <numFmt numFmtId="168" formatCode="_-* #,##0.00\ _€_-;\-* #,##0.00\ _€_-;_-* &quot;-&quot;??\ _€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u/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4"/>
      <name val="Calibri"/>
      <family val="2"/>
    </font>
    <font>
      <sz val="9"/>
      <name val="Calibri"/>
      <family val="2"/>
    </font>
    <font>
      <sz val="8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color rgb="FF000000"/>
      <name val="Calibri"/>
      <family val="2"/>
    </font>
    <font>
      <b/>
      <i/>
      <u/>
      <sz val="12"/>
      <name val="Calibri"/>
      <family val="2"/>
    </font>
    <font>
      <i/>
      <sz val="11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</font>
    <font>
      <u/>
      <sz val="12"/>
      <name val="Calibri"/>
      <family val="2"/>
    </font>
    <font>
      <i/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7" fillId="0" borderId="0"/>
    <xf numFmtId="0" fontId="17" fillId="0" borderId="0"/>
    <xf numFmtId="0" fontId="16" fillId="0" borderId="0"/>
    <xf numFmtId="168" fontId="17" fillId="0" borderId="0" applyFont="0" applyFill="0" applyBorder="0" applyAlignment="0" applyProtection="0"/>
    <xf numFmtId="44" fontId="21" fillId="0" borderId="0" applyFont="0" applyFill="0" applyBorder="0" applyAlignment="0" applyProtection="0">
      <alignment vertical="top" wrapText="1"/>
      <protection locked="0"/>
    </xf>
    <xf numFmtId="0" fontId="28" fillId="0" borderId="0"/>
    <xf numFmtId="0" fontId="21" fillId="0" borderId="0" applyAlignment="0">
      <alignment vertical="top" wrapText="1"/>
      <protection locked="0"/>
    </xf>
  </cellStyleXfs>
  <cellXfs count="280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4" fontId="12" fillId="0" borderId="9" xfId="0" applyNumberFormat="1" applyFont="1" applyBorder="1" applyAlignment="1">
      <alignment horizontal="right" vertical="top" wrapText="1"/>
    </xf>
    <xf numFmtId="4" fontId="12" fillId="0" borderId="12" xfId="0" applyNumberFormat="1" applyFont="1" applyBorder="1" applyAlignment="1" applyProtection="1">
      <alignment vertical="top" wrapText="1"/>
      <protection locked="0"/>
    </xf>
    <xf numFmtId="4" fontId="2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vertical="top" wrapText="1"/>
    </xf>
    <xf numFmtId="0" fontId="13" fillId="0" borderId="11" xfId="0" applyFont="1" applyBorder="1" applyAlignment="1">
      <alignment vertical="top" wrapText="1"/>
    </xf>
    <xf numFmtId="164" fontId="12" fillId="0" borderId="9" xfId="0" applyNumberFormat="1" applyFont="1" applyBorder="1" applyAlignment="1">
      <alignment horizontal="right" vertical="top" wrapText="1"/>
    </xf>
    <xf numFmtId="3" fontId="12" fillId="0" borderId="9" xfId="0" applyNumberFormat="1" applyFont="1" applyBorder="1" applyAlignment="1">
      <alignment horizontal="right" vertical="top" wrapText="1"/>
    </xf>
    <xf numFmtId="165" fontId="10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horizontal="left" vertical="top" wrapText="1"/>
    </xf>
    <xf numFmtId="4" fontId="10" fillId="0" borderId="0" xfId="0" applyNumberFormat="1" applyFont="1" applyAlignment="1">
      <alignment horizontal="right" vertical="top" wrapText="1"/>
    </xf>
    <xf numFmtId="0" fontId="2" fillId="0" borderId="14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right" vertical="top" wrapText="1"/>
    </xf>
    <xf numFmtId="0" fontId="7" fillId="0" borderId="9" xfId="0" applyFont="1" applyBorder="1" applyAlignment="1">
      <alignment vertical="top" wrapText="1"/>
    </xf>
    <xf numFmtId="10" fontId="7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vertical="top"/>
    </xf>
    <xf numFmtId="10" fontId="7" fillId="0" borderId="11" xfId="0" applyNumberFormat="1" applyFont="1" applyBorder="1" applyAlignment="1">
      <alignment horizontal="right" vertical="top" wrapText="1"/>
    </xf>
    <xf numFmtId="10" fontId="7" fillId="0" borderId="24" xfId="0" applyNumberFormat="1" applyFont="1" applyBorder="1" applyAlignment="1">
      <alignment horizontal="right" vertical="top" wrapText="1"/>
    </xf>
    <xf numFmtId="0" fontId="10" fillId="0" borderId="0" xfId="0" applyFont="1" applyAlignment="1">
      <alignment vertical="top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vertical="top"/>
    </xf>
    <xf numFmtId="0" fontId="8" fillId="3" borderId="0" xfId="0" applyFont="1" applyFill="1" applyAlignment="1">
      <alignment vertical="top" wrapText="1"/>
    </xf>
    <xf numFmtId="0" fontId="1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8" fillId="0" borderId="18" xfId="0" applyFont="1" applyBorder="1" applyAlignment="1">
      <alignment vertical="center"/>
    </xf>
    <xf numFmtId="0" fontId="8" fillId="0" borderId="19" xfId="0" applyFont="1" applyBorder="1" applyAlignment="1">
      <alignment horizontal="center" vertical="top" wrapText="1"/>
    </xf>
    <xf numFmtId="0" fontId="10" fillId="0" borderId="20" xfId="0" applyFont="1" applyBorder="1" applyAlignment="1">
      <alignment horizontal="left" vertical="top" wrapText="1"/>
    </xf>
    <xf numFmtId="0" fontId="10" fillId="0" borderId="21" xfId="0" applyFont="1" applyBorder="1" applyAlignment="1">
      <alignment vertical="top" wrapText="1"/>
    </xf>
    <xf numFmtId="165" fontId="10" fillId="0" borderId="21" xfId="0" applyNumberFormat="1" applyFont="1" applyBorder="1" applyAlignment="1">
      <alignment horizontal="right" vertical="top" wrapText="1"/>
    </xf>
    <xf numFmtId="4" fontId="10" fillId="0" borderId="21" xfId="0" applyNumberFormat="1" applyFont="1" applyBorder="1" applyAlignment="1">
      <alignment horizontal="right" vertical="top" wrapText="1"/>
    </xf>
    <xf numFmtId="4" fontId="10" fillId="0" borderId="22" xfId="0" applyNumberFormat="1" applyFont="1" applyBorder="1" applyAlignment="1">
      <alignment horizontal="right" vertical="top" wrapText="1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8" fillId="0" borderId="0" xfId="0" applyFont="1" applyAlignment="1">
      <alignment horizontal="center" vertical="top" wrapText="1"/>
    </xf>
    <xf numFmtId="0" fontId="15" fillId="0" borderId="0" xfId="0" applyFont="1"/>
    <xf numFmtId="0" fontId="15" fillId="3" borderId="1" xfId="0" applyFont="1" applyFill="1" applyBorder="1"/>
    <xf numFmtId="0" fontId="15" fillId="3" borderId="2" xfId="0" applyFont="1" applyFill="1" applyBorder="1"/>
    <xf numFmtId="0" fontId="15" fillId="3" borderId="3" xfId="0" applyFont="1" applyFill="1" applyBorder="1"/>
    <xf numFmtId="0" fontId="8" fillId="3" borderId="4" xfId="0" applyFont="1" applyFill="1" applyBorder="1"/>
    <xf numFmtId="0" fontId="15" fillId="3" borderId="0" xfId="0" applyFont="1" applyFill="1"/>
    <xf numFmtId="166" fontId="9" fillId="3" borderId="5" xfId="0" applyNumberFormat="1" applyFont="1" applyFill="1" applyBorder="1"/>
    <xf numFmtId="0" fontId="15" fillId="3" borderId="6" xfId="0" applyFont="1" applyFill="1" applyBorder="1"/>
    <xf numFmtId="0" fontId="15" fillId="3" borderId="7" xfId="0" applyFont="1" applyFill="1" applyBorder="1"/>
    <xf numFmtId="0" fontId="15" fillId="3" borderId="8" xfId="0" applyFont="1" applyFill="1" applyBorder="1"/>
    <xf numFmtId="0" fontId="8" fillId="8" borderId="0" xfId="0" applyFont="1" applyFill="1" applyAlignment="1">
      <alignment vertical="top" wrapText="1"/>
    </xf>
    <xf numFmtId="0" fontId="8" fillId="7" borderId="0" xfId="0" applyFont="1" applyFill="1" applyAlignment="1">
      <alignment vertical="top" wrapText="1"/>
    </xf>
    <xf numFmtId="0" fontId="8" fillId="6" borderId="0" xfId="0" applyFont="1" applyFill="1" applyAlignment="1">
      <alignment vertical="top" wrapText="1"/>
    </xf>
    <xf numFmtId="0" fontId="8" fillId="5" borderId="0" xfId="0" applyFont="1" applyFill="1" applyAlignment="1">
      <alignment vertical="top" wrapText="1"/>
    </xf>
    <xf numFmtId="0" fontId="8" fillId="4" borderId="0" xfId="0" applyFont="1" applyFill="1" applyAlignment="1">
      <alignment vertical="top" wrapText="1"/>
    </xf>
    <xf numFmtId="0" fontId="18" fillId="0" borderId="1" xfId="1" applyFont="1" applyBorder="1" applyAlignment="1">
      <alignment horizontal="left"/>
    </xf>
    <xf numFmtId="0" fontId="18" fillId="0" borderId="2" xfId="1" applyFont="1" applyBorder="1" applyAlignment="1">
      <alignment horizontal="left"/>
    </xf>
    <xf numFmtId="0" fontId="18" fillId="0" borderId="2" xfId="1" applyFont="1" applyBorder="1" applyAlignment="1">
      <alignment horizontal="center"/>
    </xf>
    <xf numFmtId="167" fontId="18" fillId="0" borderId="2" xfId="1" applyNumberFormat="1" applyFont="1" applyBorder="1" applyAlignment="1">
      <alignment horizontal="center"/>
    </xf>
    <xf numFmtId="167" fontId="18" fillId="0" borderId="3" xfId="1" applyNumberFormat="1" applyFont="1" applyBorder="1" applyAlignment="1">
      <alignment horizontal="center"/>
    </xf>
    <xf numFmtId="0" fontId="18" fillId="0" borderId="0" xfId="1" applyFont="1" applyAlignment="1">
      <alignment horizontal="left" vertical="center"/>
    </xf>
    <xf numFmtId="0" fontId="18" fillId="0" borderId="0" xfId="3" applyFont="1" applyAlignment="1">
      <alignment vertical="center"/>
    </xf>
    <xf numFmtId="0" fontId="18" fillId="0" borderId="4" xfId="3" applyFont="1" applyBorder="1" applyAlignment="1">
      <alignment vertical="center"/>
    </xf>
    <xf numFmtId="0" fontId="20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2" fontId="18" fillId="0" borderId="0" xfId="1" applyNumberFormat="1" applyFont="1" applyAlignment="1">
      <alignment vertical="center"/>
    </xf>
    <xf numFmtId="0" fontId="18" fillId="0" borderId="0" xfId="1" applyFont="1" applyAlignment="1">
      <alignment horizontal="center" vertical="center"/>
    </xf>
    <xf numFmtId="168" fontId="18" fillId="0" borderId="0" xfId="4" applyFont="1" applyFill="1" applyBorder="1" applyAlignment="1">
      <alignment horizontal="center" vertical="center"/>
    </xf>
    <xf numFmtId="44" fontId="18" fillId="0" borderId="0" xfId="5" applyFont="1" applyFill="1" applyBorder="1" applyAlignment="1" applyProtection="1">
      <alignment horizontal="center" vertical="center"/>
    </xf>
    <xf numFmtId="44" fontId="18" fillId="0" borderId="5" xfId="5" applyFont="1" applyFill="1" applyBorder="1" applyAlignment="1" applyProtection="1">
      <alignment horizontal="center" vertical="center"/>
    </xf>
    <xf numFmtId="0" fontId="22" fillId="0" borderId="4" xfId="1" applyFont="1" applyBorder="1"/>
    <xf numFmtId="0" fontId="23" fillId="0" borderId="0" xfId="1" applyFont="1"/>
    <xf numFmtId="0" fontId="24" fillId="0" borderId="0" xfId="1" applyFont="1"/>
    <xf numFmtId="166" fontId="24" fillId="0" borderId="0" xfId="1" applyNumberFormat="1" applyFont="1"/>
    <xf numFmtId="166" fontId="24" fillId="0" borderId="5" xfId="1" applyNumberFormat="1" applyFont="1" applyBorder="1"/>
    <xf numFmtId="0" fontId="1" fillId="0" borderId="0" xfId="3" applyFont="1"/>
    <xf numFmtId="0" fontId="23" fillId="0" borderId="4" xfId="1" applyFont="1" applyBorder="1"/>
    <xf numFmtId="0" fontId="23" fillId="0" borderId="4" xfId="1" quotePrefix="1" applyFont="1" applyBorder="1"/>
    <xf numFmtId="0" fontId="25" fillId="0" borderId="4" xfId="3" applyFont="1" applyBorder="1" applyAlignment="1">
      <alignment horizontal="left" vertical="center"/>
    </xf>
    <xf numFmtId="0" fontId="26" fillId="0" borderId="4" xfId="1" applyFont="1" applyBorder="1"/>
    <xf numFmtId="0" fontId="27" fillId="0" borderId="0" xfId="1" applyFont="1"/>
    <xf numFmtId="0" fontId="29" fillId="0" borderId="4" xfId="6" applyFont="1" applyBorder="1"/>
    <xf numFmtId="0" fontId="1" fillId="0" borderId="0" xfId="3" applyFont="1" applyAlignment="1">
      <alignment vertical="center"/>
    </xf>
    <xf numFmtId="0" fontId="29" fillId="0" borderId="0" xfId="1" applyFont="1" applyAlignment="1">
      <alignment vertical="center"/>
    </xf>
    <xf numFmtId="0" fontId="30" fillId="0" borderId="4" xfId="3" applyFont="1" applyBorder="1" applyAlignment="1">
      <alignment horizontal="left" vertical="center"/>
    </xf>
    <xf numFmtId="0" fontId="31" fillId="0" borderId="4" xfId="3" applyFont="1" applyBorder="1" applyAlignment="1">
      <alignment horizontal="left" vertical="center"/>
    </xf>
    <xf numFmtId="0" fontId="32" fillId="0" borderId="0" xfId="1" applyFont="1" applyAlignment="1">
      <alignment horizontal="center"/>
    </xf>
    <xf numFmtId="0" fontId="32" fillId="0" borderId="0" xfId="1" applyFont="1" applyAlignment="1">
      <alignment vertical="center"/>
    </xf>
    <xf numFmtId="166" fontId="23" fillId="0" borderId="0" xfId="1" applyNumberFormat="1" applyFont="1"/>
    <xf numFmtId="166" fontId="23" fillId="0" borderId="5" xfId="1" applyNumberFormat="1" applyFont="1" applyBorder="1"/>
    <xf numFmtId="0" fontId="23" fillId="0" borderId="4" xfId="1" applyFont="1" applyBorder="1" applyAlignment="1">
      <alignment vertical="center"/>
    </xf>
    <xf numFmtId="0" fontId="23" fillId="0" borderId="0" xfId="1" applyFont="1" applyAlignment="1">
      <alignment vertical="center"/>
    </xf>
    <xf numFmtId="0" fontId="23" fillId="0" borderId="5" xfId="1" applyFont="1" applyBorder="1" applyAlignment="1">
      <alignment vertical="center"/>
    </xf>
    <xf numFmtId="0" fontId="33" fillId="0" borderId="4" xfId="1" applyFont="1" applyBorder="1"/>
    <xf numFmtId="0" fontId="34" fillId="0" borderId="0" xfId="1" applyFont="1"/>
    <xf numFmtId="0" fontId="34" fillId="0" borderId="4" xfId="1" applyFont="1" applyBorder="1"/>
    <xf numFmtId="0" fontId="29" fillId="0" borderId="6" xfId="6" applyFont="1" applyBorder="1"/>
    <xf numFmtId="0" fontId="23" fillId="0" borderId="7" xfId="1" applyFont="1" applyBorder="1"/>
    <xf numFmtId="0" fontId="29" fillId="0" borderId="7" xfId="6" applyFont="1" applyBorder="1"/>
    <xf numFmtId="0" fontId="24" fillId="0" borderId="7" xfId="1" applyFont="1" applyBorder="1"/>
    <xf numFmtId="166" fontId="24" fillId="0" borderId="7" xfId="1" applyNumberFormat="1" applyFont="1" applyBorder="1"/>
    <xf numFmtId="166" fontId="24" fillId="0" borderId="8" xfId="1" applyNumberFormat="1" applyFont="1" applyBorder="1"/>
    <xf numFmtId="0" fontId="18" fillId="0" borderId="0" xfId="7" applyFont="1" applyAlignment="1" applyProtection="1">
      <alignment vertical="center"/>
    </xf>
    <xf numFmtId="44" fontId="18" fillId="0" borderId="0" xfId="7" applyNumberFormat="1" applyFont="1" applyAlignment="1" applyProtection="1">
      <alignment vertical="center"/>
    </xf>
    <xf numFmtId="44" fontId="18" fillId="0" borderId="0" xfId="7" applyNumberFormat="1" applyFont="1" applyAlignment="1" applyProtection="1">
      <alignment horizontal="center" vertical="center"/>
    </xf>
    <xf numFmtId="4" fontId="18" fillId="0" borderId="0" xfId="3" applyNumberFormat="1" applyFont="1" applyAlignment="1">
      <alignment vertical="center"/>
    </xf>
    <xf numFmtId="0" fontId="2" fillId="2" borderId="4" xfId="0" applyFont="1" applyFill="1" applyBorder="1" applyAlignment="1">
      <alignment vertical="top" wrapText="1"/>
    </xf>
    <xf numFmtId="0" fontId="7" fillId="0" borderId="9" xfId="0" applyFont="1" applyBorder="1" applyAlignment="1">
      <alignment horizontal="center" vertical="center" wrapText="1"/>
    </xf>
    <xf numFmtId="14" fontId="7" fillId="0" borderId="9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19" fillId="0" borderId="25" xfId="2" applyFont="1" applyBorder="1" applyAlignment="1">
      <alignment horizontal="center" vertical="center"/>
    </xf>
    <xf numFmtId="0" fontId="19" fillId="0" borderId="26" xfId="2" applyFont="1" applyBorder="1" applyAlignment="1">
      <alignment horizontal="center" vertical="center"/>
    </xf>
    <xf numFmtId="0" fontId="19" fillId="0" borderId="27" xfId="2" applyFont="1" applyBorder="1" applyAlignment="1">
      <alignment horizontal="center" vertical="center"/>
    </xf>
    <xf numFmtId="0" fontId="7" fillId="0" borderId="9" xfId="0" applyFont="1" applyBorder="1" applyAlignment="1">
      <alignment vertical="top" wrapText="1"/>
    </xf>
    <xf numFmtId="0" fontId="7" fillId="0" borderId="23" xfId="0" applyFont="1" applyBorder="1" applyAlignment="1">
      <alignment vertical="top" wrapText="1"/>
    </xf>
    <xf numFmtId="0" fontId="10" fillId="0" borderId="18" xfId="0" applyFont="1" applyBorder="1" applyAlignment="1">
      <alignment vertical="top" wrapText="1"/>
    </xf>
    <xf numFmtId="165" fontId="10" fillId="0" borderId="0" xfId="0" applyNumberFormat="1" applyFont="1" applyAlignment="1">
      <alignment vertical="top" wrapText="1"/>
    </xf>
    <xf numFmtId="165" fontId="2" fillId="0" borderId="0" xfId="0" applyNumberFormat="1" applyFont="1" applyAlignment="1">
      <alignment vertical="top" wrapText="1"/>
    </xf>
    <xf numFmtId="165" fontId="2" fillId="0" borderId="19" xfId="0" applyNumberFormat="1" applyFont="1" applyBorder="1" applyAlignment="1">
      <alignment vertical="top" wrapText="1"/>
    </xf>
    <xf numFmtId="0" fontId="10" fillId="0" borderId="20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165" fontId="10" fillId="0" borderId="21" xfId="0" applyNumberFormat="1" applyFont="1" applyBorder="1" applyAlignment="1">
      <alignment vertical="top" wrapText="1"/>
    </xf>
    <xf numFmtId="165" fontId="2" fillId="0" borderId="21" xfId="0" applyNumberFormat="1" applyFont="1" applyBorder="1" applyAlignment="1">
      <alignment vertical="top" wrapText="1"/>
    </xf>
    <xf numFmtId="165" fontId="2" fillId="0" borderId="22" xfId="0" applyNumberFormat="1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0" xfId="0"/>
    <xf numFmtId="0" fontId="7" fillId="0" borderId="0" xfId="0" applyFont="1" applyAlignment="1">
      <alignment vertical="top" wrapText="1"/>
    </xf>
    <xf numFmtId="0" fontId="10" fillId="8" borderId="18" xfId="0" applyFont="1" applyFill="1" applyBorder="1" applyAlignment="1">
      <alignment horizontal="left" vertical="top" wrapText="1"/>
    </xf>
    <xf numFmtId="0" fontId="10" fillId="8" borderId="0" xfId="0" applyFont="1" applyFill="1" applyAlignment="1">
      <alignment vertical="top" wrapText="1"/>
    </xf>
    <xf numFmtId="165" fontId="10" fillId="8" borderId="0" xfId="0" applyNumberFormat="1" applyFont="1" applyFill="1" applyAlignment="1">
      <alignment horizontal="right" vertical="top" wrapText="1"/>
    </xf>
    <xf numFmtId="4" fontId="10" fillId="8" borderId="0" xfId="0" applyNumberFormat="1" applyFont="1" applyFill="1" applyAlignment="1">
      <alignment horizontal="right" vertical="top" wrapText="1"/>
    </xf>
    <xf numFmtId="4" fontId="10" fillId="8" borderId="19" xfId="0" applyNumberFormat="1" applyFont="1" applyFill="1" applyBorder="1" applyAlignment="1">
      <alignment horizontal="right" vertical="top" wrapText="1"/>
    </xf>
    <xf numFmtId="0" fontId="4" fillId="0" borderId="13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10" fillId="5" borderId="18" xfId="0" applyFont="1" applyFill="1" applyBorder="1" applyAlignment="1">
      <alignment horizontal="left" vertical="top" wrapText="1"/>
    </xf>
    <xf numFmtId="0" fontId="10" fillId="5" borderId="0" xfId="0" applyFont="1" applyFill="1" applyAlignment="1">
      <alignment vertical="top" wrapText="1"/>
    </xf>
    <xf numFmtId="165" fontId="10" fillId="5" borderId="0" xfId="0" applyNumberFormat="1" applyFont="1" applyFill="1" applyAlignment="1">
      <alignment horizontal="right" vertical="top" wrapText="1"/>
    </xf>
    <xf numFmtId="4" fontId="10" fillId="5" borderId="0" xfId="0" applyNumberFormat="1" applyFont="1" applyFill="1" applyAlignment="1">
      <alignment horizontal="right" vertical="top" wrapText="1"/>
    </xf>
    <xf numFmtId="4" fontId="10" fillId="5" borderId="19" xfId="0" applyNumberFormat="1" applyFont="1" applyFill="1" applyBorder="1" applyAlignment="1">
      <alignment horizontal="right" vertical="top" wrapText="1"/>
    </xf>
    <xf numFmtId="0" fontId="10" fillId="6" borderId="18" xfId="0" applyFont="1" applyFill="1" applyBorder="1" applyAlignment="1">
      <alignment horizontal="left" vertical="top" wrapText="1"/>
    </xf>
    <xf numFmtId="0" fontId="10" fillId="6" borderId="0" xfId="0" applyFont="1" applyFill="1" applyAlignment="1">
      <alignment vertical="top" wrapText="1"/>
    </xf>
    <xf numFmtId="165" fontId="10" fillId="6" borderId="0" xfId="0" applyNumberFormat="1" applyFont="1" applyFill="1" applyAlignment="1">
      <alignment horizontal="right" vertical="top" wrapText="1"/>
    </xf>
    <xf numFmtId="4" fontId="10" fillId="6" borderId="0" xfId="0" applyNumberFormat="1" applyFont="1" applyFill="1" applyAlignment="1">
      <alignment horizontal="right" vertical="top" wrapText="1"/>
    </xf>
    <xf numFmtId="4" fontId="10" fillId="6" borderId="19" xfId="0" applyNumberFormat="1" applyFont="1" applyFill="1" applyBorder="1" applyAlignment="1">
      <alignment horizontal="right" vertical="top" wrapText="1"/>
    </xf>
    <xf numFmtId="0" fontId="10" fillId="7" borderId="18" xfId="0" applyFont="1" applyFill="1" applyBorder="1" applyAlignment="1">
      <alignment horizontal="left" vertical="top" wrapText="1"/>
    </xf>
    <xf numFmtId="0" fontId="10" fillId="7" borderId="0" xfId="0" applyFont="1" applyFill="1" applyAlignment="1">
      <alignment vertical="top" wrapText="1"/>
    </xf>
    <xf numFmtId="165" fontId="10" fillId="7" borderId="0" xfId="0" applyNumberFormat="1" applyFont="1" applyFill="1" applyAlignment="1">
      <alignment horizontal="right" vertical="top" wrapText="1"/>
    </xf>
    <xf numFmtId="4" fontId="10" fillId="7" borderId="0" xfId="0" applyNumberFormat="1" applyFont="1" applyFill="1" applyAlignment="1">
      <alignment horizontal="right" vertical="top" wrapText="1"/>
    </xf>
    <xf numFmtId="4" fontId="10" fillId="7" borderId="19" xfId="0" applyNumberFormat="1" applyFont="1" applyFill="1" applyBorder="1" applyAlignment="1">
      <alignment horizontal="right" vertical="top" wrapText="1"/>
    </xf>
    <xf numFmtId="0" fontId="10" fillId="0" borderId="6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165" fontId="10" fillId="0" borderId="7" xfId="0" applyNumberFormat="1" applyFont="1" applyBorder="1" applyAlignment="1">
      <alignment horizontal="right" vertical="top" wrapText="1"/>
    </xf>
    <xf numFmtId="165" fontId="10" fillId="0" borderId="8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10" fillId="4" borderId="18" xfId="0" applyFont="1" applyFill="1" applyBorder="1" applyAlignment="1">
      <alignment horizontal="left" vertical="top" wrapText="1"/>
    </xf>
    <xf numFmtId="0" fontId="10" fillId="4" borderId="0" xfId="0" applyFont="1" applyFill="1" applyAlignment="1">
      <alignment vertical="top" wrapText="1"/>
    </xf>
    <xf numFmtId="165" fontId="10" fillId="4" borderId="0" xfId="0" applyNumberFormat="1" applyFont="1" applyFill="1" applyAlignment="1">
      <alignment horizontal="right" vertical="top" wrapText="1"/>
    </xf>
    <xf numFmtId="4" fontId="10" fillId="4" borderId="0" xfId="0" applyNumberFormat="1" applyFont="1" applyFill="1" applyAlignment="1">
      <alignment horizontal="right" vertical="top" wrapText="1"/>
    </xf>
    <xf numFmtId="4" fontId="10" fillId="4" borderId="19" xfId="0" applyNumberFormat="1" applyFont="1" applyFill="1" applyBorder="1" applyAlignment="1">
      <alignment horizontal="right" vertical="top" wrapText="1"/>
    </xf>
    <xf numFmtId="0" fontId="2" fillId="8" borderId="4" xfId="0" applyFont="1" applyFill="1" applyBorder="1" applyAlignment="1">
      <alignment vertical="top" wrapText="1"/>
    </xf>
    <xf numFmtId="0" fontId="2" fillId="8" borderId="0" xfId="0" applyFont="1" applyFill="1" applyAlignment="1">
      <alignment vertical="top" wrapText="1"/>
    </xf>
    <xf numFmtId="0" fontId="2" fillId="8" borderId="5" xfId="0" applyFont="1" applyFill="1" applyBorder="1" applyAlignment="1">
      <alignment vertical="top" wrapText="1"/>
    </xf>
    <xf numFmtId="0" fontId="10" fillId="8" borderId="6" xfId="0" applyFont="1" applyFill="1" applyBorder="1" applyAlignment="1">
      <alignment vertical="top" wrapText="1"/>
    </xf>
    <xf numFmtId="0" fontId="10" fillId="8" borderId="7" xfId="0" applyFont="1" applyFill="1" applyBorder="1" applyAlignment="1">
      <alignment vertical="top" wrapText="1"/>
    </xf>
    <xf numFmtId="165" fontId="10" fillId="8" borderId="7" xfId="0" applyNumberFormat="1" applyFont="1" applyFill="1" applyBorder="1" applyAlignment="1">
      <alignment horizontal="right" vertical="top" wrapText="1"/>
    </xf>
    <xf numFmtId="165" fontId="10" fillId="8" borderId="8" xfId="0" applyNumberFormat="1" applyFont="1" applyFill="1" applyBorder="1" applyAlignment="1">
      <alignment horizontal="right" vertical="top" wrapText="1"/>
    </xf>
    <xf numFmtId="0" fontId="10" fillId="0" borderId="4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165" fontId="10" fillId="0" borderId="0" xfId="0" applyNumberFormat="1" applyFont="1" applyAlignment="1">
      <alignment horizontal="right" vertical="top" wrapText="1"/>
    </xf>
    <xf numFmtId="165" fontId="10" fillId="0" borderId="5" xfId="0" applyNumberFormat="1" applyFont="1" applyBorder="1" applyAlignment="1">
      <alignment horizontal="right" vertical="top" wrapText="1"/>
    </xf>
    <xf numFmtId="0" fontId="10" fillId="8" borderId="1" xfId="0" applyFont="1" applyFill="1" applyBorder="1" applyAlignment="1">
      <alignment vertical="top" wrapText="1"/>
    </xf>
    <xf numFmtId="0" fontId="10" fillId="8" borderId="2" xfId="0" applyFont="1" applyFill="1" applyBorder="1" applyAlignment="1">
      <alignment vertical="top" wrapText="1"/>
    </xf>
    <xf numFmtId="0" fontId="10" fillId="8" borderId="2" xfId="0" applyFont="1" applyFill="1" applyBorder="1" applyAlignment="1">
      <alignment horizontal="right" vertical="top" wrapText="1"/>
    </xf>
    <xf numFmtId="0" fontId="10" fillId="8" borderId="3" xfId="0" applyFont="1" applyFill="1" applyBorder="1" applyAlignment="1">
      <alignment horizontal="right" vertical="top" wrapText="1"/>
    </xf>
    <xf numFmtId="0" fontId="12" fillId="0" borderId="0" xfId="0" applyFont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8" fillId="8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0" fillId="7" borderId="7" xfId="0" applyFont="1" applyFill="1" applyBorder="1" applyAlignment="1">
      <alignment vertical="top" wrapText="1"/>
    </xf>
    <xf numFmtId="165" fontId="10" fillId="7" borderId="7" xfId="0" applyNumberFormat="1" applyFont="1" applyFill="1" applyBorder="1" applyAlignment="1">
      <alignment horizontal="right" vertical="top" wrapText="1"/>
    </xf>
    <xf numFmtId="165" fontId="10" fillId="7" borderId="8" xfId="0" applyNumberFormat="1" applyFont="1" applyFill="1" applyBorder="1" applyAlignment="1">
      <alignment horizontal="right" vertical="top" wrapText="1"/>
    </xf>
    <xf numFmtId="0" fontId="10" fillId="7" borderId="1" xfId="0" applyFont="1" applyFill="1" applyBorder="1" applyAlignment="1">
      <alignment vertical="top" wrapText="1"/>
    </xf>
    <xf numFmtId="0" fontId="10" fillId="7" borderId="2" xfId="0" applyFont="1" applyFill="1" applyBorder="1" applyAlignment="1">
      <alignment vertical="top" wrapText="1"/>
    </xf>
    <xf numFmtId="0" fontId="10" fillId="7" borderId="2" xfId="0" applyFont="1" applyFill="1" applyBorder="1" applyAlignment="1">
      <alignment horizontal="right" vertical="top" wrapText="1"/>
    </xf>
    <xf numFmtId="0" fontId="10" fillId="7" borderId="3" xfId="0" applyFont="1" applyFill="1" applyBorder="1" applyAlignment="1">
      <alignment horizontal="right" vertical="top" wrapText="1"/>
    </xf>
    <xf numFmtId="0" fontId="2" fillId="7" borderId="4" xfId="0" applyFont="1" applyFill="1" applyBorder="1" applyAlignment="1">
      <alignment vertical="top" wrapText="1"/>
    </xf>
    <xf numFmtId="0" fontId="2" fillId="7" borderId="0" xfId="0" applyFont="1" applyFill="1" applyAlignment="1">
      <alignment vertical="top" wrapText="1"/>
    </xf>
    <xf numFmtId="0" fontId="2" fillId="7" borderId="5" xfId="0" applyFont="1" applyFill="1" applyBorder="1" applyAlignment="1">
      <alignment vertical="top" wrapText="1"/>
    </xf>
    <xf numFmtId="0" fontId="13" fillId="0" borderId="4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8" fillId="7" borderId="0" xfId="0" applyFont="1" applyFill="1" applyAlignment="1">
      <alignment vertical="top" wrapText="1"/>
    </xf>
    <xf numFmtId="0" fontId="10" fillId="6" borderId="1" xfId="0" applyFont="1" applyFill="1" applyBorder="1" applyAlignment="1">
      <alignment vertical="top" wrapText="1"/>
    </xf>
    <xf numFmtId="0" fontId="10" fillId="6" borderId="2" xfId="0" applyFont="1" applyFill="1" applyBorder="1" applyAlignment="1">
      <alignment vertical="top" wrapText="1"/>
    </xf>
    <xf numFmtId="0" fontId="10" fillId="6" borderId="2" xfId="0" applyFont="1" applyFill="1" applyBorder="1" applyAlignment="1">
      <alignment horizontal="right" vertical="top" wrapText="1"/>
    </xf>
    <xf numFmtId="0" fontId="10" fillId="6" borderId="3" xfId="0" applyFont="1" applyFill="1" applyBorder="1" applyAlignment="1">
      <alignment horizontal="right" vertical="top" wrapText="1"/>
    </xf>
    <xf numFmtId="0" fontId="2" fillId="6" borderId="4" xfId="0" applyFont="1" applyFill="1" applyBorder="1" applyAlignment="1">
      <alignment vertical="top" wrapText="1"/>
    </xf>
    <xf numFmtId="0" fontId="2" fillId="6" borderId="0" xfId="0" applyFont="1" applyFill="1" applyAlignment="1">
      <alignment vertical="top" wrapText="1"/>
    </xf>
    <xf numFmtId="0" fontId="2" fillId="6" borderId="5" xfId="0" applyFont="1" applyFill="1" applyBorder="1" applyAlignment="1">
      <alignment vertical="top" wrapText="1"/>
    </xf>
    <xf numFmtId="0" fontId="10" fillId="6" borderId="6" xfId="0" applyFont="1" applyFill="1" applyBorder="1" applyAlignment="1">
      <alignment vertical="top" wrapText="1"/>
    </xf>
    <xf numFmtId="0" fontId="10" fillId="6" borderId="7" xfId="0" applyFont="1" applyFill="1" applyBorder="1" applyAlignment="1">
      <alignment vertical="top" wrapText="1"/>
    </xf>
    <xf numFmtId="165" fontId="10" fillId="6" borderId="7" xfId="0" applyNumberFormat="1" applyFont="1" applyFill="1" applyBorder="1" applyAlignment="1">
      <alignment horizontal="right" vertical="top" wrapText="1"/>
    </xf>
    <xf numFmtId="165" fontId="10" fillId="6" borderId="8" xfId="0" applyNumberFormat="1" applyFont="1" applyFill="1" applyBorder="1" applyAlignment="1">
      <alignment horizontal="right" vertical="top" wrapText="1"/>
    </xf>
    <xf numFmtId="0" fontId="8" fillId="6" borderId="0" xfId="0" applyFont="1" applyFill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0" fontId="2" fillId="5" borderId="0" xfId="0" applyFont="1" applyFill="1" applyAlignment="1">
      <alignment vertical="top" wrapText="1"/>
    </xf>
    <xf numFmtId="0" fontId="2" fillId="5" borderId="5" xfId="0" applyFont="1" applyFill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5" borderId="7" xfId="0" applyFont="1" applyFill="1" applyBorder="1" applyAlignment="1">
      <alignment vertical="top" wrapText="1"/>
    </xf>
    <xf numFmtId="165" fontId="10" fillId="5" borderId="7" xfId="0" applyNumberFormat="1" applyFont="1" applyFill="1" applyBorder="1" applyAlignment="1">
      <alignment horizontal="right" vertical="top" wrapText="1"/>
    </xf>
    <xf numFmtId="165" fontId="10" fillId="5" borderId="8" xfId="0" applyNumberFormat="1" applyFont="1" applyFill="1" applyBorder="1" applyAlignment="1">
      <alignment horizontal="right"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2" xfId="0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right" vertical="top" wrapText="1"/>
    </xf>
    <xf numFmtId="0" fontId="10" fillId="5" borderId="3" xfId="0" applyFont="1" applyFill="1" applyBorder="1" applyAlignment="1">
      <alignment horizontal="right" vertical="top" wrapText="1"/>
    </xf>
    <xf numFmtId="0" fontId="8" fillId="5" borderId="0" xfId="0" applyFont="1" applyFill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0" xfId="0" applyFont="1" applyFill="1" applyAlignment="1">
      <alignment vertical="top" wrapText="1"/>
    </xf>
    <xf numFmtId="0" fontId="2" fillId="4" borderId="5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top" wrapText="1"/>
    </xf>
    <xf numFmtId="0" fontId="10" fillId="4" borderId="7" xfId="0" applyFont="1" applyFill="1" applyBorder="1" applyAlignment="1">
      <alignment vertical="top" wrapText="1"/>
    </xf>
    <xf numFmtId="165" fontId="10" fillId="4" borderId="7" xfId="0" applyNumberFormat="1" applyFont="1" applyFill="1" applyBorder="1" applyAlignment="1">
      <alignment horizontal="right" vertical="top" wrapText="1"/>
    </xf>
    <xf numFmtId="165" fontId="10" fillId="4" borderId="8" xfId="0" applyNumberFormat="1" applyFont="1" applyFill="1" applyBorder="1" applyAlignment="1">
      <alignment horizontal="right" vertical="top" wrapText="1"/>
    </xf>
    <xf numFmtId="0" fontId="10" fillId="4" borderId="1" xfId="0" applyFont="1" applyFill="1" applyBorder="1" applyAlignment="1">
      <alignment vertical="top" wrapText="1"/>
    </xf>
    <xf numFmtId="0" fontId="10" fillId="4" borderId="2" xfId="0" applyFont="1" applyFill="1" applyBorder="1" applyAlignment="1">
      <alignment vertical="top" wrapText="1"/>
    </xf>
    <xf numFmtId="0" fontId="10" fillId="4" borderId="2" xfId="0" applyFont="1" applyFill="1" applyBorder="1" applyAlignment="1">
      <alignment horizontal="right" vertical="top" wrapText="1"/>
    </xf>
    <xf numFmtId="0" fontId="10" fillId="4" borderId="3" xfId="0" applyFont="1" applyFill="1" applyBorder="1" applyAlignment="1">
      <alignment horizontal="right" vertical="top" wrapText="1"/>
    </xf>
    <xf numFmtId="0" fontId="8" fillId="0" borderId="2" xfId="0" applyFont="1" applyBorder="1" applyAlignment="1">
      <alignment vertical="top" wrapText="1"/>
    </xf>
    <xf numFmtId="0" fontId="8" fillId="4" borderId="0" xfId="0" applyFont="1" applyFill="1" applyAlignment="1">
      <alignment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8">
    <cellStyle name="Milliers 2 2" xfId="4" xr:uid="{CCE07F37-C2B3-4DF1-831B-BE60D776FE8A}"/>
    <cellStyle name="Monétaire 2 3" xfId="5" xr:uid="{00E87315-71B7-46DA-B4C2-85BCDD77EBB8}"/>
    <cellStyle name="Normal" xfId="0" builtinId="0"/>
    <cellStyle name="Normal 2 2" xfId="1" xr:uid="{A3FB9B05-67C2-4358-8BEF-E68D27F02650}"/>
    <cellStyle name="Normal 2 4 2" xfId="2" xr:uid="{59F6EB0A-4D0B-41E6-AAFA-67BA82593FAB}"/>
    <cellStyle name="Normal 3 3" xfId="7" xr:uid="{FB84528A-2449-4CA2-9CB2-E8FDF26A43B2}"/>
    <cellStyle name="Normal 6 2" xfId="6" xr:uid="{0404D3EA-338F-4DC8-A9EB-AC21519E9615}"/>
    <cellStyle name="Normal 7" xfId="3" xr:uid="{D57C0906-FD18-4D70-83A0-5BB8A1541DAB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533400</xdr:colOff>
      <xdr:row>27</xdr:row>
      <xdr:rowOff>0</xdr:rowOff>
    </xdr:from>
    <xdr:to>
      <xdr:col>7</xdr:col>
      <xdr:colOff>437349</xdr:colOff>
      <xdr:row>44</xdr:row>
      <xdr:rowOff>114043</xdr:rowOff>
    </xdr:to>
    <xdr:pic>
      <xdr:nvPicPr>
        <xdr:cNvPr id="2" name="Picture 1" descr="{4cd672a5-f0c9-438c-8f3d-31924f706ec9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7575" y="3086100"/>
          <a:ext cx="2551899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71438</xdr:colOff>
      <xdr:row>77</xdr:row>
      <xdr:rowOff>47625</xdr:rowOff>
    </xdr:from>
    <xdr:to>
      <xdr:col>1</xdr:col>
      <xdr:colOff>599745</xdr:colOff>
      <xdr:row>83</xdr:row>
      <xdr:rowOff>60325</xdr:rowOff>
    </xdr:to>
    <xdr:pic>
      <xdr:nvPicPr>
        <xdr:cNvPr id="3" name="Picture 2" descr="{cf5eee5f-d863-4ffc-98db-e83f1656a494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963" y="8848725"/>
          <a:ext cx="528307" cy="6985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EvadeECL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Minute%20RD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bdm-srv\Economistes\Adouble\T&#233;l&#233;travail\Calvel\Beffroi%20de%20Dreux\MinutesB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no TF"/>
      <sheetName val="ED Maç VC"/>
      <sheetName val="ED Maç BC"/>
      <sheetName val="ED Maç Ch et Ab"/>
      <sheetName val="ED Maç Var. sol"/>
      <sheetName val="ED Maç Opt 1"/>
      <sheetName val="ED Sculp Chapit"/>
      <sheetName val="ED Chb VC"/>
      <sheetName val="ED Chb BC"/>
      <sheetName val="ED Chb Ch et Ab"/>
      <sheetName val="ED Men VC"/>
      <sheetName val="ED Men BC"/>
      <sheetName val="ED Men Ch et Ab"/>
      <sheetName val="ED Déc VC"/>
      <sheetName val="ED Déc BC"/>
      <sheetName val="ED Déc Ch et Ab"/>
      <sheetName val="Récap. Tx"/>
      <sheetName val="Récap. Tx + Hon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nute RDCA"/>
      <sheetName val="Minute%20RDCA.xls"/>
      <sheetName val="Minute RDCA.xls"/>
      <sheetName val="Entête"/>
      <sheetName val="02PRESCHTF"/>
      <sheetName val="02TRIBCOMMTF"/>
      <sheetName val="02TRIBCIVILTF"/>
      <sheetName val="02PALAISEST TF"/>
      <sheetName val="02PASPERDUSTF "/>
      <sheetName val="02PALAISOUEST TF"/>
      <sheetName val="02SALLE DOREETF"/>
      <sheetName val="021EREPRESIDENCETF"/>
      <sheetName val="02BATXVIIITO1"/>
      <sheetName val="02TOURNELLETO1"/>
      <sheetName val="02TRIBCIVILTO2"/>
      <sheetName val="RÉCAP"/>
      <sheetName val="Minute_RDCA"/>
      <sheetName val="Minute_RDCA_xls"/>
      <sheetName val="Minute%20RDCA_xls"/>
      <sheetName val="Minute_RDCA1"/>
    </sheetNames>
    <definedNames>
      <definedName name="AfficherFormule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nutesBD"/>
      <sheetName val="MinutesBD.xls"/>
    </sheetNames>
    <definedNames>
      <definedName name="Module1.AfficherFormule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topLeftCell="A19" workbookViewId="0">
      <selection activeCell="J25" sqref="J25"/>
    </sheetView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145"/>
      <c r="F2" s="145"/>
      <c r="G2" s="145"/>
      <c r="H2" s="145"/>
      <c r="I2" s="8"/>
    </row>
    <row r="3" spans="2:9" ht="9" customHeight="1" x14ac:dyDescent="0.25">
      <c r="B3" s="5"/>
      <c r="C3" s="6"/>
      <c r="D3" s="7"/>
      <c r="E3" s="145"/>
      <c r="F3" s="145"/>
      <c r="G3" s="145"/>
      <c r="H3" s="145"/>
      <c r="I3" s="8"/>
    </row>
    <row r="4" spans="2:9" ht="9" customHeight="1" x14ac:dyDescent="0.25">
      <c r="B4" s="5"/>
      <c r="C4" s="6"/>
      <c r="D4" s="7"/>
      <c r="E4" s="145"/>
      <c r="F4" s="145"/>
      <c r="G4" s="145"/>
      <c r="H4" s="145"/>
      <c r="I4" s="8"/>
    </row>
    <row r="5" spans="2:9" ht="9" customHeight="1" x14ac:dyDescent="0.25">
      <c r="B5" s="5"/>
      <c r="C5" s="6"/>
      <c r="D5" s="7"/>
      <c r="E5" s="145"/>
      <c r="F5" s="145"/>
      <c r="G5" s="145"/>
      <c r="H5" s="145"/>
      <c r="I5" s="8"/>
    </row>
    <row r="6" spans="2:9" ht="9" customHeight="1" x14ac:dyDescent="0.25">
      <c r="B6" s="5"/>
      <c r="C6" s="6"/>
      <c r="D6" s="7"/>
      <c r="E6" s="145"/>
      <c r="F6" s="145"/>
      <c r="G6" s="145"/>
      <c r="H6" s="145"/>
      <c r="I6" s="8"/>
    </row>
    <row r="7" spans="2:9" ht="9" customHeight="1" x14ac:dyDescent="0.25">
      <c r="B7" s="5"/>
      <c r="C7" s="6"/>
      <c r="D7" s="7"/>
      <c r="E7" s="145"/>
      <c r="F7" s="145"/>
      <c r="G7" s="145"/>
      <c r="H7" s="145"/>
      <c r="I7" s="8"/>
    </row>
    <row r="8" spans="2:9" ht="9" customHeight="1" x14ac:dyDescent="0.25">
      <c r="B8" s="5"/>
      <c r="C8" s="6"/>
      <c r="D8" s="7"/>
      <c r="E8" s="145"/>
      <c r="F8" s="145"/>
      <c r="G8" s="145"/>
      <c r="H8" s="145"/>
      <c r="I8" s="8"/>
    </row>
    <row r="9" spans="2:9" ht="9" customHeight="1" x14ac:dyDescent="0.25">
      <c r="B9" s="5"/>
      <c r="C9" s="6"/>
      <c r="D9" s="7"/>
      <c r="E9" s="145"/>
      <c r="F9" s="145"/>
      <c r="G9" s="145"/>
      <c r="H9" s="145"/>
      <c r="I9" s="8"/>
    </row>
    <row r="10" spans="2:9" ht="9" customHeight="1" x14ac:dyDescent="0.25">
      <c r="B10" s="5"/>
      <c r="C10" s="6"/>
      <c r="D10" s="7"/>
      <c r="E10" s="145"/>
      <c r="F10" s="145"/>
      <c r="G10" s="145"/>
      <c r="H10" s="145"/>
      <c r="I10" s="8"/>
    </row>
    <row r="11" spans="2:9" ht="9" customHeight="1" x14ac:dyDescent="0.25">
      <c r="B11" s="5"/>
      <c r="C11" s="6"/>
      <c r="D11" s="7"/>
      <c r="E11" s="138" t="s">
        <v>306</v>
      </c>
      <c r="F11" s="138"/>
      <c r="G11" s="138"/>
      <c r="H11" s="138"/>
      <c r="I11" s="8"/>
    </row>
    <row r="12" spans="2:9" ht="9" customHeight="1" x14ac:dyDescent="0.25">
      <c r="B12" s="5"/>
      <c r="C12" s="6"/>
      <c r="D12" s="7"/>
      <c r="E12" s="138"/>
      <c r="F12" s="138"/>
      <c r="G12" s="138"/>
      <c r="H12" s="138"/>
      <c r="I12" s="8"/>
    </row>
    <row r="13" spans="2:9" ht="9" customHeight="1" x14ac:dyDescent="0.25">
      <c r="B13" s="5"/>
      <c r="C13" s="6"/>
      <c r="D13" s="7"/>
      <c r="E13" s="138"/>
      <c r="F13" s="138"/>
      <c r="G13" s="138"/>
      <c r="H13" s="138"/>
      <c r="I13" s="8"/>
    </row>
    <row r="14" spans="2:9" ht="9" customHeight="1" x14ac:dyDescent="0.25">
      <c r="B14" s="5"/>
      <c r="C14" s="6"/>
      <c r="D14" s="7"/>
      <c r="E14" s="138"/>
      <c r="F14" s="138"/>
      <c r="G14" s="138"/>
      <c r="H14" s="138"/>
      <c r="I14" s="8"/>
    </row>
    <row r="15" spans="2:9" ht="9" customHeight="1" x14ac:dyDescent="0.25">
      <c r="B15" s="5"/>
      <c r="C15" s="6"/>
      <c r="D15" s="7"/>
      <c r="E15" s="138"/>
      <c r="F15" s="138"/>
      <c r="G15" s="138"/>
      <c r="H15" s="138"/>
      <c r="I15" s="8"/>
    </row>
    <row r="16" spans="2:9" ht="9" customHeight="1" x14ac:dyDescent="0.25">
      <c r="B16" s="5"/>
      <c r="C16" s="6"/>
      <c r="D16" s="7"/>
      <c r="E16" s="138"/>
      <c r="F16" s="138"/>
      <c r="G16" s="138"/>
      <c r="H16" s="138"/>
      <c r="I16" s="8"/>
    </row>
    <row r="17" spans="2:9" ht="9" customHeight="1" x14ac:dyDescent="0.25">
      <c r="B17" s="5"/>
      <c r="C17" s="6"/>
      <c r="D17" s="7"/>
      <c r="E17" s="138"/>
      <c r="F17" s="138"/>
      <c r="G17" s="138"/>
      <c r="H17" s="138"/>
      <c r="I17" s="8"/>
    </row>
    <row r="18" spans="2:9" ht="9" customHeight="1" x14ac:dyDescent="0.25">
      <c r="B18" s="5"/>
      <c r="C18" s="6"/>
      <c r="D18" s="7"/>
      <c r="E18" s="138"/>
      <c r="F18" s="138"/>
      <c r="G18" s="138"/>
      <c r="H18" s="138"/>
      <c r="I18" s="8"/>
    </row>
    <row r="19" spans="2:9" ht="9" customHeight="1" x14ac:dyDescent="0.25">
      <c r="B19" s="5"/>
      <c r="C19" s="6"/>
      <c r="D19" s="7"/>
      <c r="E19" s="138"/>
      <c r="F19" s="138"/>
      <c r="G19" s="138"/>
      <c r="H19" s="138"/>
      <c r="I19" s="8"/>
    </row>
    <row r="20" spans="2:9" ht="9" customHeight="1" x14ac:dyDescent="0.25">
      <c r="B20" s="5"/>
      <c r="C20" s="6"/>
      <c r="D20" s="7"/>
      <c r="E20" s="138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138"/>
      <c r="G20" s="138"/>
      <c r="H20" s="138"/>
      <c r="I20" s="8"/>
    </row>
    <row r="21" spans="2:9" ht="9" customHeight="1" x14ac:dyDescent="0.25">
      <c r="B21" s="5"/>
      <c r="C21" s="6"/>
      <c r="D21" s="7"/>
      <c r="E21" s="138"/>
      <c r="F21" s="138"/>
      <c r="G21" s="138"/>
      <c r="H21" s="138"/>
      <c r="I21" s="8"/>
    </row>
    <row r="22" spans="2:9" ht="9" customHeight="1" x14ac:dyDescent="0.25">
      <c r="B22" s="5"/>
      <c r="C22" s="6"/>
      <c r="D22" s="7"/>
      <c r="E22" s="138"/>
      <c r="F22" s="138"/>
      <c r="G22" s="138"/>
      <c r="H22" s="138"/>
      <c r="I22" s="8"/>
    </row>
    <row r="23" spans="2:9" ht="9" customHeight="1" x14ac:dyDescent="0.25">
      <c r="B23" s="5"/>
      <c r="C23" s="6"/>
      <c r="D23" s="7"/>
      <c r="E23" s="138"/>
      <c r="F23" s="138"/>
      <c r="G23" s="138"/>
      <c r="H23" s="138"/>
      <c r="I23" s="8"/>
    </row>
    <row r="24" spans="2:9" ht="9" customHeight="1" x14ac:dyDescent="0.25">
      <c r="B24" s="5"/>
      <c r="C24" s="6"/>
      <c r="D24" s="7"/>
      <c r="E24" s="138"/>
      <c r="F24" s="138"/>
      <c r="G24" s="138"/>
      <c r="H24" s="138"/>
      <c r="I24" s="8"/>
    </row>
    <row r="25" spans="2:9" ht="9" customHeight="1" x14ac:dyDescent="0.25">
      <c r="B25" s="5"/>
      <c r="C25" s="6"/>
      <c r="D25" s="7"/>
      <c r="E25" s="138"/>
      <c r="F25" s="138"/>
      <c r="G25" s="138"/>
      <c r="H25" s="138"/>
      <c r="I25" s="8"/>
    </row>
    <row r="26" spans="2:9" ht="9" customHeight="1" x14ac:dyDescent="0.25">
      <c r="B26" s="5"/>
      <c r="C26" s="6"/>
      <c r="D26" s="7"/>
      <c r="E26" s="138"/>
      <c r="F26" s="138"/>
      <c r="G26" s="138"/>
      <c r="H26" s="138"/>
      <c r="I26" s="8"/>
    </row>
    <row r="27" spans="2:9" ht="9" customHeight="1" x14ac:dyDescent="0.25">
      <c r="B27" s="5"/>
      <c r="C27" s="6"/>
      <c r="D27" s="7"/>
      <c r="E27" s="138"/>
      <c r="F27" s="138"/>
      <c r="G27" s="138"/>
      <c r="H27" s="138"/>
      <c r="I27" s="8"/>
    </row>
    <row r="28" spans="2:9" ht="9" customHeight="1" x14ac:dyDescent="0.25">
      <c r="B28" s="5"/>
      <c r="C28" s="6"/>
      <c r="D28" s="7"/>
      <c r="E28" s="145"/>
      <c r="F28" s="145"/>
      <c r="G28" s="145"/>
      <c r="H28" s="145"/>
      <c r="I28" s="8"/>
    </row>
    <row r="29" spans="2:9" ht="9" customHeight="1" x14ac:dyDescent="0.25">
      <c r="B29" s="5"/>
      <c r="C29" s="6"/>
      <c r="D29" s="7"/>
      <c r="E29" s="145"/>
      <c r="F29" s="145"/>
      <c r="G29" s="145"/>
      <c r="H29" s="145"/>
      <c r="I29" s="8"/>
    </row>
    <row r="30" spans="2:9" ht="9" customHeight="1" x14ac:dyDescent="0.25">
      <c r="B30" s="5"/>
      <c r="C30" s="6"/>
      <c r="D30" s="7"/>
      <c r="E30" s="145"/>
      <c r="F30" s="145"/>
      <c r="G30" s="145"/>
      <c r="H30" s="145"/>
      <c r="I30" s="8"/>
    </row>
    <row r="31" spans="2:9" ht="9" customHeight="1" x14ac:dyDescent="0.25">
      <c r="B31" s="5"/>
      <c r="C31" s="6"/>
      <c r="D31" s="7"/>
      <c r="E31" s="145"/>
      <c r="F31" s="145"/>
      <c r="G31" s="145"/>
      <c r="H31" s="145"/>
      <c r="I31" s="8"/>
    </row>
    <row r="32" spans="2:9" ht="9" customHeight="1" x14ac:dyDescent="0.25">
      <c r="B32" s="5"/>
      <c r="C32" s="6"/>
      <c r="D32" s="7"/>
      <c r="E32" s="145"/>
      <c r="F32" s="145"/>
      <c r="G32" s="145"/>
      <c r="H32" s="145"/>
      <c r="I32" s="8"/>
    </row>
    <row r="33" spans="2:9" ht="9" customHeight="1" x14ac:dyDescent="0.25">
      <c r="B33" s="5"/>
      <c r="C33" s="6"/>
      <c r="D33" s="7"/>
      <c r="E33" s="145"/>
      <c r="F33" s="145"/>
      <c r="G33" s="145"/>
      <c r="H33" s="145"/>
      <c r="I33" s="8"/>
    </row>
    <row r="34" spans="2:9" ht="9" customHeight="1" x14ac:dyDescent="0.25">
      <c r="B34" s="5"/>
      <c r="C34" s="6"/>
      <c r="D34" s="7"/>
      <c r="E34" s="145"/>
      <c r="F34" s="145"/>
      <c r="G34" s="145"/>
      <c r="H34" s="145"/>
      <c r="I34" s="8"/>
    </row>
    <row r="35" spans="2:9" ht="9" customHeight="1" x14ac:dyDescent="0.25">
      <c r="B35" s="5"/>
      <c r="C35" s="6"/>
      <c r="D35" s="7"/>
      <c r="E35" s="145"/>
      <c r="F35" s="145"/>
      <c r="G35" s="145"/>
      <c r="H35" s="145"/>
      <c r="I35" s="8"/>
    </row>
    <row r="36" spans="2:9" ht="9" customHeight="1" x14ac:dyDescent="0.25">
      <c r="B36" s="5"/>
      <c r="C36" s="6"/>
      <c r="D36" s="7"/>
      <c r="E36" s="145"/>
      <c r="F36" s="145"/>
      <c r="G36" s="145"/>
      <c r="H36" s="145"/>
      <c r="I36" s="8"/>
    </row>
    <row r="37" spans="2:9" ht="9" customHeight="1" x14ac:dyDescent="0.25">
      <c r="B37" s="5"/>
      <c r="C37" s="6"/>
      <c r="D37" s="7"/>
      <c r="E37" s="145"/>
      <c r="F37" s="145"/>
      <c r="G37" s="145"/>
      <c r="H37" s="145"/>
      <c r="I37" s="8"/>
    </row>
    <row r="38" spans="2:9" ht="9" customHeight="1" x14ac:dyDescent="0.25">
      <c r="B38" s="5"/>
      <c r="C38" s="6"/>
      <c r="D38" s="7"/>
      <c r="E38" s="145"/>
      <c r="F38" s="145"/>
      <c r="G38" s="145"/>
      <c r="H38" s="145"/>
      <c r="I38" s="8"/>
    </row>
    <row r="39" spans="2:9" ht="9" customHeight="1" x14ac:dyDescent="0.25">
      <c r="B39" s="5"/>
      <c r="C39" s="6"/>
      <c r="D39" s="7"/>
      <c r="E39" s="145"/>
      <c r="F39" s="145"/>
      <c r="G39" s="145"/>
      <c r="H39" s="145"/>
      <c r="I39" s="8"/>
    </row>
    <row r="40" spans="2:9" ht="9" customHeight="1" x14ac:dyDescent="0.25">
      <c r="B40" s="5"/>
      <c r="C40" s="6"/>
      <c r="D40" s="7"/>
      <c r="E40" s="145"/>
      <c r="F40" s="145"/>
      <c r="G40" s="145"/>
      <c r="H40" s="145"/>
      <c r="I40" s="8"/>
    </row>
    <row r="41" spans="2:9" ht="9" customHeight="1" x14ac:dyDescent="0.25">
      <c r="B41" s="5"/>
      <c r="C41" s="6"/>
      <c r="D41" s="7"/>
      <c r="E41" s="145"/>
      <c r="F41" s="145"/>
      <c r="G41" s="145"/>
      <c r="H41" s="145"/>
      <c r="I41" s="8"/>
    </row>
    <row r="42" spans="2:9" ht="9" customHeight="1" x14ac:dyDescent="0.25">
      <c r="B42" s="5"/>
      <c r="C42" s="6"/>
      <c r="D42" s="7"/>
      <c r="E42" s="145"/>
      <c r="F42" s="145"/>
      <c r="G42" s="145"/>
      <c r="H42" s="145"/>
      <c r="I42" s="8"/>
    </row>
    <row r="43" spans="2:9" ht="9" customHeight="1" x14ac:dyDescent="0.25">
      <c r="B43" s="5"/>
      <c r="C43" s="6"/>
      <c r="D43" s="7"/>
      <c r="E43" s="145"/>
      <c r="F43" s="145"/>
      <c r="G43" s="145"/>
      <c r="H43" s="145"/>
      <c r="I43" s="8"/>
    </row>
    <row r="44" spans="2:9" ht="9" customHeight="1" x14ac:dyDescent="0.25">
      <c r="B44" s="5"/>
      <c r="C44" s="6"/>
      <c r="D44" s="7"/>
      <c r="E44" s="145"/>
      <c r="F44" s="145"/>
      <c r="G44" s="145"/>
      <c r="H44" s="145"/>
      <c r="I44" s="8"/>
    </row>
    <row r="45" spans="2:9" ht="9" customHeight="1" x14ac:dyDescent="0.25">
      <c r="B45" s="5"/>
      <c r="C45" s="6"/>
      <c r="D45" s="7"/>
      <c r="E45" s="145"/>
      <c r="F45" s="145"/>
      <c r="G45" s="145"/>
      <c r="H45" s="145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146" t="s">
        <v>4</v>
      </c>
      <c r="F47" s="145"/>
      <c r="G47" s="145"/>
      <c r="H47" s="145"/>
      <c r="I47" s="8"/>
    </row>
    <row r="48" spans="2:9" ht="9" customHeight="1" x14ac:dyDescent="0.25">
      <c r="B48" s="5"/>
      <c r="C48" s="6"/>
      <c r="D48" s="7"/>
      <c r="E48" s="145"/>
      <c r="F48" s="145"/>
      <c r="G48" s="145"/>
      <c r="H48" s="145"/>
      <c r="I48" s="8"/>
    </row>
    <row r="49" spans="2:9" ht="9" customHeight="1" x14ac:dyDescent="0.25">
      <c r="B49" s="5"/>
      <c r="C49" s="6"/>
      <c r="D49" s="7"/>
      <c r="E49" s="145"/>
      <c r="F49" s="145"/>
      <c r="G49" s="145"/>
      <c r="H49" s="145"/>
      <c r="I49" s="8"/>
    </row>
    <row r="50" spans="2:9" ht="9" customHeight="1" x14ac:dyDescent="0.25">
      <c r="B50" s="5"/>
      <c r="C50" s="6"/>
      <c r="D50" s="7"/>
      <c r="E50" s="145"/>
      <c r="F50" s="145"/>
      <c r="G50" s="145"/>
      <c r="H50" s="145"/>
      <c r="I50" s="8"/>
    </row>
    <row r="51" spans="2:9" ht="9" customHeight="1" x14ac:dyDescent="0.25">
      <c r="B51" s="5"/>
      <c r="C51" s="6"/>
      <c r="D51" s="7"/>
      <c r="E51" s="145"/>
      <c r="F51" s="145"/>
      <c r="G51" s="145"/>
      <c r="H51" s="145"/>
      <c r="I51" s="8"/>
    </row>
    <row r="52" spans="2:9" ht="9" customHeight="1" x14ac:dyDescent="0.25">
      <c r="B52" s="5"/>
      <c r="C52" s="6"/>
      <c r="D52" s="7"/>
      <c r="E52" s="145"/>
      <c r="F52" s="145"/>
      <c r="G52" s="145"/>
      <c r="H52" s="145"/>
      <c r="I52" s="8"/>
    </row>
    <row r="53" spans="2:9" ht="9" customHeight="1" x14ac:dyDescent="0.25">
      <c r="B53" s="5"/>
      <c r="C53" s="6"/>
      <c r="D53" s="7"/>
      <c r="E53" s="145"/>
      <c r="F53" s="145"/>
      <c r="G53" s="145"/>
      <c r="H53" s="145"/>
      <c r="I53" s="8"/>
    </row>
    <row r="54" spans="2:9" ht="9" customHeight="1" x14ac:dyDescent="0.25">
      <c r="B54" s="5"/>
      <c r="C54" s="6"/>
      <c r="D54" s="7"/>
      <c r="E54" s="145"/>
      <c r="F54" s="145"/>
      <c r="G54" s="145"/>
      <c r="H54" s="145"/>
      <c r="I54" s="8"/>
    </row>
    <row r="55" spans="2:9" ht="9" customHeight="1" x14ac:dyDescent="0.25">
      <c r="B55" s="5"/>
      <c r="C55" s="6"/>
      <c r="D55" s="7"/>
      <c r="E55" s="145"/>
      <c r="F55" s="145"/>
      <c r="G55" s="145"/>
      <c r="H55" s="145"/>
      <c r="I55" s="8"/>
    </row>
    <row r="56" spans="2:9" ht="9" customHeight="1" x14ac:dyDescent="0.25">
      <c r="B56" s="5"/>
      <c r="C56" s="6"/>
      <c r="D56" s="7"/>
      <c r="E56" s="145"/>
      <c r="F56" s="145"/>
      <c r="G56" s="145"/>
      <c r="H56" s="145"/>
      <c r="I56" s="8"/>
    </row>
    <row r="57" spans="2:9" ht="9" customHeight="1" x14ac:dyDescent="0.25">
      <c r="B57" s="5"/>
      <c r="C57" s="6"/>
      <c r="D57" s="7"/>
      <c r="E57" s="145"/>
      <c r="F57" s="145"/>
      <c r="G57" s="145"/>
      <c r="H57" s="145"/>
      <c r="I57" s="8"/>
    </row>
    <row r="58" spans="2:9" ht="9" customHeight="1" x14ac:dyDescent="0.25">
      <c r="B58" s="5"/>
      <c r="C58" s="6"/>
      <c r="D58" s="7"/>
      <c r="E58" s="145"/>
      <c r="F58" s="145"/>
      <c r="G58" s="145"/>
      <c r="H58" s="145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133" t="str">
        <f>IF(Paramètres!C9&lt;&gt;"",Paramètres!C9,"")</f>
        <v/>
      </c>
      <c r="F60" s="133"/>
      <c r="G60" s="133"/>
      <c r="H60" s="133"/>
      <c r="I60" s="8"/>
    </row>
    <row r="61" spans="2:9" ht="9" customHeight="1" x14ac:dyDescent="0.25">
      <c r="B61" s="5"/>
      <c r="C61" s="6"/>
      <c r="D61" s="7"/>
      <c r="E61" s="133"/>
      <c r="F61" s="133"/>
      <c r="G61" s="133"/>
      <c r="H61" s="133"/>
      <c r="I61" s="8"/>
    </row>
    <row r="62" spans="2:9" ht="9" customHeight="1" x14ac:dyDescent="0.25">
      <c r="B62" s="5"/>
      <c r="C62" s="6"/>
      <c r="D62" s="7"/>
      <c r="E62" s="133"/>
      <c r="F62" s="133"/>
      <c r="G62" s="133"/>
      <c r="H62" s="133"/>
      <c r="I62" s="8"/>
    </row>
    <row r="63" spans="2:9" ht="9" customHeight="1" x14ac:dyDescent="0.25">
      <c r="B63" s="5"/>
      <c r="C63" s="6"/>
      <c r="D63" s="7"/>
      <c r="E63" s="133" t="str">
        <f>IF(Paramètres!C11&lt;&gt;"",Paramètres!C11,"")</f>
        <v>LOT 06 CHARPENTE - COUVERTURE MH</v>
      </c>
      <c r="F63" s="133"/>
      <c r="G63" s="133"/>
      <c r="H63" s="133"/>
      <c r="I63" s="8"/>
    </row>
    <row r="64" spans="2:9" ht="9" customHeight="1" x14ac:dyDescent="0.25">
      <c r="B64" s="5"/>
      <c r="C64" s="6"/>
      <c r="D64" s="7"/>
      <c r="E64" s="133"/>
      <c r="F64" s="133"/>
      <c r="G64" s="133"/>
      <c r="H64" s="133"/>
      <c r="I64" s="8"/>
    </row>
    <row r="65" spans="2:9" ht="9" customHeight="1" x14ac:dyDescent="0.25">
      <c r="B65" s="5"/>
      <c r="C65" s="6"/>
      <c r="D65" s="7"/>
      <c r="E65" s="133"/>
      <c r="F65" s="133"/>
      <c r="G65" s="133"/>
      <c r="H65" s="133"/>
      <c r="I65" s="8"/>
    </row>
    <row r="66" spans="2:9" ht="9" customHeight="1" x14ac:dyDescent="0.25">
      <c r="B66" s="5"/>
      <c r="C66" s="6"/>
      <c r="D66" s="7"/>
      <c r="E66" s="133"/>
      <c r="F66" s="133"/>
      <c r="G66" s="133"/>
      <c r="H66" s="133"/>
      <c r="I66" s="8"/>
    </row>
    <row r="67" spans="2:9" ht="9" customHeight="1" x14ac:dyDescent="0.25">
      <c r="B67" s="5"/>
      <c r="C67" s="6"/>
      <c r="D67" s="7"/>
      <c r="E67" s="133"/>
      <c r="F67" s="133"/>
      <c r="G67" s="133"/>
      <c r="H67" s="133"/>
      <c r="I67" s="8"/>
    </row>
    <row r="68" spans="2:9" ht="9" customHeight="1" x14ac:dyDescent="0.25">
      <c r="B68" s="5"/>
      <c r="C68" s="6"/>
      <c r="D68" s="7"/>
      <c r="E68" s="133"/>
      <c r="F68" s="133"/>
      <c r="G68" s="133"/>
      <c r="H68" s="133"/>
      <c r="I68" s="8"/>
    </row>
    <row r="69" spans="2:9" ht="9" customHeight="1" x14ac:dyDescent="0.25">
      <c r="B69" s="5"/>
      <c r="C69" s="6"/>
      <c r="D69" s="7"/>
      <c r="E69" s="133"/>
      <c r="F69" s="133"/>
      <c r="G69" s="133"/>
      <c r="H69" s="133"/>
      <c r="I69" s="8"/>
    </row>
    <row r="70" spans="2:9" ht="9" customHeight="1" x14ac:dyDescent="0.25">
      <c r="B70" s="5"/>
      <c r="C70" s="6"/>
      <c r="D70" s="7"/>
      <c r="E70" s="134" t="s">
        <v>305</v>
      </c>
      <c r="F70" s="135"/>
      <c r="G70" s="135"/>
      <c r="H70" s="136"/>
      <c r="I70" s="8"/>
    </row>
    <row r="71" spans="2:9" ht="9" customHeight="1" x14ac:dyDescent="0.25">
      <c r="B71" s="5"/>
      <c r="C71" s="6"/>
      <c r="D71" s="7"/>
      <c r="E71" s="137"/>
      <c r="F71" s="138"/>
      <c r="G71" s="138"/>
      <c r="H71" s="139"/>
      <c r="I71" s="8"/>
    </row>
    <row r="72" spans="2:9" ht="9" customHeight="1" x14ac:dyDescent="0.25">
      <c r="B72" s="5"/>
      <c r="C72" s="6"/>
      <c r="D72" s="7"/>
      <c r="E72" s="137"/>
      <c r="F72" s="138"/>
      <c r="G72" s="138"/>
      <c r="H72" s="139"/>
      <c r="I72" s="8"/>
    </row>
    <row r="73" spans="2:9" ht="9" customHeight="1" x14ac:dyDescent="0.25">
      <c r="B73" s="5"/>
      <c r="C73" s="6"/>
      <c r="D73" s="7"/>
      <c r="E73" s="137"/>
      <c r="F73" s="138"/>
      <c r="G73" s="138"/>
      <c r="H73" s="139"/>
      <c r="I73" s="8"/>
    </row>
    <row r="74" spans="2:9" ht="9" customHeight="1" x14ac:dyDescent="0.25">
      <c r="B74" s="5"/>
      <c r="C74" s="6"/>
      <c r="D74" s="7"/>
      <c r="E74" s="137"/>
      <c r="F74" s="138"/>
      <c r="G74" s="138"/>
      <c r="H74" s="139"/>
      <c r="I74" s="8"/>
    </row>
    <row r="75" spans="2:9" ht="9" customHeight="1" x14ac:dyDescent="0.25">
      <c r="B75" s="5"/>
      <c r="C75" s="6"/>
      <c r="D75" s="7"/>
      <c r="E75" s="137"/>
      <c r="F75" s="138"/>
      <c r="G75" s="138"/>
      <c r="H75" s="139"/>
      <c r="I75" s="8"/>
    </row>
    <row r="76" spans="2:9" ht="9" customHeight="1" x14ac:dyDescent="0.25">
      <c r="B76" s="5"/>
      <c r="C76" s="6"/>
      <c r="D76" s="7"/>
      <c r="E76" s="140"/>
      <c r="F76" s="141"/>
      <c r="G76" s="141"/>
      <c r="H76" s="142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130"/>
      <c r="C78" s="143" t="s">
        <v>5</v>
      </c>
      <c r="D78" s="7"/>
      <c r="E78" s="7"/>
      <c r="F78" s="131" t="s">
        <v>0</v>
      </c>
      <c r="G78" s="131">
        <f>IF(Paramètres!C7&lt;&gt;"",Paramètres!C7,"")</f>
        <v>21053</v>
      </c>
      <c r="H78" s="7"/>
      <c r="I78" s="8"/>
    </row>
    <row r="79" spans="2:9" ht="9" customHeight="1" x14ac:dyDescent="0.25">
      <c r="B79" s="130"/>
      <c r="C79" s="144"/>
      <c r="D79" s="7"/>
      <c r="E79" s="7"/>
      <c r="F79" s="131"/>
      <c r="G79" s="131"/>
      <c r="H79" s="7"/>
      <c r="I79" s="8"/>
    </row>
    <row r="80" spans="2:9" ht="9" customHeight="1" x14ac:dyDescent="0.25">
      <c r="B80" s="130"/>
      <c r="C80" s="144"/>
      <c r="D80" s="7"/>
      <c r="E80" s="7"/>
      <c r="F80" s="131" t="s">
        <v>1</v>
      </c>
      <c r="G80" s="132">
        <v>45702</v>
      </c>
      <c r="H80" s="7"/>
      <c r="I80" s="8"/>
    </row>
    <row r="81" spans="2:9" ht="9" customHeight="1" x14ac:dyDescent="0.25">
      <c r="B81" s="130"/>
      <c r="C81" s="144"/>
      <c r="D81" s="7"/>
      <c r="E81" s="7"/>
      <c r="F81" s="131"/>
      <c r="G81" s="131"/>
      <c r="H81" s="7"/>
      <c r="I81" s="8"/>
    </row>
    <row r="82" spans="2:9" ht="9" customHeight="1" x14ac:dyDescent="0.25">
      <c r="B82" s="130"/>
      <c r="C82" s="144"/>
      <c r="D82" s="7"/>
      <c r="E82" s="7"/>
      <c r="F82" s="131" t="s">
        <v>2</v>
      </c>
      <c r="G82" s="131" t="str">
        <f>IF(Paramètres!C15&lt;&gt;"",Paramètres!C15,"")</f>
        <v>DCE</v>
      </c>
      <c r="H82" s="7"/>
      <c r="I82" s="8"/>
    </row>
    <row r="83" spans="2:9" ht="9" customHeight="1" x14ac:dyDescent="0.25">
      <c r="B83" s="130"/>
      <c r="C83" s="144"/>
      <c r="D83" s="7"/>
      <c r="E83" s="7"/>
      <c r="F83" s="131"/>
      <c r="G83" s="131"/>
      <c r="H83" s="7"/>
      <c r="I83" s="8"/>
    </row>
    <row r="84" spans="2:9" ht="9" customHeight="1" x14ac:dyDescent="0.25">
      <c r="B84" s="130"/>
      <c r="C84" s="144"/>
      <c r="D84" s="7"/>
      <c r="E84" s="7"/>
      <c r="F84" s="131" t="s">
        <v>3</v>
      </c>
      <c r="G84" s="131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131"/>
      <c r="G85" s="131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algorithmName="SHA-512" hashValue="OR7LrMjWnO9Vk5sHFK0iJ4E2W6BjzKMcj9lo3rmTSDs8dV0UGj8KXXMJ7ARxUxYqrEfIsKLTMLJGSdA+LghgYw==" saltValue="dtkwETOgvB60e7qYuJR0WQ==" spinCount="100000" sheet="1" selectLockedCells="1"/>
  <mergeCells count="18">
    <mergeCell ref="E2:H10"/>
    <mergeCell ref="E11:H19"/>
    <mergeCell ref="E20:H27"/>
    <mergeCell ref="E28:H45"/>
    <mergeCell ref="E60:H62"/>
    <mergeCell ref="E47:H58"/>
    <mergeCell ref="E63:H69"/>
    <mergeCell ref="E70:H76"/>
    <mergeCell ref="F78:F79"/>
    <mergeCell ref="G78:G79"/>
    <mergeCell ref="C78:C84"/>
    <mergeCell ref="B78:B84"/>
    <mergeCell ref="F82:F83"/>
    <mergeCell ref="G82:G83"/>
    <mergeCell ref="F84:F85"/>
    <mergeCell ref="G84:G85"/>
    <mergeCell ref="F80:F81"/>
    <mergeCell ref="G80:G81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E6294-1306-483E-9E7C-C54DCEFC806A}">
  <sheetPr>
    <pageSetUpPr fitToPage="1"/>
  </sheetPr>
  <dimension ref="A1:T66"/>
  <sheetViews>
    <sheetView showZeros="0" view="pageBreakPreview" topLeftCell="A23" zoomScaleNormal="120" zoomScaleSheetLayoutView="100" zoomScalePageLayoutView="120" workbookViewId="0">
      <selection activeCell="A40" sqref="A40"/>
    </sheetView>
  </sheetViews>
  <sheetFormatPr baseColWidth="10" defaultColWidth="10.85546875" defaultRowHeight="15" x14ac:dyDescent="0.25"/>
  <cols>
    <col min="1" max="1" width="5.42578125" style="85" customWidth="1"/>
    <col min="2" max="2" width="6.42578125" style="126" customWidth="1"/>
    <col min="3" max="9" width="6.7109375" style="126" customWidth="1"/>
    <col min="10" max="10" width="9.42578125" style="126" customWidth="1"/>
    <col min="11" max="12" width="6.7109375" style="126" customWidth="1"/>
    <col min="13" max="13" width="10" style="126" customWidth="1"/>
    <col min="14" max="14" width="11.7109375" style="126" customWidth="1"/>
    <col min="15" max="15" width="15.42578125" style="127" customWidth="1"/>
    <col min="16" max="16" width="18.42578125" style="128" customWidth="1"/>
    <col min="17" max="17" width="14" style="85" bestFit="1" customWidth="1"/>
    <col min="18" max="18" width="10.85546875" style="85"/>
    <col min="19" max="19" width="10.85546875" style="129"/>
    <col min="20" max="16384" width="10.85546875" style="85"/>
  </cols>
  <sheetData>
    <row r="1" spans="1:16" s="84" customFormat="1" x14ac:dyDescent="0.25">
      <c r="A1" s="79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1"/>
      <c r="N1" s="81"/>
      <c r="O1" s="82"/>
      <c r="P1" s="83"/>
    </row>
    <row r="2" spans="1:16" ht="18.75" x14ac:dyDescent="0.25">
      <c r="A2" s="147" t="s">
        <v>260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9"/>
    </row>
    <row r="3" spans="1:16" x14ac:dyDescent="0.25">
      <c r="A3" s="86"/>
      <c r="B3" s="87"/>
      <c r="C3" s="88"/>
      <c r="D3" s="88"/>
      <c r="E3" s="88"/>
      <c r="F3" s="88"/>
      <c r="G3" s="88"/>
      <c r="H3" s="88"/>
      <c r="I3" s="88"/>
      <c r="J3" s="89"/>
      <c r="K3" s="88"/>
      <c r="L3" s="88"/>
      <c r="M3" s="90"/>
      <c r="N3" s="91"/>
      <c r="O3" s="92"/>
      <c r="P3" s="93"/>
    </row>
    <row r="4" spans="1:16" s="99" customFormat="1" ht="15.75" x14ac:dyDescent="0.25">
      <c r="A4" s="94" t="s">
        <v>261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6"/>
      <c r="O4" s="97"/>
      <c r="P4" s="98"/>
    </row>
    <row r="5" spans="1:16" s="99" customFormat="1" ht="15.75" x14ac:dyDescent="0.25">
      <c r="A5" s="100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6"/>
      <c r="O5" s="97"/>
      <c r="P5" s="98"/>
    </row>
    <row r="6" spans="1:16" s="99" customFormat="1" ht="15.75" x14ac:dyDescent="0.25">
      <c r="A6" s="100" t="s">
        <v>262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6"/>
      <c r="O6" s="97"/>
      <c r="P6" s="98"/>
    </row>
    <row r="7" spans="1:16" s="99" customFormat="1" ht="15.75" x14ac:dyDescent="0.25">
      <c r="A7" s="100" t="s">
        <v>263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6"/>
      <c r="O7" s="97"/>
      <c r="P7" s="98"/>
    </row>
    <row r="8" spans="1:16" s="99" customFormat="1" ht="15.75" x14ac:dyDescent="0.25">
      <c r="A8" s="100" t="s">
        <v>264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6"/>
      <c r="O8" s="97"/>
      <c r="P8" s="98"/>
    </row>
    <row r="9" spans="1:16" s="99" customFormat="1" ht="15.75" x14ac:dyDescent="0.25">
      <c r="A9" s="100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6"/>
      <c r="O9" s="97"/>
      <c r="P9" s="98"/>
    </row>
    <row r="10" spans="1:16" s="99" customFormat="1" ht="15.75" x14ac:dyDescent="0.25">
      <c r="A10" s="100" t="s">
        <v>265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6"/>
      <c r="O10" s="97"/>
      <c r="P10" s="98"/>
    </row>
    <row r="11" spans="1:16" s="99" customFormat="1" ht="15.75" x14ac:dyDescent="0.25">
      <c r="A11" s="100" t="s">
        <v>266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6"/>
      <c r="O11" s="97"/>
      <c r="P11" s="98"/>
    </row>
    <row r="12" spans="1:16" s="99" customFormat="1" ht="15.75" x14ac:dyDescent="0.25">
      <c r="A12" s="100" t="s">
        <v>267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6"/>
      <c r="O12" s="97"/>
      <c r="P12" s="98"/>
    </row>
    <row r="13" spans="1:16" s="99" customFormat="1" ht="15.75" x14ac:dyDescent="0.25">
      <c r="A13" s="101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6"/>
      <c r="O13" s="97"/>
      <c r="P13" s="98"/>
    </row>
    <row r="14" spans="1:16" s="99" customFormat="1" ht="15.75" x14ac:dyDescent="0.25">
      <c r="A14" s="100" t="s">
        <v>268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6"/>
      <c r="O14" s="97"/>
      <c r="P14" s="98"/>
    </row>
    <row r="15" spans="1:16" s="99" customFormat="1" ht="15.75" x14ac:dyDescent="0.25">
      <c r="A15" s="100" t="s">
        <v>269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6"/>
      <c r="O15" s="97"/>
      <c r="P15" s="98"/>
    </row>
    <row r="16" spans="1:16" s="99" customFormat="1" ht="15.75" x14ac:dyDescent="0.25">
      <c r="A16" s="100"/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6"/>
      <c r="O16" s="97"/>
      <c r="P16" s="98"/>
    </row>
    <row r="17" spans="1:20" s="99" customFormat="1" ht="15.75" x14ac:dyDescent="0.25">
      <c r="A17" s="100" t="s">
        <v>270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6"/>
      <c r="O17" s="97"/>
      <c r="P17" s="98"/>
    </row>
    <row r="18" spans="1:20" s="99" customFormat="1" ht="15.75" x14ac:dyDescent="0.25">
      <c r="A18" s="100"/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6"/>
      <c r="O18" s="97"/>
      <c r="P18" s="98"/>
    </row>
    <row r="19" spans="1:20" s="99" customFormat="1" ht="15.75" x14ac:dyDescent="0.25">
      <c r="A19" s="94" t="s">
        <v>271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6"/>
      <c r="O19" s="97"/>
      <c r="P19" s="98"/>
    </row>
    <row r="20" spans="1:20" s="99" customFormat="1" ht="15.75" x14ac:dyDescent="0.25">
      <c r="A20" s="102"/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6"/>
      <c r="O20" s="97"/>
      <c r="P20" s="98"/>
    </row>
    <row r="21" spans="1:20" s="99" customFormat="1" ht="15.75" x14ac:dyDescent="0.25">
      <c r="A21" s="100" t="s">
        <v>272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6"/>
      <c r="O21" s="97"/>
      <c r="P21" s="98"/>
    </row>
    <row r="22" spans="1:20" s="99" customFormat="1" ht="15.75" x14ac:dyDescent="0.25">
      <c r="A22" s="100" t="s">
        <v>273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6"/>
      <c r="O22" s="97"/>
      <c r="P22" s="98"/>
    </row>
    <row r="23" spans="1:20" s="99" customFormat="1" ht="15.75" x14ac:dyDescent="0.25">
      <c r="A23" s="100" t="s">
        <v>274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6"/>
      <c r="O23" s="97"/>
      <c r="P23" s="98"/>
    </row>
    <row r="24" spans="1:20" s="99" customFormat="1" ht="15.75" x14ac:dyDescent="0.25">
      <c r="A24" s="100" t="s">
        <v>275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6"/>
      <c r="O24" s="97"/>
      <c r="P24" s="98"/>
    </row>
    <row r="25" spans="1:20" s="99" customFormat="1" ht="15.75" x14ac:dyDescent="0.25">
      <c r="A25" s="100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6"/>
      <c r="O25" s="97"/>
      <c r="P25" s="98"/>
    </row>
    <row r="26" spans="1:20" s="99" customFormat="1" ht="15.75" x14ac:dyDescent="0.25">
      <c r="A26" s="103" t="s">
        <v>276</v>
      </c>
      <c r="B26" s="95"/>
      <c r="C26" s="104" t="s">
        <v>277</v>
      </c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6"/>
      <c r="O26" s="97"/>
      <c r="P26" s="98"/>
    </row>
    <row r="27" spans="1:20" s="99" customFormat="1" ht="15.75" x14ac:dyDescent="0.25">
      <c r="A27" s="105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6"/>
      <c r="O27" s="97"/>
      <c r="P27" s="98"/>
    </row>
    <row r="28" spans="1:20" s="99" customFormat="1" ht="15.75" x14ac:dyDescent="0.25">
      <c r="A28" s="94" t="s">
        <v>278</v>
      </c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6"/>
      <c r="O28" s="97"/>
      <c r="P28" s="98"/>
      <c r="T28" s="106"/>
    </row>
    <row r="29" spans="1:20" s="99" customFormat="1" ht="15.75" x14ac:dyDescent="0.25">
      <c r="A29" s="102"/>
      <c r="B29" s="95"/>
      <c r="C29" s="107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6"/>
      <c r="O29" s="97"/>
      <c r="P29" s="98"/>
      <c r="T29" s="106"/>
    </row>
    <row r="30" spans="1:20" s="99" customFormat="1" ht="15.75" x14ac:dyDescent="0.25">
      <c r="A30" s="108" t="s">
        <v>279</v>
      </c>
      <c r="B30" s="95"/>
      <c r="C30" s="107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6"/>
      <c r="O30" s="97"/>
      <c r="P30" s="98"/>
      <c r="T30" s="106"/>
    </row>
    <row r="31" spans="1:20" s="99" customFormat="1" ht="15.75" x14ac:dyDescent="0.25">
      <c r="A31" s="109" t="s">
        <v>280</v>
      </c>
      <c r="B31" s="95"/>
      <c r="C31" s="107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6"/>
      <c r="O31" s="97"/>
      <c r="P31" s="98"/>
      <c r="T31" s="106"/>
    </row>
    <row r="32" spans="1:20" s="99" customFormat="1" ht="15.75" x14ac:dyDescent="0.25">
      <c r="A32" s="109" t="s">
        <v>281</v>
      </c>
      <c r="B32" s="95"/>
      <c r="C32" s="107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6"/>
      <c r="O32" s="97"/>
      <c r="P32" s="98"/>
      <c r="T32" s="106"/>
    </row>
    <row r="33" spans="1:20" s="99" customFormat="1" ht="15.75" x14ac:dyDescent="0.25">
      <c r="A33" s="109" t="s">
        <v>282</v>
      </c>
      <c r="B33" s="95"/>
      <c r="C33" s="107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6"/>
      <c r="O33" s="97"/>
      <c r="P33" s="98"/>
      <c r="T33" s="106"/>
    </row>
    <row r="34" spans="1:20" s="99" customFormat="1" ht="15.75" x14ac:dyDescent="0.25">
      <c r="A34" s="109" t="s">
        <v>283</v>
      </c>
      <c r="B34" s="95"/>
      <c r="C34" s="107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6"/>
      <c r="O34" s="97"/>
      <c r="P34" s="98"/>
      <c r="T34" s="106"/>
    </row>
    <row r="35" spans="1:20" s="99" customFormat="1" ht="15.75" x14ac:dyDescent="0.25">
      <c r="A35" s="109"/>
      <c r="B35" s="95"/>
      <c r="C35" s="107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6"/>
      <c r="O35" s="97"/>
      <c r="P35" s="98"/>
      <c r="T35" s="106"/>
    </row>
    <row r="36" spans="1:20" s="99" customFormat="1" ht="15.75" x14ac:dyDescent="0.25">
      <c r="A36" s="108" t="s">
        <v>284</v>
      </c>
      <c r="B36" s="95"/>
      <c r="C36" s="107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6"/>
      <c r="O36" s="97"/>
      <c r="P36" s="98"/>
      <c r="T36" s="106"/>
    </row>
    <row r="37" spans="1:20" s="99" customFormat="1" ht="15.75" x14ac:dyDescent="0.25">
      <c r="A37" s="100" t="s">
        <v>285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6"/>
      <c r="O37" s="97"/>
      <c r="P37" s="98"/>
    </row>
    <row r="38" spans="1:20" s="99" customFormat="1" ht="15.75" x14ac:dyDescent="0.25">
      <c r="A38" s="100" t="s">
        <v>286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6"/>
      <c r="O38" s="97"/>
      <c r="P38" s="98"/>
    </row>
    <row r="39" spans="1:20" s="99" customFormat="1" ht="15.75" x14ac:dyDescent="0.25">
      <c r="A39" s="100" t="s">
        <v>287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6"/>
      <c r="O39" s="97"/>
      <c r="P39" s="98"/>
    </row>
    <row r="40" spans="1:20" s="99" customFormat="1" ht="15.75" x14ac:dyDescent="0.25">
      <c r="A40" s="100" t="s">
        <v>307</v>
      </c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6"/>
      <c r="O40" s="97"/>
      <c r="P40" s="98"/>
    </row>
    <row r="41" spans="1:20" s="99" customFormat="1" ht="15.75" x14ac:dyDescent="0.25">
      <c r="A41" s="105"/>
      <c r="B41" s="110"/>
      <c r="C41" s="110"/>
      <c r="D41" s="110"/>
      <c r="E41" s="110"/>
      <c r="F41" s="110"/>
      <c r="G41" s="110"/>
      <c r="H41" s="110"/>
      <c r="I41" s="95"/>
      <c r="J41" s="95"/>
      <c r="K41" s="95"/>
      <c r="L41" s="95"/>
      <c r="M41" s="95"/>
      <c r="N41" s="96"/>
      <c r="O41" s="97"/>
      <c r="P41" s="98"/>
    </row>
    <row r="42" spans="1:20" s="99" customFormat="1" ht="15.75" x14ac:dyDescent="0.25">
      <c r="A42" s="94" t="s">
        <v>288</v>
      </c>
      <c r="B42" s="95"/>
      <c r="C42" s="95"/>
      <c r="D42" s="95"/>
      <c r="E42" s="111"/>
      <c r="F42" s="111"/>
      <c r="G42" s="111"/>
      <c r="H42" s="111"/>
      <c r="I42" s="95"/>
      <c r="J42" s="95"/>
      <c r="K42" s="95"/>
      <c r="L42" s="95"/>
      <c r="M42" s="95"/>
      <c r="N42" s="95"/>
      <c r="O42" s="112"/>
      <c r="P42" s="113"/>
    </row>
    <row r="43" spans="1:20" s="99" customFormat="1" ht="15.75" x14ac:dyDescent="0.25">
      <c r="A43" s="102"/>
      <c r="B43" s="95"/>
      <c r="C43" s="95"/>
      <c r="D43" s="95"/>
      <c r="E43" s="107"/>
      <c r="F43" s="107"/>
      <c r="G43" s="107"/>
      <c r="H43" s="107"/>
      <c r="I43" s="95"/>
      <c r="J43" s="95"/>
      <c r="K43" s="95"/>
      <c r="L43" s="95"/>
      <c r="M43" s="95"/>
      <c r="N43" s="95"/>
      <c r="O43" s="112"/>
      <c r="P43" s="113"/>
    </row>
    <row r="44" spans="1:20" s="99" customFormat="1" ht="15.75" x14ac:dyDescent="0.25">
      <c r="A44" s="100" t="s">
        <v>289</v>
      </c>
      <c r="B44" s="95"/>
      <c r="C44" s="95"/>
      <c r="D44" s="95"/>
      <c r="E44" s="107"/>
      <c r="F44" s="107"/>
      <c r="G44" s="107"/>
      <c r="H44" s="107"/>
      <c r="I44" s="95"/>
      <c r="J44" s="95"/>
      <c r="K44" s="95"/>
      <c r="L44" s="95"/>
      <c r="M44" s="95"/>
      <c r="N44" s="95"/>
      <c r="O44" s="112"/>
      <c r="P44" s="113"/>
    </row>
    <row r="45" spans="1:20" s="99" customFormat="1" ht="15.75" x14ac:dyDescent="0.25">
      <c r="A45" s="100" t="s">
        <v>290</v>
      </c>
      <c r="B45" s="95"/>
      <c r="C45" s="95"/>
      <c r="D45" s="95"/>
      <c r="E45" s="107"/>
      <c r="F45" s="107"/>
      <c r="G45" s="107"/>
      <c r="H45" s="107"/>
      <c r="I45" s="95"/>
      <c r="J45" s="95"/>
      <c r="K45" s="95"/>
      <c r="L45" s="95"/>
      <c r="M45" s="95"/>
      <c r="N45" s="95"/>
      <c r="O45" s="112"/>
      <c r="P45" s="113"/>
    </row>
    <row r="46" spans="1:20" s="99" customFormat="1" ht="15.75" x14ac:dyDescent="0.25">
      <c r="A46" s="100" t="s">
        <v>291</v>
      </c>
      <c r="B46" s="95"/>
      <c r="C46" s="95"/>
      <c r="D46" s="95"/>
      <c r="E46" s="107"/>
      <c r="F46" s="107"/>
      <c r="G46" s="107"/>
      <c r="H46" s="107"/>
      <c r="I46" s="95"/>
      <c r="J46" s="95"/>
      <c r="K46" s="95"/>
      <c r="L46" s="95"/>
      <c r="M46" s="95"/>
      <c r="N46" s="95"/>
      <c r="O46" s="112"/>
      <c r="P46" s="113"/>
    </row>
    <row r="47" spans="1:20" s="99" customFormat="1" ht="15.75" x14ac:dyDescent="0.25">
      <c r="A47" s="100"/>
      <c r="B47" s="95"/>
      <c r="C47" s="95"/>
      <c r="D47" s="95"/>
      <c r="E47" s="107"/>
      <c r="F47" s="107"/>
      <c r="G47" s="107"/>
      <c r="H47" s="107"/>
      <c r="I47" s="95"/>
      <c r="J47" s="95"/>
      <c r="K47" s="95"/>
      <c r="L47" s="95"/>
      <c r="M47" s="95"/>
      <c r="N47" s="95"/>
      <c r="O47" s="112"/>
      <c r="P47" s="113"/>
    </row>
    <row r="48" spans="1:20" s="99" customFormat="1" ht="15.75" x14ac:dyDescent="0.25">
      <c r="A48" s="94" t="s">
        <v>292</v>
      </c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112"/>
      <c r="P48" s="113"/>
    </row>
    <row r="49" spans="1:16" s="99" customFormat="1" ht="15.75" x14ac:dyDescent="0.25">
      <c r="A49" s="102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112"/>
      <c r="P49" s="113"/>
    </row>
    <row r="50" spans="1:16" s="99" customFormat="1" ht="15.75" x14ac:dyDescent="0.25">
      <c r="A50" s="100" t="s">
        <v>293</v>
      </c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112"/>
      <c r="P50" s="113"/>
    </row>
    <row r="51" spans="1:16" s="99" customFormat="1" ht="15.75" x14ac:dyDescent="0.25">
      <c r="A51" s="100" t="s">
        <v>294</v>
      </c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112"/>
      <c r="P51" s="113"/>
    </row>
    <row r="52" spans="1:16" s="99" customFormat="1" ht="15.75" x14ac:dyDescent="0.25">
      <c r="A52" s="100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112"/>
      <c r="P52" s="113"/>
    </row>
    <row r="53" spans="1:16" s="99" customFormat="1" ht="15.75" x14ac:dyDescent="0.25">
      <c r="A53" s="94" t="s">
        <v>295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112"/>
      <c r="P53" s="113"/>
    </row>
    <row r="54" spans="1:16" s="99" customFormat="1" ht="15.75" x14ac:dyDescent="0.25">
      <c r="A54" s="102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6"/>
      <c r="O54" s="97"/>
      <c r="P54" s="98"/>
    </row>
    <row r="55" spans="1:16" s="99" customFormat="1" ht="15.75" x14ac:dyDescent="0.25">
      <c r="A55" s="114" t="s">
        <v>296</v>
      </c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6"/>
    </row>
    <row r="56" spans="1:16" s="99" customFormat="1" ht="15.75" x14ac:dyDescent="0.25">
      <c r="A56" s="100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6"/>
      <c r="O56" s="97"/>
      <c r="P56" s="98"/>
    </row>
    <row r="57" spans="1:16" s="99" customFormat="1" ht="15.75" x14ac:dyDescent="0.25">
      <c r="A57" s="100" t="s">
        <v>297</v>
      </c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6"/>
      <c r="O57" s="97"/>
      <c r="P57" s="98"/>
    </row>
    <row r="58" spans="1:16" s="99" customFormat="1" ht="15.75" x14ac:dyDescent="0.25">
      <c r="A58" s="100" t="s">
        <v>298</v>
      </c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6"/>
      <c r="O58" s="97"/>
      <c r="P58" s="98"/>
    </row>
    <row r="59" spans="1:16" s="99" customFormat="1" ht="15.75" x14ac:dyDescent="0.25">
      <c r="A59" s="100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6"/>
      <c r="O59" s="97"/>
      <c r="P59" s="98"/>
    </row>
    <row r="60" spans="1:16" s="99" customFormat="1" ht="15.75" x14ac:dyDescent="0.25">
      <c r="A60" s="117" t="s">
        <v>299</v>
      </c>
      <c r="B60" s="95"/>
      <c r="C60" s="95"/>
      <c r="D60" s="95"/>
      <c r="E60" s="95" t="s">
        <v>300</v>
      </c>
      <c r="F60" s="95"/>
      <c r="G60" s="95"/>
      <c r="H60" s="95"/>
      <c r="I60" s="95"/>
      <c r="J60" s="95"/>
      <c r="K60" s="95"/>
      <c r="L60" s="95"/>
      <c r="M60" s="95"/>
      <c r="N60" s="96"/>
      <c r="O60" s="97"/>
      <c r="P60" s="98"/>
    </row>
    <row r="61" spans="1:16" s="99" customFormat="1" ht="15.75" x14ac:dyDescent="0.25">
      <c r="A61" s="105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6"/>
      <c r="O61" s="97"/>
      <c r="P61" s="98"/>
    </row>
    <row r="62" spans="1:16" s="99" customFormat="1" ht="15.75" x14ac:dyDescent="0.25">
      <c r="A62" s="117" t="s">
        <v>301</v>
      </c>
      <c r="B62" s="95"/>
      <c r="C62" s="95"/>
      <c r="D62" s="95"/>
      <c r="E62" s="95" t="s">
        <v>302</v>
      </c>
      <c r="F62" s="95"/>
      <c r="G62" s="95"/>
      <c r="H62" s="95"/>
      <c r="I62" s="95"/>
      <c r="J62" s="95"/>
      <c r="K62" s="95"/>
      <c r="L62" s="95"/>
      <c r="M62" s="95"/>
      <c r="N62" s="96"/>
      <c r="O62" s="97"/>
      <c r="P62" s="98"/>
    </row>
    <row r="63" spans="1:16" s="99" customFormat="1" ht="15.75" x14ac:dyDescent="0.25">
      <c r="A63" s="105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6"/>
      <c r="O63" s="97"/>
      <c r="P63" s="98"/>
    </row>
    <row r="64" spans="1:16" s="99" customFormat="1" ht="15.75" x14ac:dyDescent="0.25">
      <c r="A64" s="103" t="s">
        <v>276</v>
      </c>
      <c r="B64" s="118"/>
      <c r="C64" s="118" t="s">
        <v>303</v>
      </c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6"/>
      <c r="O64" s="97"/>
      <c r="P64" s="98"/>
    </row>
    <row r="65" spans="1:16" s="99" customFormat="1" ht="15.75" x14ac:dyDescent="0.25">
      <c r="A65" s="119"/>
      <c r="B65" s="118"/>
      <c r="C65" s="118" t="s">
        <v>304</v>
      </c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6"/>
      <c r="O65" s="97"/>
      <c r="P65" s="98"/>
    </row>
    <row r="66" spans="1:16" s="99" customFormat="1" ht="15.75" x14ac:dyDescent="0.25">
      <c r="A66" s="120"/>
      <c r="B66" s="121"/>
      <c r="C66" s="122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3"/>
      <c r="O66" s="124"/>
      <c r="P66" s="125"/>
    </row>
  </sheetData>
  <mergeCells count="1">
    <mergeCell ref="A2:P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1" t="s">
        <v>213</v>
      </c>
      <c r="AA1" s="7" t="e">
        <f>IF(#REF!&lt;&gt;"",#REF!,"0")</f>
        <v>#REF!</v>
      </c>
    </row>
    <row r="2" spans="1:27" ht="12.75" customHeight="1" x14ac:dyDescent="0.25">
      <c r="AA2" s="7" t="e">
        <f>UPPER(MID(AA98,1,1))&amp;MID(AA98,2,168)</f>
        <v>#REF!</v>
      </c>
    </row>
    <row r="3" spans="1:27" ht="25.5" customHeight="1" x14ac:dyDescent="0.25">
      <c r="A3" s="41" t="s">
        <v>214</v>
      </c>
      <c r="B3" s="40" t="s">
        <v>215</v>
      </c>
      <c r="C3" s="150" t="s">
        <v>240</v>
      </c>
      <c r="D3" s="150"/>
      <c r="E3" s="150"/>
      <c r="F3" s="150"/>
      <c r="G3" s="150"/>
      <c r="H3" s="150"/>
      <c r="I3" s="150"/>
      <c r="J3" s="150"/>
      <c r="AA3" s="7" t="e">
        <f>INT(AA1/1000000)</f>
        <v>#REF!</v>
      </c>
    </row>
    <row r="4" spans="1:27" ht="12.75" customHeight="1" x14ac:dyDescent="0.25">
      <c r="AA4" s="7" t="e">
        <f>INT((AA1-AA3*1000000)/1000)</f>
        <v>#REF!</v>
      </c>
    </row>
    <row r="5" spans="1:27" ht="25.5" customHeight="1" x14ac:dyDescent="0.25">
      <c r="A5" s="41" t="s">
        <v>216</v>
      </c>
      <c r="B5" s="40" t="s">
        <v>217</v>
      </c>
      <c r="C5" s="150" t="s">
        <v>241</v>
      </c>
      <c r="D5" s="150"/>
      <c r="E5" s="150"/>
      <c r="F5" s="150"/>
      <c r="G5" s="150"/>
      <c r="H5" s="150"/>
      <c r="I5" s="150"/>
      <c r="J5" s="150"/>
      <c r="AA5" s="7" t="e">
        <f>INT(AA1-AA3*1000000-AA4*1000)</f>
        <v>#REF!</v>
      </c>
    </row>
    <row r="6" spans="1:27" ht="12.75" customHeight="1" x14ac:dyDescent="0.25">
      <c r="AA6" s="7" t="e">
        <f>ROUND(AA1-AA3*1000000-AA4*1000-AA5,2)*100</f>
        <v>#REF!</v>
      </c>
    </row>
    <row r="7" spans="1:27" ht="12.75" customHeight="1" x14ac:dyDescent="0.25">
      <c r="A7" s="41" t="s">
        <v>226</v>
      </c>
      <c r="B7" s="40" t="s">
        <v>227</v>
      </c>
      <c r="C7" s="42">
        <v>21053</v>
      </c>
      <c r="AA7" s="7" t="e">
        <f>AA3-AA12*100</f>
        <v>#REF!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41" t="s">
        <v>228</v>
      </c>
      <c r="B9" s="40" t="s">
        <v>229</v>
      </c>
      <c r="C9" s="42"/>
      <c r="AA9" s="7" t="e">
        <f>AA4-AA15*100</f>
        <v>#REF!</v>
      </c>
    </row>
    <row r="10" spans="1:27" ht="12.75" customHeight="1" x14ac:dyDescent="0.25">
      <c r="AA10" s="7" t="e">
        <f>ROUND(AA5-AA18*100,0)</f>
        <v>#REF!</v>
      </c>
    </row>
    <row r="11" spans="1:27" ht="25.5" customHeight="1" x14ac:dyDescent="0.25">
      <c r="A11" s="41" t="s">
        <v>218</v>
      </c>
      <c r="B11" s="40" t="s">
        <v>219</v>
      </c>
      <c r="C11" s="150" t="s">
        <v>34</v>
      </c>
      <c r="D11" s="150"/>
      <c r="E11" s="150"/>
      <c r="F11" s="150"/>
      <c r="G11" s="150"/>
      <c r="H11" s="150"/>
      <c r="I11" s="150"/>
      <c r="J11" s="150"/>
      <c r="AA11" s="7" t="e">
        <f>AA6</f>
        <v>#REF!</v>
      </c>
    </row>
    <row r="12" spans="1:27" ht="12.75" customHeight="1" x14ac:dyDescent="0.25">
      <c r="AA12" s="7" t="e">
        <f>INT(AA3/100)</f>
        <v>#REF!</v>
      </c>
    </row>
    <row r="13" spans="1:27" ht="12.75" customHeight="1" x14ac:dyDescent="0.25">
      <c r="A13" s="41" t="s">
        <v>230</v>
      </c>
      <c r="B13" s="40" t="s">
        <v>231</v>
      </c>
      <c r="C13" s="42" t="s">
        <v>242</v>
      </c>
      <c r="AA13" s="7" t="e">
        <f>INT((AA3-AA12*100)/10)</f>
        <v>#REF!</v>
      </c>
    </row>
    <row r="14" spans="1:27" ht="12.75" customHeight="1" x14ac:dyDescent="0.25">
      <c r="AA14" s="7" t="e">
        <f>AA3-AA12*100-AA13*10</f>
        <v>#REF!</v>
      </c>
    </row>
    <row r="15" spans="1:27" ht="12.75" customHeight="1" x14ac:dyDescent="0.25">
      <c r="A15" s="41" t="s">
        <v>232</v>
      </c>
      <c r="B15" s="40" t="s">
        <v>233</v>
      </c>
      <c r="C15" s="42" t="s">
        <v>243</v>
      </c>
      <c r="AA15" s="7" t="e">
        <f>INT(AA4/100)</f>
        <v>#REF!</v>
      </c>
    </row>
    <row r="16" spans="1:27" ht="12.75" customHeight="1" x14ac:dyDescent="0.25">
      <c r="AA16" s="7" t="e">
        <f>INT((AA4-AA15*100)/10)</f>
        <v>#REF!</v>
      </c>
    </row>
    <row r="17" spans="1:27" ht="12.75" customHeight="1" x14ac:dyDescent="0.25">
      <c r="A17" s="41" t="s">
        <v>234</v>
      </c>
      <c r="B17" s="40" t="s">
        <v>235</v>
      </c>
      <c r="C17" s="42"/>
      <c r="AA17" s="7" t="e">
        <f>AA4-AA15*100-AA16*10</f>
        <v>#REF!</v>
      </c>
    </row>
    <row r="18" spans="1:27" ht="12.75" customHeight="1" x14ac:dyDescent="0.25">
      <c r="AA18" s="7" t="e">
        <f>INT(AA5/100)</f>
        <v>#REF!</v>
      </c>
    </row>
    <row r="19" spans="1:27" ht="12.75" customHeight="1" x14ac:dyDescent="0.25">
      <c r="C19" s="43">
        <v>0.2</v>
      </c>
      <c r="E19" s="44" t="s">
        <v>236</v>
      </c>
      <c r="AA19" s="7" t="e">
        <f>INT((AA5-AA18*100)/10)</f>
        <v>#REF!</v>
      </c>
    </row>
    <row r="20" spans="1:27" ht="12.75" customHeight="1" x14ac:dyDescent="0.25">
      <c r="C20" s="45">
        <v>5.5E-2</v>
      </c>
      <c r="E20" s="44" t="s">
        <v>237</v>
      </c>
      <c r="AA20" s="7" t="e">
        <f>AA5-AA18*100-AA19*10</f>
        <v>#REF!</v>
      </c>
    </row>
    <row r="21" spans="1:27" ht="12.75" customHeight="1" x14ac:dyDescent="0.25">
      <c r="C21" s="45">
        <v>0</v>
      </c>
      <c r="E21" s="44" t="s">
        <v>238</v>
      </c>
      <c r="AA21" s="7" t="e">
        <f>INT(AA6/10)</f>
        <v>#REF!</v>
      </c>
    </row>
    <row r="22" spans="1:27" ht="12.75" customHeight="1" x14ac:dyDescent="0.25">
      <c r="C22" s="46">
        <v>0</v>
      </c>
      <c r="E22" s="44" t="s">
        <v>239</v>
      </c>
      <c r="AA22" s="7" t="e">
        <f>ROUND(AA6-AA21*10,0)</f>
        <v>#REF!</v>
      </c>
    </row>
    <row r="23" spans="1:27" ht="12.75" customHeight="1" x14ac:dyDescent="0.25">
      <c r="AA23" s="7" t="e">
        <f>IF(AA12=0,"",IF(AA12=1,"",IF(AA12=2,"deux ",IF(AA12=3,"trois ",IF(AA12=4,"quatre ",IF(AA12=5,"cinq ",AA42))))))</f>
        <v>#REF!</v>
      </c>
    </row>
    <row r="24" spans="1:27" ht="12.75" customHeight="1" x14ac:dyDescent="0.25">
      <c r="A24" s="41" t="s">
        <v>220</v>
      </c>
      <c r="B24" s="40" t="s">
        <v>221</v>
      </c>
      <c r="C24" s="150"/>
      <c r="D24" s="150"/>
      <c r="E24" s="150"/>
      <c r="F24" s="150"/>
      <c r="G24" s="150"/>
      <c r="H24" s="150"/>
      <c r="I24" s="150"/>
      <c r="J24" s="150"/>
      <c r="AA24" s="7" t="e">
        <f>IF(AA12=0,"",IF(AA12&lt;2,"cent ",AA43))</f>
        <v>#REF!</v>
      </c>
    </row>
    <row r="25" spans="1:27" ht="12.75" customHeight="1" x14ac:dyDescent="0.25">
      <c r="AA25" s="7" t="e">
        <f>IF(AA13=1,AA44,IF(AA13=7,AA64,IF(AA13=9,AA80,AA89)))</f>
        <v>#REF!</v>
      </c>
    </row>
    <row r="26" spans="1:27" ht="12.75" customHeight="1" x14ac:dyDescent="0.25">
      <c r="A26" s="41" t="s">
        <v>222</v>
      </c>
      <c r="B26" s="40" t="s">
        <v>223</v>
      </c>
      <c r="C26" s="150"/>
      <c r="D26" s="150"/>
      <c r="E26" s="150"/>
      <c r="F26" s="150"/>
      <c r="G26" s="150"/>
      <c r="H26" s="150"/>
      <c r="I26" s="150"/>
      <c r="J26" s="150"/>
      <c r="AA26" s="7" t="e">
        <f>IF(AA7=11,"",IF(AA7=12,"",IF(AA7=13,"",IF(AA7=14,"",IF(AA7=15,"",IF(AA7=16,"",AA45))))))</f>
        <v>#REF!</v>
      </c>
    </row>
    <row r="27" spans="1:27" ht="12.75" customHeight="1" x14ac:dyDescent="0.25">
      <c r="AA27" s="7" t="e">
        <f>IF(AA3=0,"",IF(AA3&lt;2,"million ","millions "))</f>
        <v>#REF!</v>
      </c>
    </row>
    <row r="28" spans="1:27" ht="12.75" customHeight="1" x14ac:dyDescent="0.25">
      <c r="A28" s="41" t="s">
        <v>224</v>
      </c>
      <c r="B28" s="40" t="s">
        <v>225</v>
      </c>
      <c r="C28" s="150"/>
      <c r="D28" s="150"/>
      <c r="E28" s="150"/>
      <c r="F28" s="150"/>
      <c r="G28" s="150"/>
      <c r="H28" s="150"/>
      <c r="I28" s="150"/>
      <c r="J28" s="150"/>
      <c r="AA28" s="7" t="e">
        <f>IF(AA8=1,"",IF(AA15=0,"",IF(AA15=1,"",IF(AA15=2,"deux ",IF(AA15=3,"trois ",IF(AA15=4,"quatre ",IF(AA15=5,"cinq ",AA46)))))))</f>
        <v>#REF!</v>
      </c>
    </row>
    <row r="29" spans="1:27" ht="12.75" customHeight="1" x14ac:dyDescent="0.25">
      <c r="AA29" s="7" t="e">
        <f>IF(AA15=0,"",IF(AA15&lt;2,"cent ",AA47))</f>
        <v>#REF!</v>
      </c>
    </row>
    <row r="30" spans="1:27" ht="12.75" customHeight="1" x14ac:dyDescent="0.25">
      <c r="AA30" s="7" t="e">
        <f>IF(AA16=1,AA48,IF(AA16=7,AA66,IF(AA16=9,AA81,AA90)))</f>
        <v>#REF!</v>
      </c>
    </row>
    <row r="31" spans="1:27" ht="12.75" customHeight="1" x14ac:dyDescent="0.25">
      <c r="AA31" s="7" t="e">
        <f>IF(AA4=1,"",AA49)</f>
        <v>#REF!</v>
      </c>
    </row>
    <row r="32" spans="1:27" ht="12.75" customHeight="1" x14ac:dyDescent="0.25">
      <c r="AA32" s="7" t="e">
        <f>IF(AA4&gt;0,"mille ","")</f>
        <v>#REF!</v>
      </c>
    </row>
    <row r="33" spans="27:27" ht="12.75" customHeight="1" x14ac:dyDescent="0.25">
      <c r="AA33" s="7" t="e">
        <f>IF(INT(AA1)=0,"zéro ",IF(AA18=0,"",IF(AA18=1,"",IF(AA18=2,"deux ",IF(AA18=3,"trois ",IF(AA18=4,"quatre ",IF(AA18=5,"cinq ",AA50)))))))</f>
        <v>#REF!</v>
      </c>
    </row>
    <row r="34" spans="27:27" ht="12.75" customHeight="1" x14ac:dyDescent="0.25">
      <c r="AA34" s="7" t="e">
        <f>IF(AA18=0,"",IF(AA18&lt;2,"cent ",AA51))</f>
        <v>#REF!</v>
      </c>
    </row>
    <row r="35" spans="27:27" ht="12.75" customHeight="1" x14ac:dyDescent="0.25">
      <c r="AA35" s="7" t="e">
        <f>IF(AA19=1,AA52,IF(AA19=7,AA68,IF(AA19=9,AA83,AA91)))</f>
        <v>#REF!</v>
      </c>
    </row>
    <row r="36" spans="27:27" ht="12.75" customHeight="1" x14ac:dyDescent="0.25">
      <c r="AA36" s="7" t="e">
        <f>IF(AA10=11,"",IF(AA10=12,"",IF(AA10=13,"",IF(AA10=14,"",IF(AA10=15,"",IF(AA10=16,"",AA53))))))</f>
        <v>#REF!</v>
      </c>
    </row>
    <row r="37" spans="27:27" ht="12.75" customHeight="1" x14ac:dyDescent="0.25">
      <c r="AA37" s="7" t="e">
        <f>IF(INT(AA1&lt;2),"euro ","euros ")</f>
        <v>#REF!</v>
      </c>
    </row>
    <row r="38" spans="27:27" ht="12.75" customHeight="1" x14ac:dyDescent="0.25">
      <c r="AA38" s="7" t="e">
        <f>IF(AA6&gt;0,"et ","")</f>
        <v>#REF!</v>
      </c>
    </row>
    <row r="39" spans="27:27" ht="12.75" customHeight="1" x14ac:dyDescent="0.25">
      <c r="AA39" s="7" t="e">
        <f>IF(AA21=1,AA54,IF(AA21=7,AA70,IF(AA21=9,AA84,AA92)))</f>
        <v>#REF!</v>
      </c>
    </row>
    <row r="40" spans="27:27" ht="12.75" customHeight="1" x14ac:dyDescent="0.25">
      <c r="AA40" s="7" t="e">
        <f>IF(AA11=11,"",IF(AA11=12,"",IF(AA11=13,"",IF(AA11=14,"",IF(AA11=15,"",IF(AA11=16,"",AA55))))))</f>
        <v>#REF!</v>
      </c>
    </row>
    <row r="41" spans="27:27" ht="12.75" customHeight="1" x14ac:dyDescent="0.25">
      <c r="AA41" s="7" t="e">
        <f>IF(AA6=0,"",IF(AA6&lt;2,"centime","centimes"))</f>
        <v>#REF!</v>
      </c>
    </row>
    <row r="42" spans="27:27" ht="12.75" customHeight="1" x14ac:dyDescent="0.25">
      <c r="AA42" s="7" t="e">
        <f>IF(AA3=0," ",IF(AA12=6,"six ",IF(AA12=7,"sept ",IF(AA12=8,"huit ",IF(AA12=9,"neuf ",)))))</f>
        <v>#REF!</v>
      </c>
    </row>
    <row r="43" spans="27:27" ht="12.75" customHeight="1" x14ac:dyDescent="0.25">
      <c r="AA43" s="7" t="e">
        <f>IF(AA7&gt;0,"cent ", "cents ")</f>
        <v>#REF!</v>
      </c>
    </row>
    <row r="44" spans="27:27" ht="12.75" customHeight="1" x14ac:dyDescent="0.25">
      <c r="AA44" s="7" t="e">
        <f>IF(AA7=10,"dix ",IF(AA7=11,"onze ",IF(AA7=12,"douze ",IF(AA7=13,"treize ",IF(AA7=14,"quatorze ",IF(AA7=15,"quinze ",AA56))))))</f>
        <v>#REF!</v>
      </c>
    </row>
    <row r="45" spans="27:27" ht="12.75" customHeight="1" x14ac:dyDescent="0.25">
      <c r="AA45" s="7" t="e">
        <f>IF(AA7=17,"",IF(AA7=18,"",IF(AA7=19,"",AA57)))</f>
        <v>#REF!</v>
      </c>
    </row>
    <row r="46" spans="27:27" ht="12.75" customHeight="1" x14ac:dyDescent="0.25">
      <c r="AA46" s="7" t="e">
        <f>IF(AA15=6,"six ",IF(AA15=7,"sept ",IF(AA15=8,"huit ",IF(AA15=9,"neuf ",))))</f>
        <v>#REF!</v>
      </c>
    </row>
    <row r="47" spans="27:27" ht="12.75" customHeight="1" x14ac:dyDescent="0.25">
      <c r="AA47" s="7" t="e">
        <f>IF(AA9&gt;0,"cent ", "cents ")</f>
        <v>#REF!</v>
      </c>
    </row>
    <row r="48" spans="27:27" ht="12.75" customHeight="1" x14ac:dyDescent="0.25">
      <c r="AA48" s="7" t="e">
        <f>IF(AA9=10,"dix ",IF(AA9=11,"onze ",IF(AA9=12,"douze ",IF(AA9=13,"treize ",IF(AA9=14,"quatorze ",IF(AA9=15,"quinze ",AA58))))))</f>
        <v>#REF!</v>
      </c>
    </row>
    <row r="49" spans="27:27" ht="12.75" customHeight="1" x14ac:dyDescent="0.25">
      <c r="AA49" s="7" t="e">
        <f>IF(AA9=11,"",IF(AA9=12,"",IF(AA9=13,"",IF(AA9=14,"",IF(AA9=15,"",IF(AA9=16,"",AA59))))))</f>
        <v>#REF!</v>
      </c>
    </row>
    <row r="50" spans="27:27" ht="12.75" customHeight="1" x14ac:dyDescent="0.25">
      <c r="AA50" s="7" t="e">
        <f>IF(AA18=6,"six ",IF(AA18=7,"sept ",IF(AA18=8,"huit ",IF(AA18=9,"neuf ",))))</f>
        <v>#REF!</v>
      </c>
    </row>
    <row r="51" spans="27:27" ht="12.75" customHeight="1" x14ac:dyDescent="0.25">
      <c r="AA51" s="7" t="e">
        <f>IF(AA10&gt;0,"cent ", "cents ")</f>
        <v>#REF!</v>
      </c>
    </row>
    <row r="52" spans="27:27" ht="12.75" customHeight="1" x14ac:dyDescent="0.25">
      <c r="AA52" s="7" t="e">
        <f>IF(AA10=10,"dix ",IF(AA10=11,"onze ",IF(AA10=12,"douze ",IF(AA10=13,"treize ",IF(AA10=14,"quatorze ",IF(AA10=15,"quinze ",AA60))))))</f>
        <v>#REF!</v>
      </c>
    </row>
    <row r="53" spans="27:27" ht="12.75" customHeight="1" x14ac:dyDescent="0.25">
      <c r="AA53" s="7" t="e">
        <f>IF(AA10=17,"",IF(AA10=18,"",IF(AA10=19,"",AA61)))</f>
        <v>#REF!</v>
      </c>
    </row>
    <row r="54" spans="27:27" ht="12.75" customHeight="1" x14ac:dyDescent="0.25">
      <c r="AA54" s="7" t="e">
        <f>IF(AA11=10,"dix ",IF(AA11=11,"onze ",IF(AA11=12,"douze ",IF(AA11=13,"treize ",IF(AA11=14,"quatorze ",IF(AA11=15,"quinze ",AA62))))))</f>
        <v>#REF!</v>
      </c>
    </row>
    <row r="55" spans="27:27" ht="12.75" customHeight="1" x14ac:dyDescent="0.25">
      <c r="AA55" s="7" t="e">
        <f>IF(AA11=17,"",IF(AA11=18,"",IF(AA11=19,"",AA63)))</f>
        <v>#REF!</v>
      </c>
    </row>
    <row r="56" spans="27:27" ht="12.75" customHeight="1" x14ac:dyDescent="0.25">
      <c r="AA56" s="7" t="e">
        <f>IF(AA7=16,"seize ",IF(AA7=17,"dix-sept ",IF(AA7=18,"dix-huit ",IF(AA7=19,"dix-neuf ",AA64))))</f>
        <v>#REF!</v>
      </c>
    </row>
    <row r="57" spans="27:27" ht="12.75" customHeight="1" x14ac:dyDescent="0.25">
      <c r="AA57" s="7" t="e">
        <f>IF(AA7=21,"et un ",IF(AA7=31,"et un ",IF(AA7=41,"et un ",IF(AA7=51,"et un ",IF(AA7=61,"et un ",AA65)))))</f>
        <v>#REF!</v>
      </c>
    </row>
    <row r="58" spans="27:27" ht="12.75" customHeight="1" x14ac:dyDescent="0.25">
      <c r="AA58" s="7" t="e">
        <f>IF(AA9=16,"seize ",IF(AA9=17,"dix-sept ",IF(AA9=18,"dix-huit ",IF(AA9=19,"dix-neuf ",AA66))))</f>
        <v>#REF!</v>
      </c>
    </row>
    <row r="59" spans="27:27" ht="12.75" customHeight="1" x14ac:dyDescent="0.25">
      <c r="AA59" s="7" t="e">
        <f>IF(AA9=17,"",IF(AA9=18,"",IF(AA9=19,"",AA67)))</f>
        <v>#REF!</v>
      </c>
    </row>
    <row r="60" spans="27:27" ht="12.75" customHeight="1" x14ac:dyDescent="0.25">
      <c r="AA60" s="7" t="e">
        <f>IF(AA10=16,"seize ",IF(AA10=17,"dix-sept ",IF(AA10=18,"dix-huit ",IF(AA10=19,"dix-neuf ",AA68))))</f>
        <v>#REF!</v>
      </c>
    </row>
    <row r="61" spans="27:27" ht="12.75" customHeight="1" x14ac:dyDescent="0.25">
      <c r="AA61" s="7" t="e">
        <f>IF(AA10=21,"et un ",IF(AA10=31,"et un ",IF(AA10=41,"et un ",IF(AA10=51,"et un ",IF(AA10=61,"et un ",AA69)))))</f>
        <v>#REF!</v>
      </c>
    </row>
    <row r="62" spans="27:27" ht="12.75" customHeight="1" x14ac:dyDescent="0.25">
      <c r="AA62" s="7" t="e">
        <f>IF(AA11=16,"seize ",IF(AA11=17,"dix-sept ",IF(AA11=18,"dix-huit ",IF(AA11=19,"dix-neuf ",AA70))))</f>
        <v>#REF!</v>
      </c>
    </row>
    <row r="63" spans="27:27" ht="12.75" customHeight="1" x14ac:dyDescent="0.25">
      <c r="AA63" s="7" t="e">
        <f>IF(AA11=21,"et un ",IF(AA11=31,"et un ",IF(AA11=41,"et un ",IF(AA11=51,"et un ",IF(AA11=61,"et un ",AA71)))))</f>
        <v>#REF!</v>
      </c>
    </row>
    <row r="64" spans="27:27" ht="12.75" customHeight="1" x14ac:dyDescent="0.25">
      <c r="AA64" s="7" t="e">
        <f>IF(AA7=70,"soixante-dix ",IF(AA7=71,"soixante et onze ",IF(AA7=72,"soixante-douze ",IF(AA7=73,"soixante-treize ",IF(AA7=74,"soixante-quatorze ",IF(AA7=75,"soixante-quinze ",AA72))))))</f>
        <v>#REF!</v>
      </c>
    </row>
    <row r="65" spans="27:27" ht="12.75" customHeight="1" x14ac:dyDescent="0.25">
      <c r="AA65" s="7" t="e">
        <f>IF(AA13=9,"",IF(AA13=7,"",IF(AA14=0,"",IF(AA14=1,"un ",IF(AA14=2,"deux ",IF(AA14=3,"trois ",IF(AA14=4,"quatre ",IF(AA14=5,"cinq ",AA73))))))))</f>
        <v>#REF!</v>
      </c>
    </row>
    <row r="66" spans="27:27" ht="12.75" customHeight="1" x14ac:dyDescent="0.25">
      <c r="AA66" s="7" t="e">
        <f>IF(AA9=70,"soixante-dix ",IF(AA9=71,"soixante et onze ",IF(AA9=72,"soixante-douze ",IF(AA9=73,"soixante-treize ",IF(AA9=74,"soixante-quatorze ",IF(AA9=75,"soixante-quinze ",AA74))))))</f>
        <v>#REF!</v>
      </c>
    </row>
    <row r="67" spans="27:27" ht="12.75" customHeight="1" x14ac:dyDescent="0.25">
      <c r="AA67" s="7" t="e">
        <f>IF(AA9=21,"et un ",IF(AA9=31,"et un ",IF(AA9=41,"et un ",IF(AA9=51,"et un ",IF(AA9=61,"et un ",AA75)))))</f>
        <v>#REF!</v>
      </c>
    </row>
    <row r="68" spans="27:27" ht="12.75" customHeight="1" x14ac:dyDescent="0.25">
      <c r="AA68" s="7" t="e">
        <f>IF(AA10=70,"soixante-dix ",IF(AA10=71,"soixante et onze ",IF(AA10=72,"soixante-douze ",IF(AA10=73,"soixante-treize ",IF(AA10=74,"soixante-quatorze ",IF(AA10=75,"soixante-quinze ",AA76))))))</f>
        <v>#REF!</v>
      </c>
    </row>
    <row r="69" spans="27:27" ht="12.75" customHeight="1" x14ac:dyDescent="0.25">
      <c r="AA69" s="7" t="e">
        <f>IF(AA19=9,"",IF(AA19=7,"",IF(AA20=0,"",IF(AA20=1,"un ",IF(AA20=2,"deux ",IF(AA20=3,"trois ",IF(AA20=4,"quatre ",IF(AA20=5,"cinq ",AA77))))))))</f>
        <v>#REF!</v>
      </c>
    </row>
    <row r="70" spans="27:27" ht="12.75" customHeight="1" x14ac:dyDescent="0.25">
      <c r="AA70" s="7" t="e">
        <f>IF(AA11=70,"soixante-dix ",IF(AA11=71,"soixante et onze ",IF(AA11=72,"soixante-douze ",IF(AA11=73,"soixante-treize ",IF(AA11=74,"soixante-quatorze ",IF(AA11=75,"soixante-quinze ",AA78))))))</f>
        <v>#REF!</v>
      </c>
    </row>
    <row r="71" spans="27:27" ht="12.75" customHeight="1" x14ac:dyDescent="0.25">
      <c r="AA71" s="7" t="e">
        <f>IF(AA21=9,"",IF(AA21=7,"",IF(AA22=0,"",IF(AA22=1,"un ",IF(AA22=2,"deux ",IF(AA22=3,"trois ",IF(AA22=4,"quatre ",IF(AA22=5,"cinq ",AA79))))))))</f>
        <v>#REF!</v>
      </c>
    </row>
    <row r="72" spans="27:27" ht="12.75" customHeight="1" x14ac:dyDescent="0.25">
      <c r="AA72" s="7" t="e">
        <f>IF(AA7=76,"soixante-seize ",IF(AA7=77,"soixante-dix-sept ",IF(AA7=78,"soixante-dix-huit ",IF(AA7=79,"soixante-dix-neuf ",AA80))))</f>
        <v>#REF!</v>
      </c>
    </row>
    <row r="73" spans="27:27" ht="12.75" customHeight="1" x14ac:dyDescent="0.25">
      <c r="AA73" s="7" t="e">
        <f>IF(AA13=9,"",IF(AA14=6,"six ",IF(AA14=7,"sept ",IF(AA14=8,"huit ",IF(AA14=9,"neuf ",)))))</f>
        <v>#REF!</v>
      </c>
    </row>
    <row r="74" spans="27:27" ht="12.75" customHeight="1" x14ac:dyDescent="0.25">
      <c r="AA74" s="7" t="e">
        <f>IF(AA9=76,"soixante-seize ",IF(AA9=77,"soixante-dix-sept ",IF(AA9=78,"soixante-dix-huit ",IF(AA9=79,"soixante-dix-neuf ",AA81))))</f>
        <v>#REF!</v>
      </c>
    </row>
    <row r="75" spans="27:27" ht="12.75" customHeight="1" x14ac:dyDescent="0.25">
      <c r="AA75" s="7" t="e">
        <f>IF(AA16=9,"",IF(AA16=7,"",IF(AA17=0,"",IF(AA17=1,"un ",IF(AA17=2,"deux ",IF(AA17=3,"trois ",IF(AA17=4,"quatre ",IF(AA17=5,"cinq ",AA82))))))))</f>
        <v>#REF!</v>
      </c>
    </row>
    <row r="76" spans="27:27" ht="12.75" customHeight="1" x14ac:dyDescent="0.25">
      <c r="AA76" s="7" t="e">
        <f>IF(AA10=76,"soixante-seize ",IF(AA10=77,"soixante-dix-sept ",IF(AA10=78,"soixante-dix-huit ",IF(AA10=79,"soixante-dix-neuf ",AA83))))</f>
        <v>#REF!</v>
      </c>
    </row>
    <row r="77" spans="27:27" ht="12.75" customHeight="1" x14ac:dyDescent="0.25">
      <c r="AA77" s="7" t="e">
        <f>IF(AA19=9,"",IF(AA20=6,"six ",IF(AA20=7,"sept ",IF(AA20=8,"huit ",IF(AA20=9,"neuf ",)))))</f>
        <v>#REF!</v>
      </c>
    </row>
    <row r="78" spans="27:27" ht="12.75" customHeight="1" x14ac:dyDescent="0.25">
      <c r="AA78" s="7" t="e">
        <f>IF(AA11=76,"soixante-seize ",IF(AA11=77,"soixante-dix-sept ",IF(AA11=78,"soixante-dix-huit ",IF(AA11=79,"soixante-dix-neuf ",AA84))))</f>
        <v>#REF!</v>
      </c>
    </row>
    <row r="79" spans="27:27" ht="12.75" customHeight="1" x14ac:dyDescent="0.25">
      <c r="AA79" s="7" t="e">
        <f>IF(AA21=9,"",IF(AA22=6,"six ",IF(AA22=7,"sept ",IF(AA22=8,"huit ",IF(AA22=9,"neuf ",)))))</f>
        <v>#REF!</v>
      </c>
    </row>
    <row r="80" spans="27:27" ht="12.75" customHeight="1" x14ac:dyDescent="0.25">
      <c r="AA80" s="7" t="e">
        <f>IF(AA7=90,"quatre-vingt-dix ",IF(AA7=91,"quatre-vingt-onze ",IF(AA7=92,"quatre-vingt-douze ",IF(AA7=93,"quatre-vingt-treize ",IF(AA7=94,"quatre-vingt-quatorze ",IF(AA7=95,"quatre-vingt-quinze ",AA85))))))</f>
        <v>#REF!</v>
      </c>
    </row>
    <row r="81" spans="27:27" ht="12.75" customHeight="1" x14ac:dyDescent="0.25">
      <c r="AA81" s="7" t="e">
        <f>IF(AA9=90,"quatre-vingt-dix ",IF(AA9=91,"quatre-vingt-onze ",IF(AA9=92,"quatre-vingt-douze ",IF(AA9=93,"quatre-vingt-treize ",IF(AA9=94,"quatre-vingt-quatorze ",IF(AA9=95,"quatre-vingt-quinze ",AA86))))))</f>
        <v>#REF!</v>
      </c>
    </row>
    <row r="82" spans="27:27" ht="12.75" customHeight="1" x14ac:dyDescent="0.25">
      <c r="AA82" s="7" t="e">
        <f>IF(AA16=9,"",IF(AA17=6,"six ",IF(AA17=7,"sept ",IF(AA17=8,"huit ",IF(AA17=9,"neuf ",)))))</f>
        <v>#REF!</v>
      </c>
    </row>
    <row r="83" spans="27:27" ht="12.75" customHeight="1" x14ac:dyDescent="0.25">
      <c r="AA83" s="7" t="e">
        <f>IF(AA10=90,"quatre-vingt-dix ",IF(AA10=91,"quatre-vingt-onze ",IF(AA10=92,"quatre-vingt-douze ",IF(AA10=93,"quatre-vingt-treize ",IF(AA10=94,"quatre-vingt-quatorze ",IF(AA10=95,"quatre-vingt-quinze ",AA87))))))</f>
        <v>#REF!</v>
      </c>
    </row>
    <row r="84" spans="27:27" ht="12.75" customHeight="1" x14ac:dyDescent="0.25">
      <c r="AA84" s="7" t="e">
        <f>IF(AA11=90,"quatre-vingt-dix ",IF(AA11=91,"quatre-vingt-onze ",IF(AA11=92,"quatre-vingt-douze ",IF(AA11=93,"quatre-vingt-treize ",IF(AA11=94,"quatre-vingt-quatorze ",IF(AA11=95,"quatre-vingt-quinze ",AA88))))))</f>
        <v>#REF!</v>
      </c>
    </row>
    <row r="85" spans="27:27" ht="12.75" customHeight="1" x14ac:dyDescent="0.25">
      <c r="AA85" s="7" t="e">
        <f>IF(AA7=96,"quatre-vingt-seize ",IF(AA7=97,"quatre-vingt-dix-sept ",IF(AA7=98,"quatre-vingt-dix-huit ",IF(AA7=99,"quatre-vingt-dix-neuf ",AA89))))</f>
        <v>#REF!</v>
      </c>
    </row>
    <row r="86" spans="27:27" ht="12.75" customHeight="1" x14ac:dyDescent="0.25">
      <c r="AA86" s="7" t="e">
        <f>IF(AA9=96,"quatre-vingt-seize ",IF(AA9=97,"quatre-vingt-dix-sept ",IF(AA9=98,"quatre-vingt-dix-huit ",IF(AA9=99,"quatre-vingt-dix-neuf ",AA90))))</f>
        <v>#REF!</v>
      </c>
    </row>
    <row r="87" spans="27:27" ht="12.75" customHeight="1" x14ac:dyDescent="0.25">
      <c r="AA87" s="7" t="e">
        <f>IF(AA10=96,"quatre-vingt-seize ",IF(AA10=97,"quatre-vingt-dix-sept ",IF(AA10=98,"quatre-vingt-dix-huit ",IF(AA10=99,"quatre-vingt-dix-neuf ",AA91))))</f>
        <v>#REF!</v>
      </c>
    </row>
    <row r="88" spans="27:27" ht="12.75" customHeight="1" x14ac:dyDescent="0.25">
      <c r="AA88" s="7" t="e">
        <f>IF(AA11=96,"quatre-vingt-seize ",IF(AA11=97,"quatre-vingt-dix-sept ",IF(AA11=98,"quatre-vingt-dix-huit ",IF(AA11=99,"quatre-vingt-dix-neuf ",AA92))))</f>
        <v>#REF!</v>
      </c>
    </row>
    <row r="89" spans="27:27" ht="12.75" customHeight="1" x14ac:dyDescent="0.25">
      <c r="AA89" s="7" t="e">
        <f>IF(AA13=2,"vingt ",IF(AA13=3,"trente ",IF(AA13=4,"quarante ",IF(AA13=5,"cinquante ",AA93))))</f>
        <v>#REF!</v>
      </c>
    </row>
    <row r="90" spans="27:27" ht="12.75" customHeight="1" x14ac:dyDescent="0.25">
      <c r="AA90" s="7" t="e">
        <f>IF(AA16=2,"vingt ",IF(AA16=3,"trente ",IF(AA16=4,"quarante ",IF(AA16=5,"cinquante ",AA94))))</f>
        <v>#REF!</v>
      </c>
    </row>
    <row r="91" spans="27:27" ht="12.75" customHeight="1" x14ac:dyDescent="0.25">
      <c r="AA91" s="7" t="e">
        <f>IF(AA19=2,"vingt ",IF(AA19=3,"trente ",IF(AA19=4,"quarante ",IF(AA19=5,"cinquante ",AA95))))</f>
        <v>#REF!</v>
      </c>
    </row>
    <row r="92" spans="27:27" ht="12.75" customHeight="1" x14ac:dyDescent="0.25">
      <c r="AA92" s="7" t="e">
        <f>IF(AA21=2,"vingt ",IF(AA21=3,"trente ",IF(AA21=4,"quarante ",IF(AA21=5,"cinquante ",AA96))))</f>
        <v>#REF!</v>
      </c>
    </row>
    <row r="93" spans="27:27" ht="12.75" customHeight="1" x14ac:dyDescent="0.25">
      <c r="AA93" s="7" t="e">
        <f>IF(AA13=6,"soixante ",IF(AA7=80,"quatre-vingts ",IF(AA13=8,"quatre-vingt-","")))</f>
        <v>#REF!</v>
      </c>
    </row>
    <row r="94" spans="27:27" ht="12.75" customHeight="1" x14ac:dyDescent="0.25">
      <c r="AA94" s="7" t="e">
        <f>IF(AA16=6,"soixante ",IF(AA9=80,"quatre-vingts ",IF(AA16=8,"quatre-vingt-","")))</f>
        <v>#REF!</v>
      </c>
    </row>
    <row r="95" spans="27:27" ht="12.75" customHeight="1" x14ac:dyDescent="0.25">
      <c r="AA95" s="7" t="e">
        <f>IF(AA19=6,"soixante ",IF(AA10=80,"quatre-vingts ",IF(AA19=8,"quatre-vingt-","")))</f>
        <v>#REF!</v>
      </c>
    </row>
    <row r="96" spans="27:27" ht="12.75" customHeight="1" x14ac:dyDescent="0.25">
      <c r="AA96" s="7" t="e">
        <f>IF(AA21=6,"soixante ",IF(AA11=80,"quatre-vingts ",IF(AA21=8,"quatre-vingt-","")))</f>
        <v>#REF!</v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e">
        <f>(AA23&amp;AA24&amp;AA25&amp;AA26&amp;AA27&amp;AA28&amp;AA29&amp;AA30&amp;AA31&amp;AA32&amp;AA33&amp;AA34&amp;AA35&amp;AA36&amp;AA37&amp;AA38&amp;AA39&amp;AA40&amp;AA41)</f>
        <v>#REF!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244</v>
      </c>
      <c r="B1" s="7" t="s">
        <v>245</v>
      </c>
    </row>
    <row r="2" spans="1:3" x14ac:dyDescent="0.25">
      <c r="A2" s="7" t="s">
        <v>246</v>
      </c>
      <c r="B2" s="7" t="s">
        <v>240</v>
      </c>
    </row>
    <row r="3" spans="1:3" x14ac:dyDescent="0.25">
      <c r="A3" s="7" t="s">
        <v>247</v>
      </c>
      <c r="B3" s="7">
        <v>1</v>
      </c>
    </row>
    <row r="4" spans="1:3" x14ac:dyDescent="0.25">
      <c r="A4" s="7" t="s">
        <v>248</v>
      </c>
      <c r="B4" s="7">
        <v>0</v>
      </c>
    </row>
    <row r="5" spans="1:3" x14ac:dyDescent="0.25">
      <c r="A5" s="7" t="s">
        <v>249</v>
      </c>
      <c r="B5" s="7">
        <v>0</v>
      </c>
    </row>
    <row r="6" spans="1:3" x14ac:dyDescent="0.25">
      <c r="A6" s="7" t="s">
        <v>250</v>
      </c>
      <c r="B6" s="7">
        <v>1</v>
      </c>
    </row>
    <row r="7" spans="1:3" x14ac:dyDescent="0.25">
      <c r="A7" s="7" t="s">
        <v>251</v>
      </c>
      <c r="B7" s="7">
        <v>0</v>
      </c>
    </row>
    <row r="8" spans="1:3" x14ac:dyDescent="0.25">
      <c r="A8" s="7" t="s">
        <v>252</v>
      </c>
      <c r="B8" s="7">
        <v>0</v>
      </c>
    </row>
    <row r="9" spans="1:3" x14ac:dyDescent="0.25">
      <c r="A9" s="7" t="s">
        <v>253</v>
      </c>
      <c r="B9" s="7">
        <v>1</v>
      </c>
    </row>
    <row r="10" spans="1:3" x14ac:dyDescent="0.25">
      <c r="A10" s="7" t="s">
        <v>254</v>
      </c>
      <c r="C10" s="7" t="s">
        <v>255</v>
      </c>
    </row>
    <row r="11" spans="1:3" x14ac:dyDescent="0.25">
      <c r="A11" s="7" t="s">
        <v>256</v>
      </c>
      <c r="B11" s="7">
        <v>1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545E7-EF14-4107-BC66-B7DC06C52080}">
  <sheetPr>
    <outlinePr summaryBelow="0" summaryRight="0"/>
    <pageSetUpPr fitToPage="1"/>
  </sheetPr>
  <dimension ref="A1:R821"/>
  <sheetViews>
    <sheetView showGridLines="0" tabSelected="1" topLeftCell="B2" zoomScaleNormal="100" workbookViewId="0">
      <selection activeCell="G2" sqref="G2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36" customWidth="1"/>
    <col min="4" max="7" width="8.140625" customWidth="1"/>
    <col min="8" max="8" width="9.140625" hidden="1" customWidth="1"/>
    <col min="9" max="9" width="12.5703125" customWidth="1"/>
    <col min="10" max="10" width="15.28515625" customWidth="1"/>
    <col min="11" max="11" width="10.7109375" hidden="1" customWidth="1"/>
    <col min="12" max="17" width="0" hidden="1" customWidth="1"/>
    <col min="18" max="18" width="10.7109375" hidden="1" customWidth="1"/>
    <col min="19" max="69" width="10.7109375" customWidth="1"/>
  </cols>
  <sheetData>
    <row r="1" spans="1:17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33.75" x14ac:dyDescent="0.25">
      <c r="A3" s="7" t="s">
        <v>22</v>
      </c>
      <c r="B3" s="278" t="s">
        <v>23</v>
      </c>
      <c r="C3" s="279" t="s">
        <v>24</v>
      </c>
      <c r="D3" s="279"/>
      <c r="E3" s="279"/>
      <c r="F3" s="278" t="s">
        <v>11</v>
      </c>
      <c r="G3" s="278" t="s">
        <v>308</v>
      </c>
      <c r="H3" s="278" t="s">
        <v>257</v>
      </c>
      <c r="I3" s="278" t="s">
        <v>25</v>
      </c>
      <c r="J3" s="278" t="s">
        <v>26</v>
      </c>
      <c r="K3" s="13" t="s">
        <v>27</v>
      </c>
      <c r="L3" s="13" t="s">
        <v>28</v>
      </c>
      <c r="M3" s="13" t="s">
        <v>29</v>
      </c>
      <c r="N3" s="13" t="s">
        <v>30</v>
      </c>
      <c r="O3" s="13" t="s">
        <v>31</v>
      </c>
      <c r="P3" s="13" t="s">
        <v>32</v>
      </c>
      <c r="Q3" s="13" t="s">
        <v>33</v>
      </c>
    </row>
    <row r="4" spans="1:17" ht="15.75" x14ac:dyDescent="0.25">
      <c r="A4" s="7">
        <v>2</v>
      </c>
      <c r="B4" s="14"/>
      <c r="C4" s="276" t="s">
        <v>34</v>
      </c>
      <c r="D4" s="276"/>
      <c r="E4" s="276"/>
      <c r="F4" s="15"/>
      <c r="G4" s="15"/>
      <c r="H4" s="15"/>
      <c r="I4" s="15"/>
      <c r="J4" s="14"/>
      <c r="K4" s="7"/>
    </row>
    <row r="5" spans="1:17" ht="27" customHeight="1" x14ac:dyDescent="0.25">
      <c r="A5" s="7"/>
      <c r="B5" s="18"/>
      <c r="C5" s="48" t="s">
        <v>258</v>
      </c>
      <c r="D5" s="49"/>
      <c r="E5" s="49"/>
      <c r="F5" s="50"/>
      <c r="G5" s="50"/>
      <c r="H5" s="50"/>
      <c r="I5" s="50"/>
      <c r="J5" s="18"/>
      <c r="K5" s="7"/>
    </row>
    <row r="6" spans="1:17" ht="18.600000000000001" customHeight="1" x14ac:dyDescent="0.25">
      <c r="A6" s="7">
        <v>3</v>
      </c>
      <c r="B6" s="16" t="s">
        <v>35</v>
      </c>
      <c r="C6" s="277" t="s">
        <v>36</v>
      </c>
      <c r="D6" s="277"/>
      <c r="E6" s="277"/>
      <c r="F6" s="78"/>
      <c r="G6" s="78"/>
      <c r="H6" s="78"/>
      <c r="I6" s="78"/>
      <c r="J6" s="18"/>
      <c r="K6" s="7"/>
    </row>
    <row r="7" spans="1:17" ht="18.600000000000001" customHeight="1" x14ac:dyDescent="0.25">
      <c r="A7" s="7">
        <v>3</v>
      </c>
      <c r="B7" s="16"/>
      <c r="C7" s="225" t="s">
        <v>37</v>
      </c>
      <c r="D7" s="225"/>
      <c r="E7" s="225"/>
      <c r="F7" s="17"/>
      <c r="G7" s="17"/>
      <c r="H7" s="17"/>
      <c r="I7" s="17"/>
      <c r="J7" s="18"/>
      <c r="K7" s="7"/>
    </row>
    <row r="8" spans="1:17" x14ac:dyDescent="0.25">
      <c r="A8" s="7">
        <v>4</v>
      </c>
      <c r="B8" s="16"/>
      <c r="C8" s="218" t="s">
        <v>38</v>
      </c>
      <c r="D8" s="218"/>
      <c r="E8" s="218"/>
      <c r="F8" s="19"/>
      <c r="G8" s="19"/>
      <c r="H8" s="19"/>
      <c r="I8" s="19"/>
      <c r="J8" s="20"/>
      <c r="K8" s="7"/>
    </row>
    <row r="9" spans="1:17" x14ac:dyDescent="0.25">
      <c r="A9" s="7">
        <v>5</v>
      </c>
      <c r="B9" s="16">
        <v>1</v>
      </c>
      <c r="C9" s="47" t="s">
        <v>39</v>
      </c>
      <c r="D9" s="47"/>
      <c r="E9" s="47"/>
      <c r="F9" s="21"/>
      <c r="G9" s="21"/>
      <c r="H9" s="21"/>
      <c r="I9" s="21"/>
      <c r="J9" s="22"/>
      <c r="K9" s="7"/>
    </row>
    <row r="10" spans="1:17" ht="15.75" thickBot="1" x14ac:dyDescent="0.3">
      <c r="A10" s="7">
        <v>9</v>
      </c>
      <c r="B10" s="23" t="s">
        <v>40</v>
      </c>
      <c r="C10" s="216" t="s">
        <v>41</v>
      </c>
      <c r="D10" s="162"/>
      <c r="E10" s="162"/>
      <c r="F10" s="162"/>
      <c r="G10" s="162"/>
      <c r="H10" s="162"/>
      <c r="I10" s="162"/>
      <c r="J10" s="24"/>
      <c r="Q10" s="7">
        <v>2384</v>
      </c>
    </row>
    <row r="11" spans="1:17" ht="16.5" thickTop="1" thickBot="1" x14ac:dyDescent="0.3">
      <c r="A11" s="7" t="s">
        <v>42</v>
      </c>
      <c r="B11" s="23"/>
      <c r="C11" s="217"/>
      <c r="D11" s="217"/>
      <c r="E11" s="217"/>
      <c r="F11" s="25" t="s">
        <v>10</v>
      </c>
      <c r="G11" s="26"/>
      <c r="H11" s="26"/>
      <c r="I11" s="27"/>
      <c r="J11" s="28">
        <f>IF(AND(G11= "",H11= ""), 0, ROUND(ROUND(I11, 2) * ROUND(IF(H11="",G11,H11),  2), 2))</f>
        <v>0</v>
      </c>
      <c r="K11" s="7"/>
      <c r="M11" s="29">
        <v>0.2</v>
      </c>
      <c r="Q11" s="7">
        <v>2384</v>
      </c>
    </row>
    <row r="12" spans="1:17" ht="15.75" hidden="1" thickTop="1" x14ac:dyDescent="0.25">
      <c r="A12" s="7" t="s">
        <v>43</v>
      </c>
    </row>
    <row r="13" spans="1:17" ht="15.75" thickTop="1" x14ac:dyDescent="0.25">
      <c r="A13" s="7">
        <v>5</v>
      </c>
      <c r="B13" s="16">
        <v>2</v>
      </c>
      <c r="C13" s="47" t="s">
        <v>44</v>
      </c>
      <c r="D13" s="47"/>
      <c r="E13" s="47"/>
      <c r="F13" s="21"/>
      <c r="G13" s="21"/>
      <c r="H13" s="21"/>
      <c r="I13" s="21"/>
      <c r="J13" s="22"/>
      <c r="K13" s="7"/>
    </row>
    <row r="14" spans="1:17" ht="15.75" thickBot="1" x14ac:dyDescent="0.3">
      <c r="A14" s="7">
        <v>9</v>
      </c>
      <c r="B14" s="23" t="s">
        <v>45</v>
      </c>
      <c r="C14" s="216" t="s">
        <v>41</v>
      </c>
      <c r="D14" s="162"/>
      <c r="E14" s="162"/>
      <c r="F14" s="162"/>
      <c r="G14" s="162"/>
      <c r="H14" s="162"/>
      <c r="I14" s="162"/>
      <c r="J14" s="24"/>
      <c r="Q14" s="7">
        <v>2384</v>
      </c>
    </row>
    <row r="15" spans="1:17" ht="16.5" thickTop="1" thickBot="1" x14ac:dyDescent="0.3">
      <c r="A15" s="7" t="s">
        <v>42</v>
      </c>
      <c r="B15" s="23"/>
      <c r="C15" s="217"/>
      <c r="D15" s="217"/>
      <c r="E15" s="217"/>
      <c r="F15" s="25" t="s">
        <v>10</v>
      </c>
      <c r="G15" s="26"/>
      <c r="H15" s="26"/>
      <c r="I15" s="27"/>
      <c r="J15" s="28">
        <f>IF(AND(G15= "",H15= ""), 0, ROUND(ROUND(I15, 2) * ROUND(IF(H15="",G15,H15),  2), 2))</f>
        <v>0</v>
      </c>
      <c r="K15" s="7"/>
      <c r="M15" s="29">
        <v>0.2</v>
      </c>
      <c r="Q15" s="7">
        <v>2384</v>
      </c>
    </row>
    <row r="16" spans="1:17" ht="15.75" hidden="1" thickTop="1" x14ac:dyDescent="0.25">
      <c r="A16" s="7" t="s">
        <v>43</v>
      </c>
    </row>
    <row r="17" spans="1:17" ht="15.75" thickTop="1" x14ac:dyDescent="0.25">
      <c r="A17" s="7">
        <v>5</v>
      </c>
      <c r="B17" s="16">
        <v>3</v>
      </c>
      <c r="C17" s="47" t="s">
        <v>46</v>
      </c>
      <c r="D17" s="47"/>
      <c r="E17" s="47"/>
      <c r="F17" s="21"/>
      <c r="G17" s="21"/>
      <c r="H17" s="21"/>
      <c r="I17" s="21"/>
      <c r="J17" s="22"/>
      <c r="K17" s="7"/>
    </row>
    <row r="18" spans="1:17" ht="16.899999999999999" customHeight="1" x14ac:dyDescent="0.25">
      <c r="A18" s="7">
        <v>6</v>
      </c>
      <c r="B18" s="16" t="s">
        <v>47</v>
      </c>
      <c r="C18" s="222" t="s">
        <v>48</v>
      </c>
      <c r="D18" s="222"/>
      <c r="E18" s="222"/>
      <c r="F18" s="30"/>
      <c r="G18" s="30"/>
      <c r="H18" s="30"/>
      <c r="I18" s="30"/>
      <c r="J18" s="31"/>
      <c r="K18" s="7"/>
    </row>
    <row r="19" spans="1:17" ht="15.75" thickBot="1" x14ac:dyDescent="0.3">
      <c r="A19" s="7">
        <v>9</v>
      </c>
      <c r="B19" s="23" t="s">
        <v>49</v>
      </c>
      <c r="C19" s="216" t="s">
        <v>50</v>
      </c>
      <c r="D19" s="162"/>
      <c r="E19" s="162"/>
      <c r="F19" s="162"/>
      <c r="G19" s="162"/>
      <c r="H19" s="162"/>
      <c r="I19" s="162"/>
      <c r="J19" s="24"/>
      <c r="Q19" s="7">
        <v>2384</v>
      </c>
    </row>
    <row r="20" spans="1:17" ht="16.5" thickTop="1" thickBot="1" x14ac:dyDescent="0.3">
      <c r="A20" s="7" t="s">
        <v>42</v>
      </c>
      <c r="B20" s="23"/>
      <c r="C20" s="217"/>
      <c r="D20" s="217"/>
      <c r="E20" s="217"/>
      <c r="F20" s="25" t="s">
        <v>51</v>
      </c>
      <c r="G20" s="32"/>
      <c r="H20" s="32"/>
      <c r="I20" s="27"/>
      <c r="J20" s="28">
        <f>IF(AND(G20= "",H20= ""), 0, ROUND(ROUND(I20, 2) * ROUND(IF(H20="",G20,H20),  3), 2))</f>
        <v>0</v>
      </c>
      <c r="K20" s="7"/>
      <c r="M20" s="29">
        <v>0.2</v>
      </c>
      <c r="Q20" s="7">
        <v>2384</v>
      </c>
    </row>
    <row r="21" spans="1:17" ht="16.5" thickTop="1" thickBot="1" x14ac:dyDescent="0.3">
      <c r="A21" s="7">
        <v>9</v>
      </c>
      <c r="B21" s="23" t="s">
        <v>52</v>
      </c>
      <c r="C21" s="216" t="s">
        <v>53</v>
      </c>
      <c r="D21" s="162"/>
      <c r="E21" s="162"/>
      <c r="F21" s="162"/>
      <c r="G21" s="162"/>
      <c r="H21" s="162"/>
      <c r="I21" s="162"/>
      <c r="J21" s="24"/>
      <c r="Q21" s="7">
        <v>2384</v>
      </c>
    </row>
    <row r="22" spans="1:17" ht="16.5" thickTop="1" thickBot="1" x14ac:dyDescent="0.3">
      <c r="A22" s="7" t="s">
        <v>42</v>
      </c>
      <c r="B22" s="23"/>
      <c r="C22" s="217"/>
      <c r="D22" s="217"/>
      <c r="E22" s="217"/>
      <c r="F22" s="25" t="s">
        <v>51</v>
      </c>
      <c r="G22" s="32"/>
      <c r="H22" s="32"/>
      <c r="I22" s="27"/>
      <c r="J22" s="28">
        <f>IF(AND(G22= "",H22= ""), 0, ROUND(ROUND(I22, 2) * ROUND(IF(H22="",G22,H22),  3), 2))</f>
        <v>0</v>
      </c>
      <c r="K22" s="7"/>
      <c r="M22" s="29">
        <v>0.2</v>
      </c>
      <c r="Q22" s="7">
        <v>2384</v>
      </c>
    </row>
    <row r="23" spans="1:17" ht="15.75" hidden="1" thickTop="1" x14ac:dyDescent="0.25">
      <c r="A23" s="7" t="s">
        <v>54</v>
      </c>
    </row>
    <row r="24" spans="1:17" ht="15.75" thickTop="1" x14ac:dyDescent="0.25">
      <c r="A24" s="7">
        <v>6</v>
      </c>
      <c r="B24" s="16" t="s">
        <v>55</v>
      </c>
      <c r="C24" s="51" t="s">
        <v>56</v>
      </c>
      <c r="D24" s="51"/>
      <c r="E24" s="51"/>
      <c r="F24" s="30"/>
      <c r="G24" s="30"/>
      <c r="H24" s="30"/>
      <c r="I24" s="30"/>
      <c r="J24" s="31"/>
      <c r="K24" s="7"/>
    </row>
    <row r="25" spans="1:17" ht="15.75" thickBot="1" x14ac:dyDescent="0.3">
      <c r="A25" s="7">
        <v>9</v>
      </c>
      <c r="B25" s="23" t="s">
        <v>57</v>
      </c>
      <c r="C25" s="216" t="s">
        <v>58</v>
      </c>
      <c r="D25" s="162"/>
      <c r="E25" s="162"/>
      <c r="F25" s="162"/>
      <c r="G25" s="162"/>
      <c r="H25" s="162"/>
      <c r="I25" s="162"/>
      <c r="J25" s="24"/>
      <c r="Q25" s="7">
        <v>2384</v>
      </c>
    </row>
    <row r="26" spans="1:17" ht="16.5" thickTop="1" thickBot="1" x14ac:dyDescent="0.3">
      <c r="A26" s="7" t="s">
        <v>42</v>
      </c>
      <c r="B26" s="23"/>
      <c r="C26" s="217"/>
      <c r="D26" s="217"/>
      <c r="E26" s="217"/>
      <c r="F26" s="25" t="s">
        <v>51</v>
      </c>
      <c r="G26" s="32"/>
      <c r="H26" s="32"/>
      <c r="I26" s="27"/>
      <c r="J26" s="28">
        <f>IF(AND(G26= "",H26= ""), 0, ROUND(ROUND(I26, 2) * ROUND(IF(H26="",G26,H26),  3), 2))</f>
        <v>0</v>
      </c>
      <c r="K26" s="7"/>
      <c r="M26" s="29">
        <v>0.2</v>
      </c>
      <c r="Q26" s="7">
        <v>2384</v>
      </c>
    </row>
    <row r="27" spans="1:17" ht="16.5" thickTop="1" thickBot="1" x14ac:dyDescent="0.3">
      <c r="A27" s="7">
        <v>9</v>
      </c>
      <c r="B27" s="23" t="s">
        <v>59</v>
      </c>
      <c r="C27" s="216" t="s">
        <v>60</v>
      </c>
      <c r="D27" s="162"/>
      <c r="E27" s="162"/>
      <c r="F27" s="162"/>
      <c r="G27" s="162"/>
      <c r="H27" s="162"/>
      <c r="I27" s="162"/>
      <c r="J27" s="24"/>
      <c r="Q27" s="7">
        <v>2384</v>
      </c>
    </row>
    <row r="28" spans="1:17" ht="16.5" thickTop="1" thickBot="1" x14ac:dyDescent="0.3">
      <c r="A28" s="7" t="s">
        <v>42</v>
      </c>
      <c r="B28" s="23"/>
      <c r="C28" s="217"/>
      <c r="D28" s="217"/>
      <c r="E28" s="217"/>
      <c r="F28" s="25" t="s">
        <v>51</v>
      </c>
      <c r="G28" s="32"/>
      <c r="H28" s="32"/>
      <c r="I28" s="27"/>
      <c r="J28" s="28">
        <f>IF(AND(G28= "",H28= ""), 0, ROUND(ROUND(I28, 2) * ROUND(IF(H28="",G28,H28),  3), 2))</f>
        <v>0</v>
      </c>
      <c r="K28" s="7"/>
      <c r="M28" s="29">
        <v>0.2</v>
      </c>
      <c r="Q28" s="7">
        <v>2384</v>
      </c>
    </row>
    <row r="29" spans="1:17" ht="16.5" thickTop="1" thickBot="1" x14ac:dyDescent="0.3">
      <c r="A29" s="7">
        <v>9</v>
      </c>
      <c r="B29" s="23" t="s">
        <v>61</v>
      </c>
      <c r="C29" s="216" t="s">
        <v>62</v>
      </c>
      <c r="D29" s="162"/>
      <c r="E29" s="162"/>
      <c r="F29" s="162"/>
      <c r="G29" s="162"/>
      <c r="H29" s="162"/>
      <c r="I29" s="162"/>
      <c r="J29" s="24"/>
      <c r="Q29" s="7">
        <v>2384</v>
      </c>
    </row>
    <row r="30" spans="1:17" ht="16.5" thickTop="1" thickBot="1" x14ac:dyDescent="0.3">
      <c r="A30" s="7" t="s">
        <v>42</v>
      </c>
      <c r="B30" s="23"/>
      <c r="C30" s="217"/>
      <c r="D30" s="217"/>
      <c r="E30" s="217"/>
      <c r="F30" s="25" t="s">
        <v>51</v>
      </c>
      <c r="G30" s="32"/>
      <c r="H30" s="32"/>
      <c r="I30" s="27"/>
      <c r="J30" s="28">
        <f>IF(AND(G30= "",H30= ""), 0, ROUND(ROUND(I30, 2) * ROUND(IF(H30="",G30,H30),  3), 2))</f>
        <v>0</v>
      </c>
      <c r="K30" s="7"/>
      <c r="M30" s="29">
        <v>0.2</v>
      </c>
      <c r="Q30" s="7">
        <v>2384</v>
      </c>
    </row>
    <row r="31" spans="1:17" ht="16.5" thickTop="1" thickBot="1" x14ac:dyDescent="0.3">
      <c r="A31" s="7">
        <v>9</v>
      </c>
      <c r="B31" s="23" t="s">
        <v>63</v>
      </c>
      <c r="C31" s="216" t="s">
        <v>64</v>
      </c>
      <c r="D31" s="162"/>
      <c r="E31" s="162"/>
      <c r="F31" s="162"/>
      <c r="G31" s="162"/>
      <c r="H31" s="162"/>
      <c r="I31" s="162"/>
      <c r="J31" s="24"/>
      <c r="Q31" s="7">
        <v>2384</v>
      </c>
    </row>
    <row r="32" spans="1:17" ht="16.5" thickTop="1" thickBot="1" x14ac:dyDescent="0.3">
      <c r="A32" s="7" t="s">
        <v>42</v>
      </c>
      <c r="B32" s="23"/>
      <c r="C32" s="217"/>
      <c r="D32" s="217"/>
      <c r="E32" s="217"/>
      <c r="F32" s="25" t="s">
        <v>51</v>
      </c>
      <c r="G32" s="32"/>
      <c r="H32" s="32"/>
      <c r="I32" s="27"/>
      <c r="J32" s="28">
        <f>IF(AND(G32= "",H32= ""), 0, ROUND(ROUND(I32, 2) * ROUND(IF(H32="",G32,H32),  3), 2))</f>
        <v>0</v>
      </c>
      <c r="K32" s="7"/>
      <c r="M32" s="29">
        <v>0.2</v>
      </c>
      <c r="Q32" s="7">
        <v>2384</v>
      </c>
    </row>
    <row r="33" spans="1:17" ht="15.75" hidden="1" thickTop="1" x14ac:dyDescent="0.25">
      <c r="A33" s="7" t="s">
        <v>54</v>
      </c>
    </row>
    <row r="34" spans="1:17" ht="16.899999999999999" customHeight="1" thickTop="1" x14ac:dyDescent="0.25">
      <c r="A34" s="7">
        <v>6</v>
      </c>
      <c r="B34" s="16" t="s">
        <v>65</v>
      </c>
      <c r="C34" s="222" t="s">
        <v>66</v>
      </c>
      <c r="D34" s="222"/>
      <c r="E34" s="222"/>
      <c r="F34" s="30"/>
      <c r="G34" s="30"/>
      <c r="H34" s="30"/>
      <c r="I34" s="30"/>
      <c r="J34" s="31"/>
      <c r="K34" s="7"/>
    </row>
    <row r="35" spans="1:17" ht="15.75" thickBot="1" x14ac:dyDescent="0.3">
      <c r="A35" s="7">
        <v>9</v>
      </c>
      <c r="B35" s="23" t="s">
        <v>67</v>
      </c>
      <c r="C35" s="216" t="s">
        <v>68</v>
      </c>
      <c r="D35" s="162"/>
      <c r="E35" s="162"/>
      <c r="F35" s="162"/>
      <c r="G35" s="162"/>
      <c r="H35" s="162"/>
      <c r="I35" s="162"/>
      <c r="J35" s="24"/>
      <c r="Q35" s="7">
        <v>2384</v>
      </c>
    </row>
    <row r="36" spans="1:17" ht="16.5" thickTop="1" thickBot="1" x14ac:dyDescent="0.3">
      <c r="A36" s="7" t="s">
        <v>42</v>
      </c>
      <c r="B36" s="23"/>
      <c r="C36" s="217"/>
      <c r="D36" s="217"/>
      <c r="E36" s="217"/>
      <c r="F36" s="25" t="s">
        <v>51</v>
      </c>
      <c r="G36" s="32"/>
      <c r="H36" s="32"/>
      <c r="I36" s="27"/>
      <c r="J36" s="28">
        <f>IF(AND(G36= "",H36= ""), 0, ROUND(ROUND(I36, 2) * ROUND(IF(H36="",G36,H36),  3), 2))</f>
        <v>0</v>
      </c>
      <c r="K36" s="7"/>
      <c r="M36" s="29">
        <v>0.2</v>
      </c>
      <c r="Q36" s="7">
        <v>2384</v>
      </c>
    </row>
    <row r="37" spans="1:17" ht="15.75" hidden="1" thickTop="1" x14ac:dyDescent="0.25">
      <c r="A37" s="7" t="s">
        <v>54</v>
      </c>
    </row>
    <row r="38" spans="1:17" ht="15.75" thickTop="1" x14ac:dyDescent="0.25">
      <c r="A38" s="7">
        <v>6</v>
      </c>
      <c r="B38" s="16" t="s">
        <v>69</v>
      </c>
      <c r="C38" s="222" t="s">
        <v>70</v>
      </c>
      <c r="D38" s="222"/>
      <c r="E38" s="222"/>
      <c r="F38" s="30"/>
      <c r="G38" s="30"/>
      <c r="H38" s="30"/>
      <c r="I38" s="30"/>
      <c r="J38" s="31"/>
      <c r="K38" s="7"/>
    </row>
    <row r="39" spans="1:17" ht="15.75" thickBot="1" x14ac:dyDescent="0.3">
      <c r="A39" s="7">
        <v>9</v>
      </c>
      <c r="B39" s="23" t="s">
        <v>71</v>
      </c>
      <c r="C39" s="216" t="s">
        <v>72</v>
      </c>
      <c r="D39" s="162"/>
      <c r="E39" s="162"/>
      <c r="F39" s="162"/>
      <c r="G39" s="162"/>
      <c r="H39" s="162"/>
      <c r="I39" s="162"/>
      <c r="J39" s="24"/>
      <c r="Q39" s="7">
        <v>2384</v>
      </c>
    </row>
    <row r="40" spans="1:17" ht="16.5" thickTop="1" thickBot="1" x14ac:dyDescent="0.3">
      <c r="A40" s="7" t="s">
        <v>42</v>
      </c>
      <c r="B40" s="23"/>
      <c r="C40" s="217"/>
      <c r="D40" s="217"/>
      <c r="E40" s="217"/>
      <c r="F40" s="25" t="s">
        <v>11</v>
      </c>
      <c r="G40" s="33"/>
      <c r="H40" s="33"/>
      <c r="I40" s="27"/>
      <c r="J40" s="28">
        <f>IF(AND(G40= "",H40= ""), 0, ROUND(ROUND(I40, 2) * ROUND(IF(H40="",G40,H40),  0), 2))</f>
        <v>0</v>
      </c>
      <c r="K40" s="7"/>
      <c r="M40" s="29">
        <v>0.2</v>
      </c>
      <c r="Q40" s="7">
        <v>2384</v>
      </c>
    </row>
    <row r="41" spans="1:17" ht="15.75" hidden="1" thickTop="1" x14ac:dyDescent="0.25">
      <c r="A41" s="7" t="s">
        <v>54</v>
      </c>
    </row>
    <row r="42" spans="1:17" ht="15.75" hidden="1" thickTop="1" x14ac:dyDescent="0.25">
      <c r="A42" s="7" t="s">
        <v>43</v>
      </c>
    </row>
    <row r="43" spans="1:17" ht="15.75" hidden="1" thickTop="1" x14ac:dyDescent="0.25">
      <c r="A43" s="7" t="s">
        <v>43</v>
      </c>
    </row>
    <row r="44" spans="1:17" ht="15.75" hidden="1" thickTop="1" x14ac:dyDescent="0.25">
      <c r="A44" s="7" t="s">
        <v>73</v>
      </c>
    </row>
    <row r="45" spans="1:17" ht="15.75" thickTop="1" x14ac:dyDescent="0.25">
      <c r="A45" s="7">
        <v>4</v>
      </c>
      <c r="B45" s="16"/>
      <c r="C45" s="218" t="s">
        <v>74</v>
      </c>
      <c r="D45" s="218"/>
      <c r="E45" s="218"/>
      <c r="F45" s="19"/>
      <c r="G45" s="19"/>
      <c r="H45" s="19"/>
      <c r="I45" s="19"/>
      <c r="J45" s="20"/>
      <c r="K45" s="7"/>
    </row>
    <row r="46" spans="1:17" ht="16.899999999999999" customHeight="1" x14ac:dyDescent="0.25">
      <c r="A46" s="7">
        <v>5</v>
      </c>
      <c r="B46" s="16">
        <v>6</v>
      </c>
      <c r="C46" s="209" t="s">
        <v>75</v>
      </c>
      <c r="D46" s="209"/>
      <c r="E46" s="209"/>
      <c r="F46" s="21"/>
      <c r="G46" s="21"/>
      <c r="H46" s="21"/>
      <c r="I46" s="21"/>
      <c r="J46" s="22"/>
      <c r="K46" s="7"/>
    </row>
    <row r="47" spans="1:17" ht="15.75" thickBot="1" x14ac:dyDescent="0.3">
      <c r="A47" s="7">
        <v>9</v>
      </c>
      <c r="B47" s="23" t="s">
        <v>76</v>
      </c>
      <c r="C47" s="216" t="s">
        <v>77</v>
      </c>
      <c r="D47" s="162"/>
      <c r="E47" s="162"/>
      <c r="F47" s="162"/>
      <c r="G47" s="162"/>
      <c r="H47" s="162"/>
      <c r="I47" s="162"/>
      <c r="J47" s="24"/>
      <c r="Q47" s="7">
        <v>2384</v>
      </c>
    </row>
    <row r="48" spans="1:17" ht="16.5" thickTop="1" thickBot="1" x14ac:dyDescent="0.3">
      <c r="A48" s="7" t="s">
        <v>42</v>
      </c>
      <c r="B48" s="23"/>
      <c r="C48" s="217"/>
      <c r="D48" s="217"/>
      <c r="E48" s="217"/>
      <c r="F48" s="25" t="s">
        <v>11</v>
      </c>
      <c r="G48" s="33"/>
      <c r="H48" s="33"/>
      <c r="I48" s="27"/>
      <c r="J48" s="28">
        <f>IF(AND(G48= "",H48= ""), 0, ROUND(ROUND(I48, 2) * ROUND(IF(H48="",G48,H48),  0), 2))</f>
        <v>0</v>
      </c>
      <c r="K48" s="7"/>
      <c r="M48" s="29">
        <v>0.2</v>
      </c>
      <c r="Q48" s="7">
        <v>2384</v>
      </c>
    </row>
    <row r="49" spans="1:17" ht="15.75" hidden="1" thickTop="1" x14ac:dyDescent="0.25">
      <c r="A49" s="7" t="s">
        <v>43</v>
      </c>
    </row>
    <row r="50" spans="1:17" ht="29.25" customHeight="1" thickTop="1" x14ac:dyDescent="0.25">
      <c r="A50" s="7">
        <v>5</v>
      </c>
      <c r="B50" s="16">
        <v>7</v>
      </c>
      <c r="C50" s="219" t="s">
        <v>78</v>
      </c>
      <c r="D50" s="220"/>
      <c r="E50" s="220"/>
      <c r="F50" s="220"/>
      <c r="G50" s="220"/>
      <c r="H50" s="220"/>
      <c r="I50" s="221"/>
      <c r="J50" s="22"/>
      <c r="K50" s="7"/>
    </row>
    <row r="51" spans="1:17" ht="16.899999999999999" customHeight="1" x14ac:dyDescent="0.25">
      <c r="A51" s="7">
        <v>6</v>
      </c>
      <c r="B51" s="16" t="s">
        <v>79</v>
      </c>
      <c r="C51" s="222" t="s">
        <v>80</v>
      </c>
      <c r="D51" s="222"/>
      <c r="E51" s="222"/>
      <c r="F51" s="30"/>
      <c r="G51" s="30"/>
      <c r="H51" s="30"/>
      <c r="I51" s="30"/>
      <c r="J51" s="31"/>
      <c r="K51" s="7"/>
    </row>
    <row r="52" spans="1:17" ht="15.75" thickBot="1" x14ac:dyDescent="0.3">
      <c r="A52" s="7">
        <v>9</v>
      </c>
      <c r="B52" s="23" t="s">
        <v>81</v>
      </c>
      <c r="C52" s="216" t="s">
        <v>82</v>
      </c>
      <c r="D52" s="162"/>
      <c r="E52" s="162"/>
      <c r="F52" s="162"/>
      <c r="G52" s="162"/>
      <c r="H52" s="162"/>
      <c r="I52" s="162"/>
      <c r="J52" s="24"/>
      <c r="Q52" s="7">
        <v>2384</v>
      </c>
    </row>
    <row r="53" spans="1:17" ht="16.5" thickTop="1" thickBot="1" x14ac:dyDescent="0.3">
      <c r="A53" s="7" t="s">
        <v>42</v>
      </c>
      <c r="B53" s="23"/>
      <c r="C53" s="217"/>
      <c r="D53" s="217"/>
      <c r="E53" s="217"/>
      <c r="F53" s="25" t="s">
        <v>11</v>
      </c>
      <c r="G53" s="33"/>
      <c r="H53" s="33"/>
      <c r="I53" s="27"/>
      <c r="J53" s="28">
        <f>IF(AND(G53= "",H53= ""), 0, ROUND(ROUND(I53, 2) * ROUND(IF(H53="",G53,H53),  0), 2))</f>
        <v>0</v>
      </c>
      <c r="K53" s="7"/>
      <c r="M53" s="29">
        <v>0.2</v>
      </c>
      <c r="Q53" s="7">
        <v>2384</v>
      </c>
    </row>
    <row r="54" spans="1:17" ht="16.5" thickTop="1" thickBot="1" x14ac:dyDescent="0.3">
      <c r="A54" s="7">
        <v>9</v>
      </c>
      <c r="B54" s="23" t="s">
        <v>83</v>
      </c>
      <c r="C54" s="216" t="s">
        <v>84</v>
      </c>
      <c r="D54" s="162"/>
      <c r="E54" s="162"/>
      <c r="F54" s="162"/>
      <c r="G54" s="162"/>
      <c r="H54" s="162"/>
      <c r="I54" s="162"/>
      <c r="J54" s="24"/>
      <c r="Q54" s="7">
        <v>2384</v>
      </c>
    </row>
    <row r="55" spans="1:17" ht="16.5" thickTop="1" thickBot="1" x14ac:dyDescent="0.3">
      <c r="A55" s="7" t="s">
        <v>42</v>
      </c>
      <c r="B55" s="23"/>
      <c r="C55" s="217"/>
      <c r="D55" s="217"/>
      <c r="E55" s="217"/>
      <c r="F55" s="25" t="s">
        <v>11</v>
      </c>
      <c r="G55" s="33"/>
      <c r="H55" s="33"/>
      <c r="I55" s="27"/>
      <c r="J55" s="28">
        <f>IF(AND(G55= "",H55= ""), 0, ROUND(ROUND(I55, 2) * ROUND(IF(H55="",G55,H55),  0), 2))</f>
        <v>0</v>
      </c>
      <c r="K55" s="7"/>
      <c r="M55" s="29">
        <v>0.2</v>
      </c>
      <c r="Q55" s="7">
        <v>2384</v>
      </c>
    </row>
    <row r="56" spans="1:17" ht="16.5" thickTop="1" thickBot="1" x14ac:dyDescent="0.3">
      <c r="A56" s="7">
        <v>9</v>
      </c>
      <c r="B56" s="23" t="s">
        <v>85</v>
      </c>
      <c r="C56" s="216" t="s">
        <v>86</v>
      </c>
      <c r="D56" s="162"/>
      <c r="E56" s="162"/>
      <c r="F56" s="162"/>
      <c r="G56" s="162"/>
      <c r="H56" s="162"/>
      <c r="I56" s="162"/>
      <c r="J56" s="24"/>
      <c r="Q56" s="7">
        <v>2384</v>
      </c>
    </row>
    <row r="57" spans="1:17" ht="16.5" thickTop="1" thickBot="1" x14ac:dyDescent="0.3">
      <c r="A57" s="7" t="s">
        <v>42</v>
      </c>
      <c r="B57" s="23"/>
      <c r="C57" s="217"/>
      <c r="D57" s="217"/>
      <c r="E57" s="217"/>
      <c r="F57" s="25" t="s">
        <v>11</v>
      </c>
      <c r="G57" s="33"/>
      <c r="H57" s="33"/>
      <c r="I57" s="27"/>
      <c r="J57" s="28">
        <f>IF(AND(G57= "",H57= ""), 0, ROUND(ROUND(I57, 2) * ROUND(IF(H57="",G57,H57),  0), 2))</f>
        <v>0</v>
      </c>
      <c r="K57" s="7"/>
      <c r="M57" s="29">
        <v>0.2</v>
      </c>
      <c r="Q57" s="7">
        <v>2384</v>
      </c>
    </row>
    <row r="58" spans="1:17" ht="15.75" hidden="1" thickTop="1" x14ac:dyDescent="0.25">
      <c r="A58" s="7" t="s">
        <v>54</v>
      </c>
    </row>
    <row r="59" spans="1:17" ht="16.899999999999999" customHeight="1" thickTop="1" x14ac:dyDescent="0.25">
      <c r="A59" s="7">
        <v>6</v>
      </c>
      <c r="B59" s="16" t="s">
        <v>87</v>
      </c>
      <c r="C59" s="222" t="s">
        <v>88</v>
      </c>
      <c r="D59" s="222"/>
      <c r="E59" s="222"/>
      <c r="F59" s="30"/>
      <c r="G59" s="30"/>
      <c r="H59" s="30"/>
      <c r="I59" s="30"/>
      <c r="J59" s="31"/>
      <c r="K59" s="7"/>
    </row>
    <row r="60" spans="1:17" ht="15.75" thickBot="1" x14ac:dyDescent="0.3">
      <c r="A60" s="7">
        <v>9</v>
      </c>
      <c r="B60" s="23" t="s">
        <v>89</v>
      </c>
      <c r="C60" s="216" t="s">
        <v>90</v>
      </c>
      <c r="D60" s="162"/>
      <c r="E60" s="162"/>
      <c r="F60" s="162"/>
      <c r="G60" s="162"/>
      <c r="H60" s="162"/>
      <c r="I60" s="162"/>
      <c r="J60" s="24"/>
      <c r="Q60" s="7">
        <v>2384</v>
      </c>
    </row>
    <row r="61" spans="1:17" ht="15.75" thickTop="1" x14ac:dyDescent="0.25">
      <c r="A61" s="7" t="s">
        <v>42</v>
      </c>
      <c r="B61" s="23"/>
      <c r="C61" s="217"/>
      <c r="D61" s="217"/>
      <c r="E61" s="217"/>
      <c r="F61" s="25" t="s">
        <v>11</v>
      </c>
      <c r="G61" s="33"/>
      <c r="H61" s="33"/>
      <c r="I61" s="27"/>
      <c r="J61" s="28">
        <f>IF(AND(G61= "",H61= ""), 0, ROUND(ROUND(I61, 2) * ROUND(IF(H61="",G61,H61),  0), 2))</f>
        <v>0</v>
      </c>
      <c r="K61" s="7"/>
      <c r="M61" s="29">
        <v>0.2</v>
      </c>
      <c r="Q61" s="7">
        <v>2384</v>
      </c>
    </row>
    <row r="62" spans="1:17" ht="16.5" thickTop="1" thickBot="1" x14ac:dyDescent="0.3">
      <c r="A62" s="7">
        <v>9</v>
      </c>
      <c r="B62" s="23" t="s">
        <v>91</v>
      </c>
      <c r="C62" s="216" t="s">
        <v>92</v>
      </c>
      <c r="D62" s="162"/>
      <c r="E62" s="162"/>
      <c r="F62" s="162"/>
      <c r="G62" s="162"/>
      <c r="H62" s="162"/>
      <c r="I62" s="162"/>
      <c r="J62" s="24"/>
      <c r="Q62" s="7">
        <v>2384</v>
      </c>
    </row>
    <row r="63" spans="1:17" ht="16.5" thickTop="1" thickBot="1" x14ac:dyDescent="0.3">
      <c r="A63" s="7" t="s">
        <v>42</v>
      </c>
      <c r="B63" s="23"/>
      <c r="C63" s="217"/>
      <c r="D63" s="217"/>
      <c r="E63" s="217"/>
      <c r="F63" s="25" t="s">
        <v>11</v>
      </c>
      <c r="G63" s="33"/>
      <c r="H63" s="33"/>
      <c r="I63" s="27"/>
      <c r="J63" s="28">
        <f>IF(AND(G63= "",H63= ""), 0, ROUND(ROUND(I63, 2) * ROUND(IF(H63="",G63,H63),  0), 2))</f>
        <v>0</v>
      </c>
      <c r="K63" s="7"/>
      <c r="M63" s="29">
        <v>0.2</v>
      </c>
      <c r="Q63" s="7">
        <v>2384</v>
      </c>
    </row>
    <row r="64" spans="1:17" ht="16.5" thickTop="1" thickBot="1" x14ac:dyDescent="0.3">
      <c r="A64" s="7">
        <v>9</v>
      </c>
      <c r="B64" s="23" t="s">
        <v>93</v>
      </c>
      <c r="C64" s="216" t="s">
        <v>86</v>
      </c>
      <c r="D64" s="162"/>
      <c r="E64" s="162"/>
      <c r="F64" s="162"/>
      <c r="G64" s="162"/>
      <c r="H64" s="162"/>
      <c r="I64" s="162"/>
      <c r="J64" s="24"/>
      <c r="Q64" s="7">
        <v>2384</v>
      </c>
    </row>
    <row r="65" spans="1:17" ht="16.5" thickTop="1" thickBot="1" x14ac:dyDescent="0.3">
      <c r="A65" s="7" t="s">
        <v>42</v>
      </c>
      <c r="B65" s="23"/>
      <c r="C65" s="217"/>
      <c r="D65" s="217"/>
      <c r="E65" s="217"/>
      <c r="F65" s="25" t="s">
        <v>11</v>
      </c>
      <c r="G65" s="33"/>
      <c r="H65" s="33"/>
      <c r="I65" s="27"/>
      <c r="J65" s="28">
        <f>IF(AND(G65= "",H65= ""), 0, ROUND(ROUND(I65, 2) * ROUND(IF(H65="",G65,H65),  0), 2))</f>
        <v>0</v>
      </c>
      <c r="K65" s="7"/>
      <c r="M65" s="29">
        <v>0.2</v>
      </c>
      <c r="Q65" s="7">
        <v>2384</v>
      </c>
    </row>
    <row r="66" spans="1:17" ht="15.75" hidden="1" thickTop="1" x14ac:dyDescent="0.25">
      <c r="A66" s="7" t="s">
        <v>54</v>
      </c>
    </row>
    <row r="67" spans="1:17" ht="15.75" hidden="1" thickTop="1" x14ac:dyDescent="0.25">
      <c r="A67" s="7" t="s">
        <v>43</v>
      </c>
    </row>
    <row r="68" spans="1:17" ht="15.75" thickTop="1" x14ac:dyDescent="0.25">
      <c r="A68" s="7">
        <v>5</v>
      </c>
      <c r="B68" s="16">
        <v>8</v>
      </c>
      <c r="C68" s="209" t="s">
        <v>94</v>
      </c>
      <c r="D68" s="209"/>
      <c r="E68" s="209"/>
      <c r="F68" s="21"/>
      <c r="G68" s="21"/>
      <c r="H68" s="21"/>
      <c r="I68" s="21"/>
      <c r="J68" s="22"/>
      <c r="K68" s="7"/>
    </row>
    <row r="69" spans="1:17" ht="16.899999999999999" customHeight="1" x14ac:dyDescent="0.25">
      <c r="A69" s="7">
        <v>6</v>
      </c>
      <c r="B69" s="16" t="s">
        <v>95</v>
      </c>
      <c r="C69" s="222" t="s">
        <v>96</v>
      </c>
      <c r="D69" s="222"/>
      <c r="E69" s="222"/>
      <c r="F69" s="30"/>
      <c r="G69" s="30"/>
      <c r="H69" s="30"/>
      <c r="I69" s="30"/>
      <c r="J69" s="31"/>
      <c r="K69" s="7"/>
    </row>
    <row r="70" spans="1:17" ht="15.75" thickBot="1" x14ac:dyDescent="0.3">
      <c r="A70" s="7">
        <v>9</v>
      </c>
      <c r="B70" s="23" t="s">
        <v>97</v>
      </c>
      <c r="C70" s="216" t="s">
        <v>98</v>
      </c>
      <c r="D70" s="162"/>
      <c r="E70" s="162"/>
      <c r="F70" s="162"/>
      <c r="G70" s="162"/>
      <c r="H70" s="162"/>
      <c r="I70" s="162"/>
      <c r="J70" s="24"/>
      <c r="Q70" s="7">
        <v>2384</v>
      </c>
    </row>
    <row r="71" spans="1:17" ht="16.5" thickTop="1" thickBot="1" x14ac:dyDescent="0.3">
      <c r="A71" s="7" t="s">
        <v>42</v>
      </c>
      <c r="B71" s="23"/>
      <c r="C71" s="217"/>
      <c r="D71" s="217"/>
      <c r="E71" s="217"/>
      <c r="F71" s="25" t="s">
        <v>11</v>
      </c>
      <c r="G71" s="33"/>
      <c r="H71" s="33"/>
      <c r="I71" s="27"/>
      <c r="J71" s="28">
        <f>IF(AND(G71= "",H71= ""), 0, ROUND(ROUND(I71, 2) * ROUND(IF(H71="",G71,H71),  0), 2))</f>
        <v>0</v>
      </c>
      <c r="K71" s="7"/>
      <c r="M71" s="29">
        <v>0.2</v>
      </c>
      <c r="Q71" s="7">
        <v>2384</v>
      </c>
    </row>
    <row r="72" spans="1:17" ht="15.75" hidden="1" thickTop="1" x14ac:dyDescent="0.25">
      <c r="A72" s="7" t="s">
        <v>54</v>
      </c>
    </row>
    <row r="73" spans="1:17" ht="15.75" hidden="1" thickTop="1" x14ac:dyDescent="0.25">
      <c r="A73" s="7" t="s">
        <v>43</v>
      </c>
    </row>
    <row r="74" spans="1:17" ht="15.75" hidden="1" thickTop="1" x14ac:dyDescent="0.25">
      <c r="A74" s="7" t="s">
        <v>73</v>
      </c>
    </row>
    <row r="75" spans="1:17" ht="15.75" thickTop="1" x14ac:dyDescent="0.25">
      <c r="A75" s="7">
        <v>4</v>
      </c>
      <c r="B75" s="16"/>
      <c r="C75" s="218" t="s">
        <v>99</v>
      </c>
      <c r="D75" s="218"/>
      <c r="E75" s="218"/>
      <c r="F75" s="19"/>
      <c r="G75" s="19"/>
      <c r="H75" s="19"/>
      <c r="I75" s="19"/>
      <c r="J75" s="20"/>
      <c r="K75" s="7"/>
    </row>
    <row r="76" spans="1:17" ht="16.899999999999999" customHeight="1" x14ac:dyDescent="0.25">
      <c r="A76" s="7">
        <v>5</v>
      </c>
      <c r="B76" s="16">
        <v>9</v>
      </c>
      <c r="C76" s="209" t="s">
        <v>100</v>
      </c>
      <c r="D76" s="209"/>
      <c r="E76" s="209"/>
      <c r="F76" s="21"/>
      <c r="G76" s="21"/>
      <c r="H76" s="21"/>
      <c r="I76" s="21"/>
      <c r="J76" s="22"/>
      <c r="K76" s="7"/>
    </row>
    <row r="77" spans="1:17" x14ac:dyDescent="0.25">
      <c r="A77" s="7">
        <v>8</v>
      </c>
      <c r="B77" s="23" t="s">
        <v>101</v>
      </c>
      <c r="C77" s="223" t="s">
        <v>102</v>
      </c>
      <c r="D77" s="223"/>
      <c r="E77" s="223"/>
      <c r="J77" s="24"/>
      <c r="K77" s="7"/>
    </row>
    <row r="78" spans="1:17" ht="15.75" thickBot="1" x14ac:dyDescent="0.3">
      <c r="A78" s="7">
        <v>9</v>
      </c>
      <c r="B78" s="23" t="s">
        <v>103</v>
      </c>
      <c r="C78" s="216" t="s">
        <v>77</v>
      </c>
      <c r="D78" s="162"/>
      <c r="E78" s="162"/>
      <c r="F78" s="162"/>
      <c r="G78" s="162"/>
      <c r="H78" s="162"/>
      <c r="I78" s="162"/>
      <c r="J78" s="24"/>
      <c r="Q78" s="7">
        <v>2384</v>
      </c>
    </row>
    <row r="79" spans="1:17" ht="16.5" thickTop="1" thickBot="1" x14ac:dyDescent="0.3">
      <c r="A79" s="7" t="s">
        <v>42</v>
      </c>
      <c r="B79" s="23"/>
      <c r="C79" s="217"/>
      <c r="D79" s="217"/>
      <c r="E79" s="217"/>
      <c r="F79" s="25" t="s">
        <v>10</v>
      </c>
      <c r="G79" s="26"/>
      <c r="H79" s="26"/>
      <c r="I79" s="27"/>
      <c r="J79" s="28">
        <f>IF(AND(G79= "",H79= ""), 0, ROUND(ROUND(I79, 2) * ROUND(IF(H79="",G79,H79),  2), 2))</f>
        <v>0</v>
      </c>
      <c r="K79" s="7"/>
      <c r="M79" s="29">
        <v>0.2</v>
      </c>
      <c r="Q79" s="7">
        <v>2384</v>
      </c>
    </row>
    <row r="80" spans="1:17" ht="15.75" hidden="1" thickTop="1" x14ac:dyDescent="0.25">
      <c r="A80" s="7" t="s">
        <v>104</v>
      </c>
    </row>
    <row r="81" spans="1:17" ht="15.75" thickTop="1" x14ac:dyDescent="0.25">
      <c r="A81" s="7">
        <v>8</v>
      </c>
      <c r="B81" s="23" t="s">
        <v>105</v>
      </c>
      <c r="C81" s="52" t="s">
        <v>106</v>
      </c>
      <c r="D81" s="52"/>
      <c r="E81" s="52"/>
      <c r="J81" s="24"/>
      <c r="K81" s="7"/>
    </row>
    <row r="82" spans="1:17" ht="15.75" thickBot="1" x14ac:dyDescent="0.3">
      <c r="A82" s="7">
        <v>9</v>
      </c>
      <c r="B82" s="23" t="s">
        <v>107</v>
      </c>
      <c r="C82" s="216" t="s">
        <v>77</v>
      </c>
      <c r="D82" s="162"/>
      <c r="E82" s="162"/>
      <c r="F82" s="162"/>
      <c r="G82" s="162"/>
      <c r="H82" s="162"/>
      <c r="I82" s="162"/>
      <c r="J82" s="24"/>
      <c r="Q82" s="7">
        <v>2384</v>
      </c>
    </row>
    <row r="83" spans="1:17" ht="16.5" thickTop="1" thickBot="1" x14ac:dyDescent="0.3">
      <c r="A83" s="7" t="s">
        <v>42</v>
      </c>
      <c r="B83" s="23"/>
      <c r="C83" s="217"/>
      <c r="D83" s="217"/>
      <c r="E83" s="217"/>
      <c r="F83" s="25" t="s">
        <v>11</v>
      </c>
      <c r="G83" s="33"/>
      <c r="H83" s="33"/>
      <c r="I83" s="27"/>
      <c r="J83" s="28">
        <f>IF(AND(G83= "",H83= ""), 0, ROUND(ROUND(I83, 2) * ROUND(IF(H83="",G83,H83),  0), 2))</f>
        <v>0</v>
      </c>
      <c r="K83" s="7"/>
      <c r="M83" s="29">
        <v>0.2</v>
      </c>
      <c r="Q83" s="7">
        <v>2384</v>
      </c>
    </row>
    <row r="84" spans="1:17" ht="15.75" hidden="1" thickTop="1" x14ac:dyDescent="0.25">
      <c r="A84" s="7" t="s">
        <v>104</v>
      </c>
    </row>
    <row r="85" spans="1:17" ht="15.75" hidden="1" thickTop="1" x14ac:dyDescent="0.25">
      <c r="A85" s="7" t="s">
        <v>43</v>
      </c>
    </row>
    <row r="86" spans="1:17" ht="30" customHeight="1" thickTop="1" x14ac:dyDescent="0.25">
      <c r="A86" s="7">
        <v>5</v>
      </c>
      <c r="B86" s="16">
        <v>10</v>
      </c>
      <c r="C86" s="219" t="s">
        <v>108</v>
      </c>
      <c r="D86" s="220"/>
      <c r="E86" s="220"/>
      <c r="F86" s="220"/>
      <c r="G86" s="220"/>
      <c r="H86" s="220"/>
      <c r="I86" s="221"/>
      <c r="J86" s="22"/>
      <c r="K86" s="7"/>
    </row>
    <row r="87" spans="1:17" ht="15.75" thickBot="1" x14ac:dyDescent="0.3">
      <c r="A87" s="7">
        <v>9</v>
      </c>
      <c r="B87" s="23" t="s">
        <v>109</v>
      </c>
      <c r="C87" s="216" t="s">
        <v>110</v>
      </c>
      <c r="D87" s="162"/>
      <c r="E87" s="162"/>
      <c r="F87" s="162"/>
      <c r="G87" s="162"/>
      <c r="H87" s="162"/>
      <c r="I87" s="162"/>
      <c r="J87" s="24"/>
      <c r="Q87" s="7">
        <v>2384</v>
      </c>
    </row>
    <row r="88" spans="1:17" ht="16.5" thickTop="1" thickBot="1" x14ac:dyDescent="0.3">
      <c r="A88" s="7" t="s">
        <v>42</v>
      </c>
      <c r="B88" s="23"/>
      <c r="C88" s="217"/>
      <c r="D88" s="217"/>
      <c r="E88" s="217"/>
      <c r="F88" s="25" t="s">
        <v>10</v>
      </c>
      <c r="G88" s="26"/>
      <c r="H88" s="26"/>
      <c r="I88" s="27"/>
      <c r="J88" s="28">
        <f>IF(AND(G88= "",H88= ""), 0, ROUND(ROUND(I88, 2) * ROUND(IF(H88="",G88,H88),  2), 2))</f>
        <v>0</v>
      </c>
      <c r="K88" s="7"/>
      <c r="M88" s="29">
        <v>0.2</v>
      </c>
      <c r="Q88" s="7">
        <v>2384</v>
      </c>
    </row>
    <row r="89" spans="1:17" ht="15.75" hidden="1" thickTop="1" x14ac:dyDescent="0.25">
      <c r="A89" s="7" t="s">
        <v>43</v>
      </c>
    </row>
    <row r="90" spans="1:17" ht="16.899999999999999" customHeight="1" thickTop="1" x14ac:dyDescent="0.25">
      <c r="A90" s="7">
        <v>5</v>
      </c>
      <c r="B90" s="16">
        <v>11</v>
      </c>
      <c r="C90" s="209" t="s">
        <v>111</v>
      </c>
      <c r="D90" s="209"/>
      <c r="E90" s="209"/>
      <c r="F90" s="21"/>
      <c r="G90" s="21"/>
      <c r="H90" s="21"/>
      <c r="I90" s="21"/>
      <c r="J90" s="22"/>
      <c r="K90" s="7"/>
    </row>
    <row r="91" spans="1:17" ht="15.75" thickBot="1" x14ac:dyDescent="0.3">
      <c r="A91" s="7">
        <v>9</v>
      </c>
      <c r="B91" s="23" t="s">
        <v>112</v>
      </c>
      <c r="C91" s="216" t="s">
        <v>41</v>
      </c>
      <c r="D91" s="162"/>
      <c r="E91" s="162"/>
      <c r="F91" s="162"/>
      <c r="G91" s="162"/>
      <c r="H91" s="162"/>
      <c r="I91" s="162"/>
      <c r="J91" s="24"/>
      <c r="Q91" s="7">
        <v>2384</v>
      </c>
    </row>
    <row r="92" spans="1:17" ht="16.5" thickTop="1" thickBot="1" x14ac:dyDescent="0.3">
      <c r="A92" s="7" t="s">
        <v>42</v>
      </c>
      <c r="B92" s="23"/>
      <c r="C92" s="217"/>
      <c r="D92" s="217"/>
      <c r="E92" s="217"/>
      <c r="F92" s="25" t="s">
        <v>10</v>
      </c>
      <c r="G92" s="26"/>
      <c r="H92" s="26"/>
      <c r="I92" s="27"/>
      <c r="J92" s="28">
        <f>IF(AND(G92= "",H92= ""), 0, ROUND(ROUND(I92, 2) * ROUND(IF(H92="",G92,H92),  2), 2))</f>
        <v>0</v>
      </c>
      <c r="K92" s="7"/>
      <c r="M92" s="29">
        <v>0.2</v>
      </c>
      <c r="Q92" s="7">
        <v>2384</v>
      </c>
    </row>
    <row r="93" spans="1:17" ht="15.75" hidden="1" thickTop="1" x14ac:dyDescent="0.25">
      <c r="A93" s="7" t="s">
        <v>43</v>
      </c>
    </row>
    <row r="94" spans="1:17" ht="15.75" thickTop="1" x14ac:dyDescent="0.25">
      <c r="A94" s="7">
        <v>5</v>
      </c>
      <c r="B94" s="16">
        <v>12</v>
      </c>
      <c r="C94" s="209" t="s">
        <v>113</v>
      </c>
      <c r="D94" s="209"/>
      <c r="E94" s="209"/>
      <c r="F94" s="21"/>
      <c r="G94" s="21"/>
      <c r="H94" s="21"/>
      <c r="I94" s="21"/>
      <c r="J94" s="22"/>
      <c r="K94" s="7"/>
    </row>
    <row r="95" spans="1:17" ht="15.75" thickBot="1" x14ac:dyDescent="0.3">
      <c r="A95" s="7">
        <v>9</v>
      </c>
      <c r="B95" s="23" t="s">
        <v>114</v>
      </c>
      <c r="C95" s="216" t="s">
        <v>115</v>
      </c>
      <c r="D95" s="162"/>
      <c r="E95" s="162"/>
      <c r="F95" s="162"/>
      <c r="G95" s="162"/>
      <c r="H95" s="162"/>
      <c r="I95" s="162"/>
      <c r="J95" s="24"/>
      <c r="Q95" s="7">
        <v>2384</v>
      </c>
    </row>
    <row r="96" spans="1:17" ht="16.5" thickTop="1" thickBot="1" x14ac:dyDescent="0.3">
      <c r="A96" s="7" t="s">
        <v>42</v>
      </c>
      <c r="B96" s="23"/>
      <c r="C96" s="217"/>
      <c r="D96" s="217"/>
      <c r="E96" s="217"/>
      <c r="F96" s="25" t="s">
        <v>116</v>
      </c>
      <c r="G96" s="26"/>
      <c r="H96" s="26"/>
      <c r="I96" s="27"/>
      <c r="J96" s="28">
        <f>IF(AND(G96= "",H96= ""), 0, ROUND(ROUND(I96, 2) * ROUND(IF(H96="",G96,H96),  2), 2))</f>
        <v>0</v>
      </c>
      <c r="K96" s="7"/>
      <c r="M96" s="29">
        <v>0.2</v>
      </c>
      <c r="Q96" s="7">
        <v>2384</v>
      </c>
    </row>
    <row r="97" spans="1:17" ht="15.75" hidden="1" thickTop="1" x14ac:dyDescent="0.25">
      <c r="A97" s="7" t="s">
        <v>43</v>
      </c>
    </row>
    <row r="98" spans="1:17" ht="16.899999999999999" customHeight="1" thickTop="1" x14ac:dyDescent="0.25">
      <c r="A98" s="7">
        <v>5</v>
      </c>
      <c r="B98" s="16">
        <v>13</v>
      </c>
      <c r="C98" s="209" t="s">
        <v>117</v>
      </c>
      <c r="D98" s="209"/>
      <c r="E98" s="209"/>
      <c r="F98" s="21"/>
      <c r="G98" s="21"/>
      <c r="H98" s="21"/>
      <c r="I98" s="21"/>
      <c r="J98" s="22"/>
      <c r="K98" s="7"/>
    </row>
    <row r="99" spans="1:17" ht="15.75" thickBot="1" x14ac:dyDescent="0.3">
      <c r="A99" s="7">
        <v>9</v>
      </c>
      <c r="B99" s="23" t="s">
        <v>118</v>
      </c>
      <c r="C99" s="216" t="s">
        <v>119</v>
      </c>
      <c r="D99" s="162"/>
      <c r="E99" s="162"/>
      <c r="F99" s="162"/>
      <c r="G99" s="162"/>
      <c r="H99" s="162"/>
      <c r="I99" s="162"/>
      <c r="J99" s="24"/>
      <c r="Q99" s="7">
        <v>2384</v>
      </c>
    </row>
    <row r="100" spans="1:17" ht="16.5" thickTop="1" thickBot="1" x14ac:dyDescent="0.3">
      <c r="A100" s="7" t="s">
        <v>42</v>
      </c>
      <c r="B100" s="23"/>
      <c r="C100" s="217"/>
      <c r="D100" s="217"/>
      <c r="E100" s="217"/>
      <c r="F100" s="25" t="s">
        <v>116</v>
      </c>
      <c r="G100" s="26"/>
      <c r="H100" s="26"/>
      <c r="I100" s="27"/>
      <c r="J100" s="28">
        <f>IF(AND(G100= "",H100= ""), 0, ROUND(ROUND(I100, 2) * ROUND(IF(H100="",G100,H100),  2), 2))</f>
        <v>0</v>
      </c>
      <c r="K100" s="7"/>
      <c r="M100" s="29">
        <v>0.2</v>
      </c>
      <c r="Q100" s="7">
        <v>2384</v>
      </c>
    </row>
    <row r="101" spans="1:17" ht="15.75" hidden="1" thickTop="1" x14ac:dyDescent="0.25">
      <c r="A101" s="7" t="s">
        <v>43</v>
      </c>
    </row>
    <row r="102" spans="1:17" ht="15.75" thickTop="1" x14ac:dyDescent="0.25">
      <c r="A102" s="7">
        <v>5</v>
      </c>
      <c r="B102" s="16">
        <v>14</v>
      </c>
      <c r="C102" s="209" t="s">
        <v>120</v>
      </c>
      <c r="D102" s="209"/>
      <c r="E102" s="209"/>
      <c r="F102" s="21"/>
      <c r="G102" s="21"/>
      <c r="H102" s="21"/>
      <c r="I102" s="21"/>
      <c r="J102" s="22"/>
      <c r="K102" s="7"/>
    </row>
    <row r="103" spans="1:17" ht="15.75" thickBot="1" x14ac:dyDescent="0.3">
      <c r="A103" s="7">
        <v>9</v>
      </c>
      <c r="B103" s="23" t="s">
        <v>121</v>
      </c>
      <c r="C103" s="216" t="s">
        <v>122</v>
      </c>
      <c r="D103" s="162"/>
      <c r="E103" s="162"/>
      <c r="F103" s="162"/>
      <c r="G103" s="162"/>
      <c r="H103" s="162"/>
      <c r="I103" s="162"/>
      <c r="J103" s="24"/>
      <c r="Q103" s="7">
        <v>2384</v>
      </c>
    </row>
    <row r="104" spans="1:17" ht="16.5" thickTop="1" thickBot="1" x14ac:dyDescent="0.3">
      <c r="A104" s="7" t="s">
        <v>42</v>
      </c>
      <c r="B104" s="23"/>
      <c r="C104" s="217"/>
      <c r="D104" s="217"/>
      <c r="E104" s="217"/>
      <c r="F104" s="25" t="s">
        <v>116</v>
      </c>
      <c r="G104" s="26"/>
      <c r="H104" s="26"/>
      <c r="I104" s="27"/>
      <c r="J104" s="28">
        <f>IF(AND(G104= "",H104= ""), 0, ROUND(ROUND(I104, 2) * ROUND(IF(H104="",G104,H104),  2), 2))</f>
        <v>0</v>
      </c>
      <c r="K104" s="7"/>
      <c r="M104" s="29">
        <v>0.2</v>
      </c>
      <c r="Q104" s="7">
        <v>2384</v>
      </c>
    </row>
    <row r="105" spans="1:17" ht="15.75" hidden="1" thickTop="1" x14ac:dyDescent="0.25">
      <c r="A105" s="7" t="s">
        <v>43</v>
      </c>
    </row>
    <row r="106" spans="1:17" ht="15.75" thickTop="1" x14ac:dyDescent="0.25">
      <c r="A106" s="7">
        <v>5</v>
      </c>
      <c r="B106" s="16">
        <v>15</v>
      </c>
      <c r="C106" s="47" t="s">
        <v>123</v>
      </c>
      <c r="D106" s="47"/>
      <c r="E106" s="47"/>
      <c r="F106" s="21"/>
      <c r="G106" s="21"/>
      <c r="H106" s="21"/>
      <c r="I106" s="21"/>
      <c r="J106" s="22"/>
      <c r="K106" s="7"/>
    </row>
    <row r="107" spans="1:17" ht="15.75" thickBot="1" x14ac:dyDescent="0.3">
      <c r="A107" s="7">
        <v>9</v>
      </c>
      <c r="B107" s="23" t="s">
        <v>124</v>
      </c>
      <c r="C107" s="216" t="s">
        <v>125</v>
      </c>
      <c r="D107" s="162"/>
      <c r="E107" s="162"/>
      <c r="F107" s="162"/>
      <c r="G107" s="162"/>
      <c r="H107" s="162"/>
      <c r="I107" s="162"/>
      <c r="J107" s="24"/>
      <c r="Q107" s="7">
        <v>2384</v>
      </c>
    </row>
    <row r="108" spans="1:17" ht="16.5" thickTop="1" thickBot="1" x14ac:dyDescent="0.3">
      <c r="A108" s="7" t="s">
        <v>42</v>
      </c>
      <c r="B108" s="23"/>
      <c r="C108" s="217"/>
      <c r="D108" s="217"/>
      <c r="E108" s="217"/>
      <c r="F108" s="25" t="s">
        <v>116</v>
      </c>
      <c r="G108" s="26"/>
      <c r="H108" s="26"/>
      <c r="I108" s="27"/>
      <c r="J108" s="28">
        <f>IF(AND(G108= "",H108= ""), 0, ROUND(ROUND(I108, 2) * ROUND(IF(H108="",G108,H108),  2), 2))</f>
        <v>0</v>
      </c>
      <c r="K108" s="7"/>
      <c r="M108" s="29">
        <v>0.2</v>
      </c>
      <c r="Q108" s="7">
        <v>2384</v>
      </c>
    </row>
    <row r="109" spans="1:17" ht="15.75" hidden="1" thickTop="1" x14ac:dyDescent="0.25">
      <c r="A109" s="7" t="s">
        <v>43</v>
      </c>
    </row>
    <row r="110" spans="1:17" ht="16.899999999999999" customHeight="1" thickTop="1" x14ac:dyDescent="0.25">
      <c r="A110" s="7">
        <v>5</v>
      </c>
      <c r="B110" s="16">
        <v>16</v>
      </c>
      <c r="C110" s="209" t="s">
        <v>126</v>
      </c>
      <c r="D110" s="209"/>
      <c r="E110" s="209"/>
      <c r="F110" s="21"/>
      <c r="G110" s="21"/>
      <c r="H110" s="21"/>
      <c r="I110" s="21"/>
      <c r="J110" s="22"/>
      <c r="K110" s="7"/>
    </row>
    <row r="111" spans="1:17" x14ac:dyDescent="0.25">
      <c r="A111" s="7">
        <v>6</v>
      </c>
      <c r="B111" s="16" t="s">
        <v>127</v>
      </c>
      <c r="C111" s="222" t="s">
        <v>128</v>
      </c>
      <c r="D111" s="222"/>
      <c r="E111" s="222"/>
      <c r="F111" s="30"/>
      <c r="G111" s="30"/>
      <c r="H111" s="30"/>
      <c r="I111" s="30"/>
      <c r="J111" s="31"/>
      <c r="K111" s="7"/>
    </row>
    <row r="112" spans="1:17" ht="15.75" thickBot="1" x14ac:dyDescent="0.3">
      <c r="A112" s="7">
        <v>9</v>
      </c>
      <c r="B112" s="23" t="s">
        <v>129</v>
      </c>
      <c r="C112" s="216" t="s">
        <v>130</v>
      </c>
      <c r="D112" s="162"/>
      <c r="E112" s="162"/>
      <c r="F112" s="162"/>
      <c r="G112" s="162"/>
      <c r="H112" s="162"/>
      <c r="I112" s="162"/>
      <c r="J112" s="24"/>
      <c r="Q112" s="7">
        <v>2384</v>
      </c>
    </row>
    <row r="113" spans="1:17" ht="16.5" thickTop="1" thickBot="1" x14ac:dyDescent="0.3">
      <c r="A113" s="7" t="s">
        <v>42</v>
      </c>
      <c r="B113" s="23"/>
      <c r="C113" s="217"/>
      <c r="D113" s="217"/>
      <c r="E113" s="217"/>
      <c r="F113" s="25" t="s">
        <v>11</v>
      </c>
      <c r="G113" s="33"/>
      <c r="H113" s="33"/>
      <c r="I113" s="27"/>
      <c r="J113" s="28">
        <f>IF(AND(G113= "",H113= ""), 0, ROUND(ROUND(I113, 2) * ROUND(IF(H113="",G113,H113),  0), 2))</f>
        <v>0</v>
      </c>
      <c r="K113" s="7"/>
      <c r="M113" s="29">
        <v>0.2</v>
      </c>
      <c r="Q113" s="7">
        <v>2384</v>
      </c>
    </row>
    <row r="114" spans="1:17" ht="16.5" thickTop="1" thickBot="1" x14ac:dyDescent="0.3">
      <c r="A114" s="7">
        <v>9</v>
      </c>
      <c r="B114" s="23" t="s">
        <v>131</v>
      </c>
      <c r="C114" s="216" t="s">
        <v>132</v>
      </c>
      <c r="D114" s="162"/>
      <c r="E114" s="162"/>
      <c r="F114" s="162"/>
      <c r="G114" s="162"/>
      <c r="H114" s="162"/>
      <c r="I114" s="162"/>
      <c r="J114" s="24"/>
      <c r="Q114" s="7">
        <v>2384</v>
      </c>
    </row>
    <row r="115" spans="1:17" ht="16.5" thickTop="1" thickBot="1" x14ac:dyDescent="0.3">
      <c r="A115" s="7" t="s">
        <v>42</v>
      </c>
      <c r="B115" s="23"/>
      <c r="C115" s="217"/>
      <c r="D115" s="217"/>
      <c r="E115" s="217"/>
      <c r="F115" s="25" t="s">
        <v>11</v>
      </c>
      <c r="G115" s="33"/>
      <c r="H115" s="33"/>
      <c r="I115" s="27"/>
      <c r="J115" s="28">
        <f>IF(AND(G115= "",H115= ""), 0, ROUND(ROUND(I115, 2) * ROUND(IF(H115="",G115,H115),  0), 2))</f>
        <v>0</v>
      </c>
      <c r="K115" s="7"/>
      <c r="M115" s="29">
        <v>0.2</v>
      </c>
      <c r="Q115" s="7">
        <v>2384</v>
      </c>
    </row>
    <row r="116" spans="1:17" ht="15.75" hidden="1" thickTop="1" x14ac:dyDescent="0.25">
      <c r="A116" s="7" t="s">
        <v>54</v>
      </c>
    </row>
    <row r="117" spans="1:17" ht="16.899999999999999" customHeight="1" thickTop="1" x14ac:dyDescent="0.25">
      <c r="A117" s="7">
        <v>6</v>
      </c>
      <c r="B117" s="16" t="s">
        <v>133</v>
      </c>
      <c r="C117" s="222" t="s">
        <v>88</v>
      </c>
      <c r="D117" s="222"/>
      <c r="E117" s="222"/>
      <c r="F117" s="30"/>
      <c r="G117" s="30"/>
      <c r="H117" s="30"/>
      <c r="I117" s="30"/>
      <c r="J117" s="31"/>
      <c r="K117" s="7"/>
    </row>
    <row r="118" spans="1:17" ht="15.75" thickBot="1" x14ac:dyDescent="0.3">
      <c r="A118" s="7">
        <v>9</v>
      </c>
      <c r="B118" s="23" t="s">
        <v>134</v>
      </c>
      <c r="C118" s="216" t="s">
        <v>130</v>
      </c>
      <c r="D118" s="162"/>
      <c r="E118" s="162"/>
      <c r="F118" s="162"/>
      <c r="G118" s="162"/>
      <c r="H118" s="162"/>
      <c r="I118" s="162"/>
      <c r="J118" s="24"/>
      <c r="Q118" s="7">
        <v>2384</v>
      </c>
    </row>
    <row r="119" spans="1:17" ht="16.5" thickTop="1" thickBot="1" x14ac:dyDescent="0.3">
      <c r="A119" s="7" t="s">
        <v>42</v>
      </c>
      <c r="B119" s="23"/>
      <c r="C119" s="217"/>
      <c r="D119" s="217"/>
      <c r="E119" s="217"/>
      <c r="F119" s="25" t="s">
        <v>11</v>
      </c>
      <c r="G119" s="33"/>
      <c r="H119" s="33"/>
      <c r="I119" s="27"/>
      <c r="J119" s="28">
        <f>IF(AND(G119= "",H119= ""), 0, ROUND(ROUND(I119, 2) * ROUND(IF(H119="",G119,H119),  0), 2))</f>
        <v>0</v>
      </c>
      <c r="K119" s="7"/>
      <c r="M119" s="29">
        <v>0.2</v>
      </c>
      <c r="Q119" s="7">
        <v>2384</v>
      </c>
    </row>
    <row r="120" spans="1:17" ht="16.5" thickTop="1" thickBot="1" x14ac:dyDescent="0.3">
      <c r="A120" s="7">
        <v>9</v>
      </c>
      <c r="B120" s="23" t="s">
        <v>135</v>
      </c>
      <c r="C120" s="216" t="s">
        <v>136</v>
      </c>
      <c r="D120" s="162"/>
      <c r="E120" s="162"/>
      <c r="F120" s="162"/>
      <c r="G120" s="162"/>
      <c r="H120" s="162"/>
      <c r="I120" s="162"/>
      <c r="J120" s="24"/>
      <c r="Q120" s="7">
        <v>2384</v>
      </c>
    </row>
    <row r="121" spans="1:17" ht="16.5" thickTop="1" thickBot="1" x14ac:dyDescent="0.3">
      <c r="A121" s="7" t="s">
        <v>42</v>
      </c>
      <c r="B121" s="23"/>
      <c r="C121" s="217"/>
      <c r="D121" s="217"/>
      <c r="E121" s="217"/>
      <c r="F121" s="25" t="s">
        <v>11</v>
      </c>
      <c r="G121" s="33"/>
      <c r="H121" s="33"/>
      <c r="I121" s="27"/>
      <c r="J121" s="28">
        <f>IF(AND(G121= "",H121= ""), 0, ROUND(ROUND(I121, 2) * ROUND(IF(H121="",G121,H121),  0), 2))</f>
        <v>0</v>
      </c>
      <c r="K121" s="7"/>
      <c r="M121" s="29">
        <v>0.2</v>
      </c>
      <c r="Q121" s="7">
        <v>2384</v>
      </c>
    </row>
    <row r="122" spans="1:17" ht="15.75" hidden="1" thickTop="1" x14ac:dyDescent="0.25">
      <c r="A122" s="7" t="s">
        <v>54</v>
      </c>
    </row>
    <row r="123" spans="1:17" ht="16.899999999999999" customHeight="1" thickTop="1" x14ac:dyDescent="0.25">
      <c r="A123" s="7">
        <v>6</v>
      </c>
      <c r="B123" s="16" t="s">
        <v>137</v>
      </c>
      <c r="C123" s="222" t="s">
        <v>138</v>
      </c>
      <c r="D123" s="222"/>
      <c r="E123" s="222"/>
      <c r="F123" s="30"/>
      <c r="G123" s="30"/>
      <c r="H123" s="30"/>
      <c r="I123" s="30"/>
      <c r="J123" s="31"/>
      <c r="K123" s="7"/>
    </row>
    <row r="124" spans="1:17" ht="15.75" thickBot="1" x14ac:dyDescent="0.3">
      <c r="A124" s="7">
        <v>9</v>
      </c>
      <c r="B124" s="23" t="s">
        <v>139</v>
      </c>
      <c r="C124" s="216" t="s">
        <v>130</v>
      </c>
      <c r="D124" s="162"/>
      <c r="E124" s="162"/>
      <c r="F124" s="162"/>
      <c r="G124" s="162"/>
      <c r="H124" s="162"/>
      <c r="I124" s="162"/>
      <c r="J124" s="24"/>
      <c r="Q124" s="7">
        <v>2384</v>
      </c>
    </row>
    <row r="125" spans="1:17" ht="16.5" thickTop="1" thickBot="1" x14ac:dyDescent="0.3">
      <c r="A125" s="7" t="s">
        <v>42</v>
      </c>
      <c r="B125" s="23"/>
      <c r="C125" s="217"/>
      <c r="D125" s="217"/>
      <c r="E125" s="217"/>
      <c r="F125" s="25" t="s">
        <v>11</v>
      </c>
      <c r="G125" s="33"/>
      <c r="H125" s="33"/>
      <c r="I125" s="27"/>
      <c r="J125" s="28">
        <f>IF(AND(G125= "",H125= ""), 0, ROUND(ROUND(I125, 2) * ROUND(IF(H125="",G125,H125),  0), 2))</f>
        <v>0</v>
      </c>
      <c r="K125" s="7"/>
      <c r="M125" s="29">
        <v>0.2</v>
      </c>
      <c r="Q125" s="7">
        <v>2384</v>
      </c>
    </row>
    <row r="126" spans="1:17" ht="16.5" thickTop="1" thickBot="1" x14ac:dyDescent="0.3">
      <c r="A126" s="7">
        <v>9</v>
      </c>
      <c r="B126" s="23" t="s">
        <v>140</v>
      </c>
      <c r="C126" s="216" t="s">
        <v>141</v>
      </c>
      <c r="D126" s="162"/>
      <c r="E126" s="162"/>
      <c r="F126" s="162"/>
      <c r="G126" s="162"/>
      <c r="H126" s="162"/>
      <c r="I126" s="162"/>
      <c r="J126" s="24"/>
      <c r="Q126" s="7">
        <v>2384</v>
      </c>
    </row>
    <row r="127" spans="1:17" ht="16.5" thickTop="1" thickBot="1" x14ac:dyDescent="0.3">
      <c r="A127" s="7" t="s">
        <v>42</v>
      </c>
      <c r="B127" s="23"/>
      <c r="C127" s="217"/>
      <c r="D127" s="217"/>
      <c r="E127" s="217"/>
      <c r="F127" s="25" t="s">
        <v>11</v>
      </c>
      <c r="G127" s="33"/>
      <c r="H127" s="33"/>
      <c r="I127" s="27"/>
      <c r="J127" s="28">
        <f>IF(AND(G127= "",H127= ""), 0, ROUND(ROUND(I127, 2) * ROUND(IF(H127="",G127,H127),  0), 2))</f>
        <v>0</v>
      </c>
      <c r="K127" s="7"/>
      <c r="M127" s="29">
        <v>0.2</v>
      </c>
      <c r="Q127" s="7">
        <v>2384</v>
      </c>
    </row>
    <row r="128" spans="1:17" ht="15.75" hidden="1" thickTop="1" x14ac:dyDescent="0.25">
      <c r="A128" s="7" t="s">
        <v>54</v>
      </c>
    </row>
    <row r="129" spans="1:17" ht="15.75" hidden="1" thickTop="1" x14ac:dyDescent="0.25">
      <c r="A129" s="7" t="s">
        <v>43</v>
      </c>
    </row>
    <row r="130" spans="1:17" ht="15.75" hidden="1" thickTop="1" x14ac:dyDescent="0.25">
      <c r="A130" s="7" t="s">
        <v>73</v>
      </c>
    </row>
    <row r="131" spans="1:17" ht="15.75" thickTop="1" x14ac:dyDescent="0.25">
      <c r="A131" s="7">
        <v>4</v>
      </c>
      <c r="B131" s="16"/>
      <c r="C131" s="218" t="s">
        <v>142</v>
      </c>
      <c r="D131" s="218"/>
      <c r="E131" s="218"/>
      <c r="F131" s="19"/>
      <c r="G131" s="19"/>
      <c r="H131" s="19"/>
      <c r="I131" s="19"/>
      <c r="J131" s="20"/>
      <c r="K131" s="7"/>
    </row>
    <row r="132" spans="1:17" ht="28.5" customHeight="1" x14ac:dyDescent="0.25">
      <c r="A132" s="7">
        <v>5</v>
      </c>
      <c r="B132" s="16">
        <v>18</v>
      </c>
      <c r="C132" s="219" t="s">
        <v>143</v>
      </c>
      <c r="D132" s="220"/>
      <c r="E132" s="220"/>
      <c r="F132" s="220"/>
      <c r="G132" s="220"/>
      <c r="H132" s="220"/>
      <c r="I132" s="221"/>
      <c r="J132" s="22"/>
      <c r="K132" s="7"/>
    </row>
    <row r="133" spans="1:17" ht="15.75" thickBot="1" x14ac:dyDescent="0.3">
      <c r="A133" s="7">
        <v>9</v>
      </c>
      <c r="B133" s="23" t="s">
        <v>144</v>
      </c>
      <c r="C133" s="216" t="s">
        <v>145</v>
      </c>
      <c r="D133" s="162"/>
      <c r="E133" s="162"/>
      <c r="F133" s="162"/>
      <c r="G133" s="162"/>
      <c r="H133" s="162"/>
      <c r="I133" s="162"/>
      <c r="J133" s="24"/>
      <c r="Q133" s="7">
        <v>2384</v>
      </c>
    </row>
    <row r="134" spans="1:17" ht="16.5" thickTop="1" thickBot="1" x14ac:dyDescent="0.3">
      <c r="A134" s="7" t="s">
        <v>42</v>
      </c>
      <c r="B134" s="23"/>
      <c r="C134" s="217"/>
      <c r="D134" s="217"/>
      <c r="E134" s="217"/>
      <c r="F134" s="25" t="s">
        <v>116</v>
      </c>
      <c r="G134" s="26"/>
      <c r="H134" s="26"/>
      <c r="I134" s="27"/>
      <c r="J134" s="28">
        <f>IF(AND(G134= "",H134= ""), 0, ROUND(ROUND(I134, 2) * ROUND(IF(H134="",G134,H134),  2), 2))</f>
        <v>0</v>
      </c>
      <c r="K134" s="7"/>
      <c r="M134" s="29">
        <v>0.2</v>
      </c>
      <c r="Q134" s="7">
        <v>2384</v>
      </c>
    </row>
    <row r="135" spans="1:17" ht="15.75" hidden="1" thickTop="1" x14ac:dyDescent="0.25">
      <c r="A135" s="7" t="s">
        <v>43</v>
      </c>
    </row>
    <row r="136" spans="1:17" ht="15.75" thickTop="1" x14ac:dyDescent="0.25">
      <c r="A136" s="7">
        <v>5</v>
      </c>
      <c r="B136" s="16">
        <v>19</v>
      </c>
      <c r="C136" s="47" t="s">
        <v>146</v>
      </c>
      <c r="D136" s="47"/>
      <c r="E136" s="47"/>
      <c r="F136" s="21"/>
      <c r="G136" s="21"/>
      <c r="H136" s="21"/>
      <c r="I136" s="21"/>
      <c r="J136" s="22"/>
      <c r="K136" s="7"/>
    </row>
    <row r="137" spans="1:17" ht="15.75" thickBot="1" x14ac:dyDescent="0.3">
      <c r="A137" s="7">
        <v>9</v>
      </c>
      <c r="B137" s="23" t="s">
        <v>147</v>
      </c>
      <c r="C137" s="216" t="s">
        <v>148</v>
      </c>
      <c r="D137" s="162"/>
      <c r="E137" s="162"/>
      <c r="F137" s="162"/>
      <c r="G137" s="162"/>
      <c r="H137" s="162"/>
      <c r="I137" s="162"/>
      <c r="J137" s="24"/>
      <c r="Q137" s="7">
        <v>2384</v>
      </c>
    </row>
    <row r="138" spans="1:17" ht="16.5" thickTop="1" thickBot="1" x14ac:dyDescent="0.3">
      <c r="A138" s="7" t="s">
        <v>42</v>
      </c>
      <c r="B138" s="23"/>
      <c r="C138" s="217"/>
      <c r="D138" s="217"/>
      <c r="E138" s="217"/>
      <c r="F138" s="25" t="s">
        <v>116</v>
      </c>
      <c r="G138" s="26"/>
      <c r="H138" s="26"/>
      <c r="I138" s="27"/>
      <c r="J138" s="28">
        <f>IF(AND(G138= "",H138= ""), 0, ROUND(ROUND(I138, 2) * ROUND(IF(H138="",G138,H138),  2), 2))</f>
        <v>0</v>
      </c>
      <c r="K138" s="7"/>
      <c r="M138" s="29">
        <v>0.2</v>
      </c>
      <c r="Q138" s="7">
        <v>2384</v>
      </c>
    </row>
    <row r="139" spans="1:17" ht="15.75" hidden="1" thickTop="1" x14ac:dyDescent="0.25">
      <c r="A139" s="7" t="s">
        <v>43</v>
      </c>
    </row>
    <row r="140" spans="1:17" ht="15.75" hidden="1" thickTop="1" x14ac:dyDescent="0.25">
      <c r="A140" s="7" t="s">
        <v>73</v>
      </c>
    </row>
    <row r="141" spans="1:17" ht="15.75" thickTop="1" x14ac:dyDescent="0.25">
      <c r="A141" s="7">
        <v>4</v>
      </c>
      <c r="B141" s="16"/>
      <c r="C141" s="218" t="s">
        <v>149</v>
      </c>
      <c r="D141" s="218"/>
      <c r="E141" s="218"/>
      <c r="F141" s="19"/>
      <c r="G141" s="19"/>
      <c r="H141" s="19"/>
      <c r="I141" s="19"/>
      <c r="J141" s="20"/>
      <c r="K141" s="7"/>
    </row>
    <row r="142" spans="1:17" ht="15.75" hidden="1" thickTop="1" x14ac:dyDescent="0.25">
      <c r="A142" s="7" t="s">
        <v>43</v>
      </c>
    </row>
    <row r="143" spans="1:17" ht="16.899999999999999" customHeight="1" x14ac:dyDescent="0.25">
      <c r="A143" s="7">
        <v>5</v>
      </c>
      <c r="B143" s="16">
        <v>25</v>
      </c>
      <c r="C143" s="209" t="s">
        <v>150</v>
      </c>
      <c r="D143" s="209"/>
      <c r="E143" s="209"/>
      <c r="F143" s="21"/>
      <c r="G143" s="21"/>
      <c r="H143" s="21"/>
      <c r="I143" s="21"/>
      <c r="J143" s="22"/>
      <c r="K143" s="7"/>
    </row>
    <row r="144" spans="1:17" ht="15.75" thickBot="1" x14ac:dyDescent="0.3">
      <c r="A144" s="7">
        <v>9</v>
      </c>
      <c r="B144" s="23" t="s">
        <v>151</v>
      </c>
      <c r="C144" s="216" t="s">
        <v>152</v>
      </c>
      <c r="D144" s="162"/>
      <c r="E144" s="162"/>
      <c r="F144" s="162"/>
      <c r="G144" s="162"/>
      <c r="H144" s="162"/>
      <c r="I144" s="162"/>
      <c r="J144" s="24"/>
      <c r="Q144" s="7">
        <v>2384</v>
      </c>
    </row>
    <row r="145" spans="1:17" ht="16.5" thickTop="1" thickBot="1" x14ac:dyDescent="0.3">
      <c r="A145" s="7" t="s">
        <v>42</v>
      </c>
      <c r="B145" s="23"/>
      <c r="C145" s="217"/>
      <c r="D145" s="217"/>
      <c r="E145" s="217"/>
      <c r="F145" s="25" t="s">
        <v>153</v>
      </c>
      <c r="G145" s="33"/>
      <c r="H145" s="33"/>
      <c r="I145" s="27"/>
      <c r="J145" s="28">
        <f>IF(AND(G145= "",H145= ""), 0, ROUND(ROUND(I145, 2) * ROUND(IF(H145="",G145,H145),  0), 2))</f>
        <v>0</v>
      </c>
      <c r="K145" s="7"/>
      <c r="M145" s="29">
        <v>0.2</v>
      </c>
      <c r="Q145" s="7">
        <v>2384</v>
      </c>
    </row>
    <row r="146" spans="1:17" ht="15.75" hidden="1" thickTop="1" x14ac:dyDescent="0.25">
      <c r="A146" s="7" t="s">
        <v>43</v>
      </c>
    </row>
    <row r="147" spans="1:17" ht="15.75" thickTop="1" x14ac:dyDescent="0.25">
      <c r="A147" s="7" t="s">
        <v>154</v>
      </c>
      <c r="B147" s="24"/>
      <c r="C147" s="162"/>
      <c r="D147" s="162"/>
      <c r="E147" s="162"/>
      <c r="J147" s="24"/>
    </row>
    <row r="148" spans="1:17" x14ac:dyDescent="0.25">
      <c r="B148" s="24"/>
      <c r="C148" s="272" t="s">
        <v>36</v>
      </c>
      <c r="D148" s="273"/>
      <c r="E148" s="273"/>
      <c r="F148" s="274"/>
      <c r="G148" s="274"/>
      <c r="H148" s="274"/>
      <c r="I148" s="274"/>
      <c r="J148" s="275"/>
    </row>
    <row r="149" spans="1:17" x14ac:dyDescent="0.25">
      <c r="B149" s="24"/>
      <c r="C149" s="265"/>
      <c r="D149" s="266"/>
      <c r="E149" s="266"/>
      <c r="F149" s="266"/>
      <c r="G149" s="266"/>
      <c r="H149" s="266"/>
      <c r="I149" s="266"/>
      <c r="J149" s="267"/>
    </row>
    <row r="150" spans="1:17" x14ac:dyDescent="0.25">
      <c r="B150" s="24"/>
      <c r="C150" s="268" t="s">
        <v>155</v>
      </c>
      <c r="D150" s="269"/>
      <c r="E150" s="269"/>
      <c r="F150" s="270">
        <f>SUMIF(K7:K147, IF(K6="","",K6), J7:J147)</f>
        <v>0</v>
      </c>
      <c r="G150" s="270"/>
      <c r="H150" s="270"/>
      <c r="I150" s="270"/>
      <c r="J150" s="271"/>
    </row>
    <row r="151" spans="1:17" hidden="1" x14ac:dyDescent="0.25">
      <c r="B151" s="24"/>
      <c r="C151" s="208" t="s">
        <v>156</v>
      </c>
      <c r="D151" s="209"/>
      <c r="E151" s="209"/>
      <c r="F151" s="210">
        <f>ROUND(SUMIF(K7:K147, IF(K6="","",K6), J7:J147) * 0.2, 2)</f>
        <v>0</v>
      </c>
      <c r="G151" s="210"/>
      <c r="H151" s="210"/>
      <c r="I151" s="210"/>
      <c r="J151" s="211"/>
    </row>
    <row r="152" spans="1:17" hidden="1" x14ac:dyDescent="0.25">
      <c r="B152" s="24"/>
      <c r="C152" s="189" t="s">
        <v>157</v>
      </c>
      <c r="D152" s="190"/>
      <c r="E152" s="190"/>
      <c r="F152" s="191">
        <f>SUM(F150:F151)</f>
        <v>0</v>
      </c>
      <c r="G152" s="191"/>
      <c r="H152" s="191"/>
      <c r="I152" s="191"/>
      <c r="J152" s="192"/>
    </row>
    <row r="153" spans="1:17" ht="18.600000000000001" customHeight="1" x14ac:dyDescent="0.25">
      <c r="A153" s="7">
        <v>3</v>
      </c>
      <c r="B153" s="16" t="s">
        <v>158</v>
      </c>
      <c r="C153" s="264" t="s">
        <v>159</v>
      </c>
      <c r="D153" s="264"/>
      <c r="E153" s="264"/>
      <c r="F153" s="77"/>
      <c r="G153" s="77"/>
      <c r="H153" s="77"/>
      <c r="I153" s="77"/>
      <c r="J153" s="18"/>
      <c r="K153" s="7"/>
    </row>
    <row r="154" spans="1:17" ht="18.600000000000001" customHeight="1" x14ac:dyDescent="0.25">
      <c r="A154" s="7">
        <v>3</v>
      </c>
      <c r="B154" s="16"/>
      <c r="C154" s="225" t="s">
        <v>37</v>
      </c>
      <c r="D154" s="225"/>
      <c r="E154" s="225"/>
      <c r="F154" s="17"/>
      <c r="G154" s="17"/>
      <c r="H154" s="17"/>
      <c r="I154" s="17"/>
      <c r="J154" s="18"/>
      <c r="K154" s="7"/>
    </row>
    <row r="155" spans="1:17" x14ac:dyDescent="0.25">
      <c r="A155" s="7">
        <v>4</v>
      </c>
      <c r="B155" s="16"/>
      <c r="C155" s="218" t="s">
        <v>38</v>
      </c>
      <c r="D155" s="218"/>
      <c r="E155" s="218"/>
      <c r="F155" s="19"/>
      <c r="G155" s="19"/>
      <c r="H155" s="19"/>
      <c r="I155" s="19"/>
      <c r="J155" s="20"/>
      <c r="K155" s="7"/>
    </row>
    <row r="156" spans="1:17" x14ac:dyDescent="0.25">
      <c r="A156" s="7">
        <v>5</v>
      </c>
      <c r="B156" s="16">
        <v>1</v>
      </c>
      <c r="C156" s="47" t="s">
        <v>39</v>
      </c>
      <c r="D156" s="47"/>
      <c r="E156" s="47"/>
      <c r="F156" s="21"/>
      <c r="G156" s="21"/>
      <c r="H156" s="21"/>
      <c r="I156" s="21"/>
      <c r="J156" s="22"/>
      <c r="K156" s="7"/>
    </row>
    <row r="157" spans="1:17" ht="15.75" thickBot="1" x14ac:dyDescent="0.3">
      <c r="A157" s="7">
        <v>9</v>
      </c>
      <c r="B157" s="23" t="s">
        <v>40</v>
      </c>
      <c r="C157" s="216" t="s">
        <v>41</v>
      </c>
      <c r="D157" s="162"/>
      <c r="E157" s="162"/>
      <c r="F157" s="162"/>
      <c r="G157" s="162"/>
      <c r="H157" s="162"/>
      <c r="I157" s="162"/>
      <c r="J157" s="24"/>
      <c r="Q157" s="7">
        <v>2390</v>
      </c>
    </row>
    <row r="158" spans="1:17" ht="16.5" thickTop="1" thickBot="1" x14ac:dyDescent="0.3">
      <c r="A158" s="7" t="s">
        <v>42</v>
      </c>
      <c r="B158" s="23"/>
      <c r="C158" s="217"/>
      <c r="D158" s="217"/>
      <c r="E158" s="217"/>
      <c r="F158" s="25" t="s">
        <v>10</v>
      </c>
      <c r="G158" s="26"/>
      <c r="H158" s="26"/>
      <c r="I158" s="27"/>
      <c r="J158" s="28">
        <f>IF(AND(G158= "",H158= ""), 0, ROUND(ROUND(I158, 2) * ROUND(IF(H158="",G158,H158),  2), 2))</f>
        <v>0</v>
      </c>
      <c r="K158" s="7"/>
      <c r="M158" s="29">
        <v>0.2</v>
      </c>
      <c r="Q158" s="7">
        <v>2390</v>
      </c>
    </row>
    <row r="159" spans="1:17" ht="15.75" hidden="1" thickTop="1" x14ac:dyDescent="0.25">
      <c r="A159" s="7" t="s">
        <v>43</v>
      </c>
    </row>
    <row r="160" spans="1:17" ht="15.75" thickTop="1" x14ac:dyDescent="0.25">
      <c r="A160" s="7">
        <v>5</v>
      </c>
      <c r="B160" s="16">
        <v>2</v>
      </c>
      <c r="C160" s="47" t="s">
        <v>44</v>
      </c>
      <c r="D160" s="47"/>
      <c r="E160" s="47"/>
      <c r="F160" s="21"/>
      <c r="G160" s="21"/>
      <c r="H160" s="21"/>
      <c r="I160" s="21"/>
      <c r="J160" s="22"/>
      <c r="K160" s="7"/>
    </row>
    <row r="161" spans="1:17" ht="15.75" thickBot="1" x14ac:dyDescent="0.3">
      <c r="A161" s="7">
        <v>9</v>
      </c>
      <c r="B161" s="23" t="s">
        <v>45</v>
      </c>
      <c r="C161" s="216" t="s">
        <v>41</v>
      </c>
      <c r="D161" s="162"/>
      <c r="E161" s="162"/>
      <c r="F161" s="162"/>
      <c r="G161" s="162"/>
      <c r="H161" s="162"/>
      <c r="I161" s="162"/>
      <c r="J161" s="24"/>
      <c r="Q161" s="7">
        <v>2390</v>
      </c>
    </row>
    <row r="162" spans="1:17" ht="16.5" thickTop="1" thickBot="1" x14ac:dyDescent="0.3">
      <c r="A162" s="7" t="s">
        <v>42</v>
      </c>
      <c r="B162" s="23"/>
      <c r="C162" s="217"/>
      <c r="D162" s="217"/>
      <c r="E162" s="217"/>
      <c r="F162" s="25" t="s">
        <v>10</v>
      </c>
      <c r="G162" s="26"/>
      <c r="H162" s="26"/>
      <c r="I162" s="27"/>
      <c r="J162" s="28">
        <f>IF(AND(G162= "",H162= ""), 0, ROUND(ROUND(I162, 2) * ROUND(IF(H162="",G162,H162),  2), 2))</f>
        <v>0</v>
      </c>
      <c r="K162" s="7"/>
      <c r="M162" s="29">
        <v>0.2</v>
      </c>
      <c r="Q162" s="7">
        <v>2390</v>
      </c>
    </row>
    <row r="163" spans="1:17" ht="15.75" hidden="1" thickTop="1" x14ac:dyDescent="0.25">
      <c r="A163" s="7" t="s">
        <v>43</v>
      </c>
    </row>
    <row r="164" spans="1:17" ht="15.75" thickTop="1" x14ac:dyDescent="0.25">
      <c r="A164" s="7">
        <v>5</v>
      </c>
      <c r="B164" s="16">
        <v>3</v>
      </c>
      <c r="C164" s="47" t="s">
        <v>46</v>
      </c>
      <c r="D164" s="47"/>
      <c r="E164" s="47"/>
      <c r="F164" s="21"/>
      <c r="G164" s="21"/>
      <c r="H164" s="21"/>
      <c r="I164" s="21"/>
      <c r="J164" s="22"/>
      <c r="K164" s="7"/>
    </row>
    <row r="165" spans="1:17" ht="16.899999999999999" customHeight="1" x14ac:dyDescent="0.25">
      <c r="A165" s="7">
        <v>6</v>
      </c>
      <c r="B165" s="16" t="s">
        <v>47</v>
      </c>
      <c r="C165" s="222" t="s">
        <v>48</v>
      </c>
      <c r="D165" s="222"/>
      <c r="E165" s="222"/>
      <c r="F165" s="30"/>
      <c r="G165" s="30"/>
      <c r="H165" s="30"/>
      <c r="I165" s="30"/>
      <c r="J165" s="31"/>
      <c r="K165" s="7"/>
    </row>
    <row r="166" spans="1:17" ht="15.75" thickBot="1" x14ac:dyDescent="0.3">
      <c r="A166" s="7">
        <v>9</v>
      </c>
      <c r="B166" s="23" t="s">
        <v>49</v>
      </c>
      <c r="C166" s="216" t="s">
        <v>50</v>
      </c>
      <c r="D166" s="162"/>
      <c r="E166" s="162"/>
      <c r="F166" s="162"/>
      <c r="G166" s="162"/>
      <c r="H166" s="162"/>
      <c r="I166" s="162"/>
      <c r="J166" s="24"/>
      <c r="Q166" s="7">
        <v>2390</v>
      </c>
    </row>
    <row r="167" spans="1:17" ht="16.5" thickTop="1" thickBot="1" x14ac:dyDescent="0.3">
      <c r="A167" s="7" t="s">
        <v>42</v>
      </c>
      <c r="B167" s="23"/>
      <c r="C167" s="217"/>
      <c r="D167" s="217"/>
      <c r="E167" s="217"/>
      <c r="F167" s="25" t="s">
        <v>51</v>
      </c>
      <c r="G167" s="32"/>
      <c r="H167" s="32"/>
      <c r="I167" s="27"/>
      <c r="J167" s="28">
        <f>IF(AND(G167= "",H167= ""), 0, ROUND(ROUND(I167, 2) * ROUND(IF(H167="",G167,H167),  3), 2))</f>
        <v>0</v>
      </c>
      <c r="K167" s="7"/>
      <c r="M167" s="29">
        <v>0.2</v>
      </c>
      <c r="Q167" s="7">
        <v>2390</v>
      </c>
    </row>
    <row r="168" spans="1:17" ht="16.5" thickTop="1" thickBot="1" x14ac:dyDescent="0.3">
      <c r="A168" s="7">
        <v>9</v>
      </c>
      <c r="B168" s="23" t="s">
        <v>52</v>
      </c>
      <c r="C168" s="216" t="s">
        <v>53</v>
      </c>
      <c r="D168" s="162"/>
      <c r="E168" s="162"/>
      <c r="F168" s="162"/>
      <c r="G168" s="162"/>
      <c r="H168" s="162"/>
      <c r="I168" s="162"/>
      <c r="J168" s="24"/>
      <c r="Q168" s="7">
        <v>2390</v>
      </c>
    </row>
    <row r="169" spans="1:17" ht="16.5" thickTop="1" thickBot="1" x14ac:dyDescent="0.3">
      <c r="A169" s="7" t="s">
        <v>42</v>
      </c>
      <c r="B169" s="23"/>
      <c r="C169" s="217"/>
      <c r="D169" s="217"/>
      <c r="E169" s="217"/>
      <c r="F169" s="25" t="s">
        <v>51</v>
      </c>
      <c r="G169" s="32"/>
      <c r="H169" s="32"/>
      <c r="I169" s="27"/>
      <c r="J169" s="28">
        <f>IF(AND(G169= "",H169= ""), 0, ROUND(ROUND(I169, 2) * ROUND(IF(H169="",G169,H169),  3), 2))</f>
        <v>0</v>
      </c>
      <c r="K169" s="7"/>
      <c r="M169" s="29">
        <v>0.2</v>
      </c>
      <c r="Q169" s="7">
        <v>2390</v>
      </c>
    </row>
    <row r="170" spans="1:17" ht="15.75" hidden="1" thickTop="1" x14ac:dyDescent="0.25">
      <c r="A170" s="7" t="s">
        <v>54</v>
      </c>
    </row>
    <row r="171" spans="1:17" ht="15.75" thickTop="1" x14ac:dyDescent="0.25">
      <c r="A171" s="7">
        <v>6</v>
      </c>
      <c r="B171" s="16" t="s">
        <v>55</v>
      </c>
      <c r="C171" s="51" t="s">
        <v>56</v>
      </c>
      <c r="D171" s="51"/>
      <c r="E171" s="51"/>
      <c r="F171" s="30"/>
      <c r="G171" s="30"/>
      <c r="H171" s="30"/>
      <c r="I171" s="30"/>
      <c r="J171" s="31"/>
      <c r="K171" s="7"/>
    </row>
    <row r="172" spans="1:17" ht="15.75" thickBot="1" x14ac:dyDescent="0.3">
      <c r="A172" s="7">
        <v>9</v>
      </c>
      <c r="B172" s="23" t="s">
        <v>57</v>
      </c>
      <c r="C172" s="216" t="s">
        <v>58</v>
      </c>
      <c r="D172" s="162"/>
      <c r="E172" s="162"/>
      <c r="F172" s="162"/>
      <c r="G172" s="162"/>
      <c r="H172" s="162"/>
      <c r="I172" s="162"/>
      <c r="J172" s="24"/>
      <c r="Q172" s="7">
        <v>2390</v>
      </c>
    </row>
    <row r="173" spans="1:17" ht="16.5" thickTop="1" thickBot="1" x14ac:dyDescent="0.3">
      <c r="A173" s="7" t="s">
        <v>42</v>
      </c>
      <c r="B173" s="23"/>
      <c r="C173" s="217"/>
      <c r="D173" s="217"/>
      <c r="E173" s="217"/>
      <c r="F173" s="25" t="s">
        <v>51</v>
      </c>
      <c r="G173" s="32"/>
      <c r="H173" s="32"/>
      <c r="I173" s="27"/>
      <c r="J173" s="28">
        <f>IF(AND(G173= "",H173= ""), 0, ROUND(ROUND(I173, 2) * ROUND(IF(H173="",G173,H173),  3), 2))</f>
        <v>0</v>
      </c>
      <c r="K173" s="7"/>
      <c r="M173" s="29">
        <v>0.2</v>
      </c>
      <c r="Q173" s="7">
        <v>2390</v>
      </c>
    </row>
    <row r="174" spans="1:17" ht="16.5" thickTop="1" thickBot="1" x14ac:dyDescent="0.3">
      <c r="A174" s="7">
        <v>9</v>
      </c>
      <c r="B174" s="23" t="s">
        <v>59</v>
      </c>
      <c r="C174" s="216" t="s">
        <v>60</v>
      </c>
      <c r="D174" s="162"/>
      <c r="E174" s="162"/>
      <c r="F174" s="162"/>
      <c r="G174" s="162"/>
      <c r="H174" s="162"/>
      <c r="I174" s="162"/>
      <c r="J174" s="24"/>
      <c r="Q174" s="7">
        <v>2390</v>
      </c>
    </row>
    <row r="175" spans="1:17" ht="16.5" thickTop="1" thickBot="1" x14ac:dyDescent="0.3">
      <c r="A175" s="7" t="s">
        <v>42</v>
      </c>
      <c r="B175" s="23"/>
      <c r="C175" s="217"/>
      <c r="D175" s="217"/>
      <c r="E175" s="217"/>
      <c r="F175" s="25" t="s">
        <v>51</v>
      </c>
      <c r="G175" s="32"/>
      <c r="H175" s="32"/>
      <c r="I175" s="27"/>
      <c r="J175" s="28">
        <f>IF(AND(G175= "",H175= ""), 0, ROUND(ROUND(I175, 2) * ROUND(IF(H175="",G175,H175),  3), 2))</f>
        <v>0</v>
      </c>
      <c r="K175" s="7"/>
      <c r="M175" s="29">
        <v>0.2</v>
      </c>
      <c r="Q175" s="7">
        <v>2390</v>
      </c>
    </row>
    <row r="176" spans="1:17" ht="16.5" thickTop="1" thickBot="1" x14ac:dyDescent="0.3">
      <c r="A176" s="7">
        <v>9</v>
      </c>
      <c r="B176" s="23" t="s">
        <v>61</v>
      </c>
      <c r="C176" s="216" t="s">
        <v>62</v>
      </c>
      <c r="D176" s="162"/>
      <c r="E176" s="162"/>
      <c r="F176" s="162"/>
      <c r="G176" s="162"/>
      <c r="H176" s="162"/>
      <c r="I176" s="162"/>
      <c r="J176" s="24"/>
      <c r="Q176" s="7">
        <v>2390</v>
      </c>
    </row>
    <row r="177" spans="1:17" ht="16.5" thickTop="1" thickBot="1" x14ac:dyDescent="0.3">
      <c r="A177" s="7" t="s">
        <v>42</v>
      </c>
      <c r="B177" s="23"/>
      <c r="C177" s="217"/>
      <c r="D177" s="217"/>
      <c r="E177" s="217"/>
      <c r="F177" s="25" t="s">
        <v>51</v>
      </c>
      <c r="G177" s="32"/>
      <c r="H177" s="32"/>
      <c r="I177" s="27"/>
      <c r="J177" s="28">
        <f>IF(AND(G177= "",H177= ""), 0, ROUND(ROUND(I177, 2) * ROUND(IF(H177="",G177,H177),  3), 2))</f>
        <v>0</v>
      </c>
      <c r="K177" s="7"/>
      <c r="M177" s="29">
        <v>0.2</v>
      </c>
      <c r="Q177" s="7">
        <v>2390</v>
      </c>
    </row>
    <row r="178" spans="1:17" ht="16.5" thickTop="1" thickBot="1" x14ac:dyDescent="0.3">
      <c r="A178" s="7">
        <v>9</v>
      </c>
      <c r="B178" s="23" t="s">
        <v>63</v>
      </c>
      <c r="C178" s="216" t="s">
        <v>64</v>
      </c>
      <c r="D178" s="162"/>
      <c r="E178" s="162"/>
      <c r="F178" s="162"/>
      <c r="G178" s="162"/>
      <c r="H178" s="162"/>
      <c r="I178" s="162"/>
      <c r="J178" s="24"/>
      <c r="Q178" s="7">
        <v>2390</v>
      </c>
    </row>
    <row r="179" spans="1:17" ht="16.5" thickTop="1" thickBot="1" x14ac:dyDescent="0.3">
      <c r="A179" s="7" t="s">
        <v>42</v>
      </c>
      <c r="B179" s="23"/>
      <c r="C179" s="217"/>
      <c r="D179" s="217"/>
      <c r="E179" s="217"/>
      <c r="F179" s="25" t="s">
        <v>51</v>
      </c>
      <c r="G179" s="32"/>
      <c r="H179" s="32"/>
      <c r="I179" s="27"/>
      <c r="J179" s="28">
        <f>IF(AND(G179= "",H179= ""), 0, ROUND(ROUND(I179, 2) * ROUND(IF(H179="",G179,H179),  3), 2))</f>
        <v>0</v>
      </c>
      <c r="K179" s="7"/>
      <c r="M179" s="29">
        <v>0.2</v>
      </c>
      <c r="Q179" s="7">
        <v>2390</v>
      </c>
    </row>
    <row r="180" spans="1:17" ht="15.75" hidden="1" thickTop="1" x14ac:dyDescent="0.25">
      <c r="A180" s="7" t="s">
        <v>54</v>
      </c>
    </row>
    <row r="181" spans="1:17" ht="16.899999999999999" customHeight="1" thickTop="1" x14ac:dyDescent="0.25">
      <c r="A181" s="7">
        <v>6</v>
      </c>
      <c r="B181" s="16" t="s">
        <v>65</v>
      </c>
      <c r="C181" s="222" t="s">
        <v>66</v>
      </c>
      <c r="D181" s="222"/>
      <c r="E181" s="222"/>
      <c r="F181" s="30"/>
      <c r="G181" s="30"/>
      <c r="H181" s="30"/>
      <c r="I181" s="30"/>
      <c r="J181" s="31"/>
      <c r="K181" s="7"/>
    </row>
    <row r="182" spans="1:17" ht="15.75" thickBot="1" x14ac:dyDescent="0.3">
      <c r="A182" s="7">
        <v>9</v>
      </c>
      <c r="B182" s="23" t="s">
        <v>67</v>
      </c>
      <c r="C182" s="216" t="s">
        <v>68</v>
      </c>
      <c r="D182" s="162"/>
      <c r="E182" s="162"/>
      <c r="F182" s="162"/>
      <c r="G182" s="162"/>
      <c r="H182" s="162"/>
      <c r="I182" s="162"/>
      <c r="J182" s="24"/>
      <c r="Q182" s="7">
        <v>2390</v>
      </c>
    </row>
    <row r="183" spans="1:17" ht="16.5" thickTop="1" thickBot="1" x14ac:dyDescent="0.3">
      <c r="A183" s="7" t="s">
        <v>42</v>
      </c>
      <c r="B183" s="23"/>
      <c r="C183" s="217"/>
      <c r="D183" s="217"/>
      <c r="E183" s="217"/>
      <c r="F183" s="25" t="s">
        <v>51</v>
      </c>
      <c r="G183" s="32"/>
      <c r="H183" s="32"/>
      <c r="I183" s="27"/>
      <c r="J183" s="28">
        <f>IF(AND(G183= "",H183= ""), 0, ROUND(ROUND(I183, 2) * ROUND(IF(H183="",G183,H183),  3), 2))</f>
        <v>0</v>
      </c>
      <c r="K183" s="7"/>
      <c r="M183" s="29">
        <v>0.2</v>
      </c>
      <c r="Q183" s="7">
        <v>2390</v>
      </c>
    </row>
    <row r="184" spans="1:17" ht="15.75" hidden="1" thickTop="1" x14ac:dyDescent="0.25">
      <c r="A184" s="7" t="s">
        <v>54</v>
      </c>
    </row>
    <row r="185" spans="1:17" ht="15.75" thickTop="1" x14ac:dyDescent="0.25">
      <c r="A185" s="7">
        <v>6</v>
      </c>
      <c r="B185" s="16" t="s">
        <v>69</v>
      </c>
      <c r="C185" s="222" t="s">
        <v>70</v>
      </c>
      <c r="D185" s="222"/>
      <c r="E185" s="222"/>
      <c r="F185" s="30"/>
      <c r="G185" s="30"/>
      <c r="H185" s="30"/>
      <c r="I185" s="30"/>
      <c r="J185" s="31"/>
      <c r="K185" s="7"/>
    </row>
    <row r="186" spans="1:17" ht="15.75" thickBot="1" x14ac:dyDescent="0.3">
      <c r="A186" s="7">
        <v>9</v>
      </c>
      <c r="B186" s="23" t="s">
        <v>71</v>
      </c>
      <c r="C186" s="216" t="s">
        <v>72</v>
      </c>
      <c r="D186" s="162"/>
      <c r="E186" s="162"/>
      <c r="F186" s="162"/>
      <c r="G186" s="162"/>
      <c r="H186" s="162"/>
      <c r="I186" s="162"/>
      <c r="J186" s="24"/>
      <c r="Q186" s="7">
        <v>2390</v>
      </c>
    </row>
    <row r="187" spans="1:17" ht="16.5" thickTop="1" thickBot="1" x14ac:dyDescent="0.3">
      <c r="A187" s="7" t="s">
        <v>42</v>
      </c>
      <c r="B187" s="23"/>
      <c r="C187" s="217"/>
      <c r="D187" s="217"/>
      <c r="E187" s="217"/>
      <c r="F187" s="25" t="s">
        <v>11</v>
      </c>
      <c r="G187" s="33"/>
      <c r="H187" s="33"/>
      <c r="I187" s="27"/>
      <c r="J187" s="28">
        <f>IF(AND(G187= "",H187= ""), 0, ROUND(ROUND(I187, 2) * ROUND(IF(H187="",G187,H187),  0), 2))</f>
        <v>0</v>
      </c>
      <c r="K187" s="7"/>
      <c r="M187" s="29">
        <v>0.2</v>
      </c>
      <c r="Q187" s="7">
        <v>2390</v>
      </c>
    </row>
    <row r="188" spans="1:17" ht="15.75" hidden="1" thickTop="1" x14ac:dyDescent="0.25">
      <c r="A188" s="7" t="s">
        <v>54</v>
      </c>
    </row>
    <row r="189" spans="1:17" hidden="1" x14ac:dyDescent="0.25">
      <c r="A189" s="7" t="s">
        <v>43</v>
      </c>
    </row>
    <row r="190" spans="1:17" hidden="1" x14ac:dyDescent="0.25">
      <c r="A190" s="7" t="s">
        <v>43</v>
      </c>
    </row>
    <row r="191" spans="1:17" hidden="1" x14ac:dyDescent="0.25">
      <c r="A191" s="7" t="s">
        <v>73</v>
      </c>
    </row>
    <row r="192" spans="1:17" ht="15.75" thickTop="1" x14ac:dyDescent="0.25">
      <c r="A192" s="7">
        <v>4</v>
      </c>
      <c r="B192" s="16"/>
      <c r="C192" s="218" t="s">
        <v>74</v>
      </c>
      <c r="D192" s="218"/>
      <c r="E192" s="218"/>
      <c r="F192" s="19"/>
      <c r="G192" s="19"/>
      <c r="H192" s="19"/>
      <c r="I192" s="19"/>
      <c r="J192" s="20"/>
      <c r="K192" s="7"/>
    </row>
    <row r="193" spans="1:17" ht="16.899999999999999" customHeight="1" x14ac:dyDescent="0.25">
      <c r="A193" s="7">
        <v>5</v>
      </c>
      <c r="B193" s="16">
        <v>6</v>
      </c>
      <c r="C193" s="209" t="s">
        <v>75</v>
      </c>
      <c r="D193" s="209"/>
      <c r="E193" s="209"/>
      <c r="F193" s="21"/>
      <c r="G193" s="21"/>
      <c r="H193" s="21"/>
      <c r="I193" s="21"/>
      <c r="J193" s="22"/>
      <c r="K193" s="7"/>
    </row>
    <row r="194" spans="1:17" ht="15.75" thickBot="1" x14ac:dyDescent="0.3">
      <c r="A194" s="7">
        <v>9</v>
      </c>
      <c r="B194" s="23" t="s">
        <v>76</v>
      </c>
      <c r="C194" s="216" t="s">
        <v>77</v>
      </c>
      <c r="D194" s="162"/>
      <c r="E194" s="162"/>
      <c r="F194" s="162"/>
      <c r="G194" s="162"/>
      <c r="H194" s="162"/>
      <c r="I194" s="162"/>
      <c r="J194" s="24"/>
      <c r="Q194" s="7">
        <v>2390</v>
      </c>
    </row>
    <row r="195" spans="1:17" ht="16.5" thickTop="1" thickBot="1" x14ac:dyDescent="0.3">
      <c r="A195" s="7" t="s">
        <v>42</v>
      </c>
      <c r="B195" s="23"/>
      <c r="C195" s="217"/>
      <c r="D195" s="217"/>
      <c r="E195" s="217"/>
      <c r="F195" s="25" t="s">
        <v>11</v>
      </c>
      <c r="G195" s="33"/>
      <c r="H195" s="33"/>
      <c r="I195" s="27"/>
      <c r="J195" s="28">
        <f>IF(AND(G195= "",H195= ""), 0, ROUND(ROUND(I195, 2) * ROUND(IF(H195="",G195,H195),  0), 2))</f>
        <v>0</v>
      </c>
      <c r="K195" s="7"/>
      <c r="M195" s="29">
        <v>0.2</v>
      </c>
      <c r="Q195" s="7">
        <v>2390</v>
      </c>
    </row>
    <row r="196" spans="1:17" ht="15.75" hidden="1" thickTop="1" x14ac:dyDescent="0.25">
      <c r="A196" s="7" t="s">
        <v>43</v>
      </c>
    </row>
    <row r="197" spans="1:17" ht="28.5" customHeight="1" thickTop="1" x14ac:dyDescent="0.25">
      <c r="A197" s="7">
        <v>5</v>
      </c>
      <c r="B197" s="16">
        <v>7</v>
      </c>
      <c r="C197" s="219" t="s">
        <v>78</v>
      </c>
      <c r="D197" s="220"/>
      <c r="E197" s="220"/>
      <c r="F197" s="220"/>
      <c r="G197" s="220"/>
      <c r="H197" s="220"/>
      <c r="I197" s="221"/>
      <c r="J197" s="22"/>
      <c r="K197" s="7"/>
    </row>
    <row r="198" spans="1:17" ht="16.899999999999999" customHeight="1" x14ac:dyDescent="0.25">
      <c r="A198" s="7">
        <v>6</v>
      </c>
      <c r="B198" s="16" t="s">
        <v>79</v>
      </c>
      <c r="C198" s="222" t="s">
        <v>80</v>
      </c>
      <c r="D198" s="222"/>
      <c r="E198" s="222"/>
      <c r="F198" s="30"/>
      <c r="G198" s="30"/>
      <c r="H198" s="30"/>
      <c r="I198" s="30"/>
      <c r="J198" s="31"/>
      <c r="K198" s="7"/>
    </row>
    <row r="199" spans="1:17" ht="15.75" thickBot="1" x14ac:dyDescent="0.3">
      <c r="A199" s="7">
        <v>9</v>
      </c>
      <c r="B199" s="23" t="s">
        <v>81</v>
      </c>
      <c r="C199" s="216" t="s">
        <v>82</v>
      </c>
      <c r="D199" s="162"/>
      <c r="E199" s="162"/>
      <c r="F199" s="162"/>
      <c r="G199" s="162"/>
      <c r="H199" s="162"/>
      <c r="I199" s="162"/>
      <c r="J199" s="24"/>
      <c r="Q199" s="7">
        <v>2390</v>
      </c>
    </row>
    <row r="200" spans="1:17" ht="16.5" thickTop="1" thickBot="1" x14ac:dyDescent="0.3">
      <c r="A200" s="7" t="s">
        <v>42</v>
      </c>
      <c r="B200" s="23"/>
      <c r="C200" s="217"/>
      <c r="D200" s="217"/>
      <c r="E200" s="217"/>
      <c r="F200" s="25" t="s">
        <v>11</v>
      </c>
      <c r="G200" s="33"/>
      <c r="H200" s="33"/>
      <c r="I200" s="27"/>
      <c r="J200" s="28">
        <f>IF(AND(G200= "",H200= ""), 0, ROUND(ROUND(I200, 2) * ROUND(IF(H200="",G200,H200),  0), 2))</f>
        <v>0</v>
      </c>
      <c r="K200" s="7"/>
      <c r="M200" s="29">
        <v>0.2</v>
      </c>
      <c r="Q200" s="7">
        <v>2390</v>
      </c>
    </row>
    <row r="201" spans="1:17" ht="16.5" thickTop="1" thickBot="1" x14ac:dyDescent="0.3">
      <c r="A201" s="7">
        <v>9</v>
      </c>
      <c r="B201" s="23" t="s">
        <v>83</v>
      </c>
      <c r="C201" s="216" t="s">
        <v>84</v>
      </c>
      <c r="D201" s="162"/>
      <c r="E201" s="162"/>
      <c r="F201" s="162"/>
      <c r="G201" s="162"/>
      <c r="H201" s="162"/>
      <c r="I201" s="162"/>
      <c r="J201" s="24"/>
      <c r="Q201" s="7">
        <v>2390</v>
      </c>
    </row>
    <row r="202" spans="1:17" ht="16.5" thickTop="1" thickBot="1" x14ac:dyDescent="0.3">
      <c r="A202" s="7" t="s">
        <v>42</v>
      </c>
      <c r="B202" s="23"/>
      <c r="C202" s="217"/>
      <c r="D202" s="217"/>
      <c r="E202" s="217"/>
      <c r="F202" s="25" t="s">
        <v>11</v>
      </c>
      <c r="G202" s="33"/>
      <c r="H202" s="33"/>
      <c r="I202" s="27"/>
      <c r="J202" s="28">
        <f>IF(AND(G202= "",H202= ""), 0, ROUND(ROUND(I202, 2) * ROUND(IF(H202="",G202,H202),  0), 2))</f>
        <v>0</v>
      </c>
      <c r="K202" s="7"/>
      <c r="M202" s="29">
        <v>0.2</v>
      </c>
      <c r="Q202" s="7">
        <v>2390</v>
      </c>
    </row>
    <row r="203" spans="1:17" ht="16.5" thickTop="1" thickBot="1" x14ac:dyDescent="0.3">
      <c r="A203" s="7">
        <v>9</v>
      </c>
      <c r="B203" s="23" t="s">
        <v>85</v>
      </c>
      <c r="C203" s="216" t="s">
        <v>86</v>
      </c>
      <c r="D203" s="162"/>
      <c r="E203" s="162"/>
      <c r="F203" s="162"/>
      <c r="G203" s="162"/>
      <c r="H203" s="162"/>
      <c r="I203" s="162"/>
      <c r="J203" s="24"/>
      <c r="Q203" s="7">
        <v>2390</v>
      </c>
    </row>
    <row r="204" spans="1:17" ht="16.5" thickTop="1" thickBot="1" x14ac:dyDescent="0.3">
      <c r="A204" s="7" t="s">
        <v>42</v>
      </c>
      <c r="B204" s="23"/>
      <c r="C204" s="217"/>
      <c r="D204" s="217"/>
      <c r="E204" s="217"/>
      <c r="F204" s="25" t="s">
        <v>11</v>
      </c>
      <c r="G204" s="33"/>
      <c r="H204" s="33"/>
      <c r="I204" s="27"/>
      <c r="J204" s="28">
        <f>IF(AND(G204= "",H204= ""), 0, ROUND(ROUND(I204, 2) * ROUND(IF(H204="",G204,H204),  0), 2))</f>
        <v>0</v>
      </c>
      <c r="K204" s="7"/>
      <c r="M204" s="29">
        <v>0.2</v>
      </c>
      <c r="Q204" s="7">
        <v>2390</v>
      </c>
    </row>
    <row r="205" spans="1:17" ht="15.75" hidden="1" thickTop="1" x14ac:dyDescent="0.25">
      <c r="A205" s="7" t="s">
        <v>54</v>
      </c>
    </row>
    <row r="206" spans="1:17" ht="16.899999999999999" customHeight="1" thickTop="1" x14ac:dyDescent="0.25">
      <c r="A206" s="7">
        <v>6</v>
      </c>
      <c r="B206" s="16" t="s">
        <v>87</v>
      </c>
      <c r="C206" s="222" t="s">
        <v>88</v>
      </c>
      <c r="D206" s="222"/>
      <c r="E206" s="222"/>
      <c r="F206" s="30"/>
      <c r="G206" s="30"/>
      <c r="H206" s="30"/>
      <c r="I206" s="30"/>
      <c r="J206" s="31"/>
      <c r="K206" s="7"/>
    </row>
    <row r="207" spans="1:17" ht="15.75" thickBot="1" x14ac:dyDescent="0.3">
      <c r="A207" s="7">
        <v>9</v>
      </c>
      <c r="B207" s="23" t="s">
        <v>89</v>
      </c>
      <c r="C207" s="216" t="s">
        <v>90</v>
      </c>
      <c r="D207" s="162"/>
      <c r="E207" s="162"/>
      <c r="F207" s="162"/>
      <c r="G207" s="162"/>
      <c r="H207" s="162"/>
      <c r="I207" s="162"/>
      <c r="J207" s="24"/>
      <c r="Q207" s="7">
        <v>2390</v>
      </c>
    </row>
    <row r="208" spans="1:17" ht="16.5" thickTop="1" thickBot="1" x14ac:dyDescent="0.3">
      <c r="A208" s="7" t="s">
        <v>42</v>
      </c>
      <c r="B208" s="23"/>
      <c r="C208" s="217"/>
      <c r="D208" s="217"/>
      <c r="E208" s="217"/>
      <c r="F208" s="25" t="s">
        <v>11</v>
      </c>
      <c r="G208" s="33"/>
      <c r="H208" s="33"/>
      <c r="I208" s="27"/>
      <c r="J208" s="28">
        <f>IF(AND(G208= "",H208= ""), 0, ROUND(ROUND(I208, 2) * ROUND(IF(H208="",G208,H208),  0), 2))</f>
        <v>0</v>
      </c>
      <c r="K208" s="7"/>
      <c r="M208" s="29">
        <v>0.2</v>
      </c>
      <c r="Q208" s="7">
        <v>2390</v>
      </c>
    </row>
    <row r="209" spans="1:17" ht="15.75" thickTop="1" x14ac:dyDescent="0.25">
      <c r="A209" s="7">
        <v>9</v>
      </c>
      <c r="B209" s="23" t="s">
        <v>91</v>
      </c>
      <c r="C209" s="216" t="s">
        <v>92</v>
      </c>
      <c r="D209" s="162"/>
      <c r="E209" s="162"/>
      <c r="F209" s="162"/>
      <c r="G209" s="162"/>
      <c r="H209" s="162"/>
      <c r="I209" s="162"/>
      <c r="J209" s="24"/>
      <c r="Q209" s="7">
        <v>2390</v>
      </c>
    </row>
    <row r="210" spans="1:17" ht="16.5" thickTop="1" thickBot="1" x14ac:dyDescent="0.3">
      <c r="A210" s="7" t="s">
        <v>42</v>
      </c>
      <c r="B210" s="23"/>
      <c r="C210" s="217"/>
      <c r="D210" s="217"/>
      <c r="E210" s="217"/>
      <c r="F210" s="25" t="s">
        <v>11</v>
      </c>
      <c r="G210" s="33"/>
      <c r="H210" s="33"/>
      <c r="I210" s="27"/>
      <c r="J210" s="28">
        <f>IF(AND(G210= "",H210= ""), 0, ROUND(ROUND(I210, 2) * ROUND(IF(H210="",G210,H210),  0), 2))</f>
        <v>0</v>
      </c>
      <c r="K210" s="7"/>
      <c r="M210" s="29">
        <v>0.2</v>
      </c>
      <c r="Q210" s="7">
        <v>2390</v>
      </c>
    </row>
    <row r="211" spans="1:17" ht="16.5" thickTop="1" thickBot="1" x14ac:dyDescent="0.3">
      <c r="A211" s="7">
        <v>9</v>
      </c>
      <c r="B211" s="23" t="s">
        <v>93</v>
      </c>
      <c r="C211" s="216" t="s">
        <v>86</v>
      </c>
      <c r="D211" s="162"/>
      <c r="E211" s="162"/>
      <c r="F211" s="162"/>
      <c r="G211" s="162"/>
      <c r="H211" s="162"/>
      <c r="I211" s="162"/>
      <c r="J211" s="24"/>
      <c r="Q211" s="7">
        <v>2390</v>
      </c>
    </row>
    <row r="212" spans="1:17" ht="16.5" thickTop="1" thickBot="1" x14ac:dyDescent="0.3">
      <c r="A212" s="7" t="s">
        <v>42</v>
      </c>
      <c r="B212" s="23"/>
      <c r="C212" s="217"/>
      <c r="D212" s="217"/>
      <c r="E212" s="217"/>
      <c r="F212" s="25" t="s">
        <v>11</v>
      </c>
      <c r="G212" s="33"/>
      <c r="H212" s="33"/>
      <c r="I212" s="27"/>
      <c r="J212" s="28">
        <f>IF(AND(G212= "",H212= ""), 0, ROUND(ROUND(I212, 2) * ROUND(IF(H212="",G212,H212),  0), 2))</f>
        <v>0</v>
      </c>
      <c r="K212" s="7"/>
      <c r="M212" s="29">
        <v>0.2</v>
      </c>
      <c r="Q212" s="7">
        <v>2390</v>
      </c>
    </row>
    <row r="213" spans="1:17" ht="15.75" hidden="1" thickTop="1" x14ac:dyDescent="0.25">
      <c r="A213" s="7" t="s">
        <v>54</v>
      </c>
    </row>
    <row r="214" spans="1:17" ht="15.75" hidden="1" thickTop="1" x14ac:dyDescent="0.25">
      <c r="A214" s="7" t="s">
        <v>43</v>
      </c>
    </row>
    <row r="215" spans="1:17" ht="15.75" thickTop="1" x14ac:dyDescent="0.25">
      <c r="A215" s="7">
        <v>5</v>
      </c>
      <c r="B215" s="16">
        <v>8</v>
      </c>
      <c r="C215" s="209" t="s">
        <v>94</v>
      </c>
      <c r="D215" s="209"/>
      <c r="E215" s="209"/>
      <c r="F215" s="21"/>
      <c r="G215" s="21"/>
      <c r="H215" s="21"/>
      <c r="I215" s="21"/>
      <c r="J215" s="22"/>
      <c r="K215" s="7"/>
    </row>
    <row r="216" spans="1:17" ht="16.899999999999999" customHeight="1" x14ac:dyDescent="0.25">
      <c r="A216" s="7">
        <v>6</v>
      </c>
      <c r="B216" s="16" t="s">
        <v>95</v>
      </c>
      <c r="C216" s="222" t="s">
        <v>96</v>
      </c>
      <c r="D216" s="222"/>
      <c r="E216" s="222"/>
      <c r="F216" s="30"/>
      <c r="G216" s="30"/>
      <c r="H216" s="30"/>
      <c r="I216" s="30"/>
      <c r="J216" s="31"/>
      <c r="K216" s="7"/>
    </row>
    <row r="217" spans="1:17" ht="15.75" thickBot="1" x14ac:dyDescent="0.3">
      <c r="A217" s="7">
        <v>9</v>
      </c>
      <c r="B217" s="23" t="s">
        <v>97</v>
      </c>
      <c r="C217" s="216" t="s">
        <v>98</v>
      </c>
      <c r="D217" s="162"/>
      <c r="E217" s="162"/>
      <c r="F217" s="162"/>
      <c r="G217" s="162"/>
      <c r="H217" s="162"/>
      <c r="I217" s="162"/>
      <c r="J217" s="24"/>
      <c r="Q217" s="7">
        <v>2390</v>
      </c>
    </row>
    <row r="218" spans="1:17" ht="16.5" thickTop="1" thickBot="1" x14ac:dyDescent="0.3">
      <c r="A218" s="7" t="s">
        <v>42</v>
      </c>
      <c r="B218" s="23"/>
      <c r="C218" s="217"/>
      <c r="D218" s="217"/>
      <c r="E218" s="217"/>
      <c r="F218" s="25" t="s">
        <v>11</v>
      </c>
      <c r="G218" s="33"/>
      <c r="H218" s="33"/>
      <c r="I218" s="27"/>
      <c r="J218" s="28">
        <f>IF(AND(G218= "",H218= ""), 0, ROUND(ROUND(I218, 2) * ROUND(IF(H218="",G218,H218),  0), 2))</f>
        <v>0</v>
      </c>
      <c r="K218" s="7"/>
      <c r="M218" s="29">
        <v>0.2</v>
      </c>
      <c r="Q218" s="7">
        <v>2390</v>
      </c>
    </row>
    <row r="219" spans="1:17" ht="15.75" hidden="1" thickTop="1" x14ac:dyDescent="0.25">
      <c r="A219" s="7" t="s">
        <v>54</v>
      </c>
    </row>
    <row r="220" spans="1:17" ht="15.75" hidden="1" thickTop="1" x14ac:dyDescent="0.25">
      <c r="A220" s="7" t="s">
        <v>43</v>
      </c>
    </row>
    <row r="221" spans="1:17" ht="15.75" hidden="1" thickTop="1" x14ac:dyDescent="0.25">
      <c r="A221" s="7" t="s">
        <v>73</v>
      </c>
    </row>
    <row r="222" spans="1:17" ht="15.75" thickTop="1" x14ac:dyDescent="0.25">
      <c r="A222" s="7">
        <v>4</v>
      </c>
      <c r="B222" s="16"/>
      <c r="C222" s="218" t="s">
        <v>99</v>
      </c>
      <c r="D222" s="218"/>
      <c r="E222" s="218"/>
      <c r="F222" s="19"/>
      <c r="G222" s="19"/>
      <c r="H222" s="19"/>
      <c r="I222" s="19"/>
      <c r="J222" s="20"/>
      <c r="K222" s="7"/>
    </row>
    <row r="223" spans="1:17" ht="16.899999999999999" customHeight="1" x14ac:dyDescent="0.25">
      <c r="A223" s="7">
        <v>5</v>
      </c>
      <c r="B223" s="16">
        <v>9</v>
      </c>
      <c r="C223" s="209" t="s">
        <v>100</v>
      </c>
      <c r="D223" s="209"/>
      <c r="E223" s="209"/>
      <c r="F223" s="21"/>
      <c r="G223" s="21"/>
      <c r="H223" s="21"/>
      <c r="I223" s="21"/>
      <c r="J223" s="22"/>
      <c r="K223" s="7"/>
    </row>
    <row r="224" spans="1:17" x14ac:dyDescent="0.25">
      <c r="A224" s="7">
        <v>8</v>
      </c>
      <c r="B224" s="23" t="s">
        <v>101</v>
      </c>
      <c r="C224" s="223" t="s">
        <v>102</v>
      </c>
      <c r="D224" s="223"/>
      <c r="E224" s="223"/>
      <c r="J224" s="24"/>
      <c r="K224" s="7"/>
    </row>
    <row r="225" spans="1:17" ht="15.75" thickBot="1" x14ac:dyDescent="0.3">
      <c r="A225" s="7">
        <v>9</v>
      </c>
      <c r="B225" s="23" t="s">
        <v>103</v>
      </c>
      <c r="C225" s="216" t="s">
        <v>77</v>
      </c>
      <c r="D225" s="162"/>
      <c r="E225" s="162"/>
      <c r="F225" s="162"/>
      <c r="G225" s="162"/>
      <c r="H225" s="162"/>
      <c r="I225" s="162"/>
      <c r="J225" s="24"/>
      <c r="Q225" s="7">
        <v>2390</v>
      </c>
    </row>
    <row r="226" spans="1:17" ht="16.5" thickTop="1" thickBot="1" x14ac:dyDescent="0.3">
      <c r="A226" s="7" t="s">
        <v>42</v>
      </c>
      <c r="B226" s="23"/>
      <c r="C226" s="217"/>
      <c r="D226" s="217"/>
      <c r="E226" s="217"/>
      <c r="F226" s="25" t="s">
        <v>10</v>
      </c>
      <c r="G226" s="26"/>
      <c r="H226" s="26"/>
      <c r="I226" s="27"/>
      <c r="J226" s="28">
        <f>IF(AND(G226= "",H226= ""), 0, ROUND(ROUND(I226, 2) * ROUND(IF(H226="",G226,H226),  2), 2))</f>
        <v>0</v>
      </c>
      <c r="K226" s="7"/>
      <c r="M226" s="29">
        <v>0.2</v>
      </c>
      <c r="Q226" s="7">
        <v>2390</v>
      </c>
    </row>
    <row r="227" spans="1:17" ht="15.75" hidden="1" thickTop="1" x14ac:dyDescent="0.25">
      <c r="A227" s="7" t="s">
        <v>104</v>
      </c>
    </row>
    <row r="228" spans="1:17" ht="15.75" hidden="1" thickTop="1" x14ac:dyDescent="0.25">
      <c r="A228" s="7" t="s">
        <v>104</v>
      </c>
    </row>
    <row r="229" spans="1:17" ht="15.75" thickTop="1" x14ac:dyDescent="0.25">
      <c r="A229" s="7">
        <v>8</v>
      </c>
      <c r="B229" s="23" t="s">
        <v>105</v>
      </c>
      <c r="C229" s="52" t="s">
        <v>106</v>
      </c>
      <c r="D229" s="52"/>
      <c r="E229" s="52"/>
      <c r="J229" s="24"/>
      <c r="K229" s="7"/>
    </row>
    <row r="230" spans="1:17" ht="15.75" thickBot="1" x14ac:dyDescent="0.3">
      <c r="A230" s="7">
        <v>9</v>
      </c>
      <c r="B230" s="23" t="s">
        <v>107</v>
      </c>
      <c r="C230" s="216" t="s">
        <v>77</v>
      </c>
      <c r="D230" s="162"/>
      <c r="E230" s="162"/>
      <c r="F230" s="162"/>
      <c r="G230" s="162"/>
      <c r="H230" s="162"/>
      <c r="I230" s="162"/>
      <c r="J230" s="24"/>
      <c r="Q230" s="7">
        <v>2390</v>
      </c>
    </row>
    <row r="231" spans="1:17" ht="16.5" thickTop="1" thickBot="1" x14ac:dyDescent="0.3">
      <c r="A231" s="7" t="s">
        <v>42</v>
      </c>
      <c r="B231" s="23"/>
      <c r="C231" s="217"/>
      <c r="D231" s="217"/>
      <c r="E231" s="217"/>
      <c r="F231" s="25" t="s">
        <v>11</v>
      </c>
      <c r="G231" s="33"/>
      <c r="H231" s="33"/>
      <c r="I231" s="27"/>
      <c r="J231" s="28">
        <f>IF(AND(G231= "",H231= ""), 0, ROUND(ROUND(I231, 2) * ROUND(IF(H231="",G231,H231),  0), 2))</f>
        <v>0</v>
      </c>
      <c r="K231" s="7"/>
      <c r="M231" s="29">
        <v>0.2</v>
      </c>
      <c r="Q231" s="7">
        <v>2390</v>
      </c>
    </row>
    <row r="232" spans="1:17" ht="15.75" hidden="1" thickTop="1" x14ac:dyDescent="0.25">
      <c r="A232" s="7" t="s">
        <v>104</v>
      </c>
    </row>
    <row r="233" spans="1:17" ht="15.75" hidden="1" thickTop="1" x14ac:dyDescent="0.25">
      <c r="A233" s="7" t="s">
        <v>43</v>
      </c>
    </row>
    <row r="234" spans="1:17" ht="27.75" customHeight="1" thickTop="1" x14ac:dyDescent="0.25">
      <c r="A234" s="7">
        <v>5</v>
      </c>
      <c r="B234" s="16">
        <v>10</v>
      </c>
      <c r="C234" s="219" t="s">
        <v>108</v>
      </c>
      <c r="D234" s="220"/>
      <c r="E234" s="220"/>
      <c r="F234" s="220"/>
      <c r="G234" s="220"/>
      <c r="H234" s="220"/>
      <c r="I234" s="221"/>
      <c r="J234" s="22"/>
      <c r="K234" s="7"/>
    </row>
    <row r="235" spans="1:17" ht="15.75" thickBot="1" x14ac:dyDescent="0.3">
      <c r="A235" s="7">
        <v>9</v>
      </c>
      <c r="B235" s="23" t="s">
        <v>109</v>
      </c>
      <c r="C235" s="216" t="s">
        <v>110</v>
      </c>
      <c r="D235" s="162"/>
      <c r="E235" s="162"/>
      <c r="F235" s="162"/>
      <c r="G235" s="162"/>
      <c r="H235" s="162"/>
      <c r="I235" s="162"/>
      <c r="J235" s="24"/>
      <c r="Q235" s="7">
        <v>2390</v>
      </c>
    </row>
    <row r="236" spans="1:17" ht="16.5" thickTop="1" thickBot="1" x14ac:dyDescent="0.3">
      <c r="A236" s="7" t="s">
        <v>42</v>
      </c>
      <c r="B236" s="23"/>
      <c r="C236" s="217"/>
      <c r="D236" s="217"/>
      <c r="E236" s="217"/>
      <c r="F236" s="25" t="s">
        <v>10</v>
      </c>
      <c r="G236" s="26"/>
      <c r="H236" s="26"/>
      <c r="I236" s="27"/>
      <c r="J236" s="28">
        <f>IF(AND(G236= "",H236= ""), 0, ROUND(ROUND(I236, 2) * ROUND(IF(H236="",G236,H236),  2), 2))</f>
        <v>0</v>
      </c>
      <c r="K236" s="7"/>
      <c r="M236" s="29">
        <v>0.2</v>
      </c>
      <c r="Q236" s="7">
        <v>2390</v>
      </c>
    </row>
    <row r="237" spans="1:17" ht="15.75" hidden="1" thickTop="1" x14ac:dyDescent="0.25">
      <c r="A237" s="7" t="s">
        <v>43</v>
      </c>
    </row>
    <row r="238" spans="1:17" ht="16.899999999999999" customHeight="1" thickTop="1" x14ac:dyDescent="0.25">
      <c r="A238" s="7">
        <v>5</v>
      </c>
      <c r="B238" s="16">
        <v>11</v>
      </c>
      <c r="C238" s="209" t="s">
        <v>111</v>
      </c>
      <c r="D238" s="209"/>
      <c r="E238" s="209"/>
      <c r="F238" s="21"/>
      <c r="G238" s="21"/>
      <c r="H238" s="21"/>
      <c r="I238" s="21"/>
      <c r="J238" s="22"/>
      <c r="K238" s="7"/>
    </row>
    <row r="239" spans="1:17" ht="15.75" thickBot="1" x14ac:dyDescent="0.3">
      <c r="A239" s="7">
        <v>9</v>
      </c>
      <c r="B239" s="23" t="s">
        <v>112</v>
      </c>
      <c r="C239" s="216" t="s">
        <v>41</v>
      </c>
      <c r="D239" s="162"/>
      <c r="E239" s="162"/>
      <c r="F239" s="162"/>
      <c r="G239" s="162"/>
      <c r="H239" s="162"/>
      <c r="I239" s="162"/>
      <c r="J239" s="24"/>
      <c r="Q239" s="7">
        <v>2390</v>
      </c>
    </row>
    <row r="240" spans="1:17" ht="16.5" thickTop="1" thickBot="1" x14ac:dyDescent="0.3">
      <c r="A240" s="7" t="s">
        <v>42</v>
      </c>
      <c r="B240" s="23"/>
      <c r="C240" s="217"/>
      <c r="D240" s="217"/>
      <c r="E240" s="217"/>
      <c r="F240" s="25" t="s">
        <v>10</v>
      </c>
      <c r="G240" s="26"/>
      <c r="H240" s="26"/>
      <c r="I240" s="27"/>
      <c r="J240" s="28">
        <f>IF(AND(G240= "",H240= ""), 0, ROUND(ROUND(I240, 2) * ROUND(IF(H240="",G240,H240),  2), 2))</f>
        <v>0</v>
      </c>
      <c r="K240" s="7"/>
      <c r="M240" s="29">
        <v>0.2</v>
      </c>
      <c r="Q240" s="7">
        <v>2390</v>
      </c>
    </row>
    <row r="241" spans="1:17" ht="15.75" hidden="1" thickTop="1" x14ac:dyDescent="0.25">
      <c r="A241" s="7" t="s">
        <v>43</v>
      </c>
    </row>
    <row r="242" spans="1:17" ht="15.75" thickTop="1" x14ac:dyDescent="0.25">
      <c r="A242" s="7">
        <v>5</v>
      </c>
      <c r="B242" s="16">
        <v>12</v>
      </c>
      <c r="C242" s="209" t="s">
        <v>113</v>
      </c>
      <c r="D242" s="209"/>
      <c r="E242" s="209"/>
      <c r="F242" s="21"/>
      <c r="G242" s="21"/>
      <c r="H242" s="21"/>
      <c r="I242" s="21"/>
      <c r="J242" s="22"/>
      <c r="K242" s="7"/>
    </row>
    <row r="243" spans="1:17" ht="15.75" thickBot="1" x14ac:dyDescent="0.3">
      <c r="A243" s="7">
        <v>9</v>
      </c>
      <c r="B243" s="23" t="s">
        <v>114</v>
      </c>
      <c r="C243" s="216" t="s">
        <v>115</v>
      </c>
      <c r="D243" s="162"/>
      <c r="E243" s="162"/>
      <c r="F243" s="162"/>
      <c r="G243" s="162"/>
      <c r="H243" s="162"/>
      <c r="I243" s="162"/>
      <c r="J243" s="24"/>
      <c r="Q243" s="7">
        <v>2390</v>
      </c>
    </row>
    <row r="244" spans="1:17" ht="16.5" thickTop="1" thickBot="1" x14ac:dyDescent="0.3">
      <c r="A244" s="7" t="s">
        <v>42</v>
      </c>
      <c r="B244" s="23"/>
      <c r="C244" s="217"/>
      <c r="D244" s="217"/>
      <c r="E244" s="217"/>
      <c r="F244" s="25" t="s">
        <v>116</v>
      </c>
      <c r="G244" s="26"/>
      <c r="H244" s="26"/>
      <c r="I244" s="27"/>
      <c r="J244" s="28">
        <f>IF(AND(G244= "",H244= ""), 0, ROUND(ROUND(I244, 2) * ROUND(IF(H244="",G244,H244),  2), 2))</f>
        <v>0</v>
      </c>
      <c r="K244" s="7"/>
      <c r="M244" s="29">
        <v>0.2</v>
      </c>
      <c r="Q244" s="7">
        <v>2390</v>
      </c>
    </row>
    <row r="245" spans="1:17" ht="15.75" hidden="1" thickTop="1" x14ac:dyDescent="0.25">
      <c r="A245" s="7" t="s">
        <v>43</v>
      </c>
    </row>
    <row r="246" spans="1:17" ht="16.899999999999999" customHeight="1" thickTop="1" x14ac:dyDescent="0.25">
      <c r="A246" s="7">
        <v>5</v>
      </c>
      <c r="B246" s="16">
        <v>13</v>
      </c>
      <c r="C246" s="209" t="s">
        <v>117</v>
      </c>
      <c r="D246" s="209"/>
      <c r="E246" s="209"/>
      <c r="F246" s="21"/>
      <c r="G246" s="21"/>
      <c r="H246" s="21"/>
      <c r="I246" s="21"/>
      <c r="J246" s="22"/>
      <c r="K246" s="7"/>
    </row>
    <row r="247" spans="1:17" ht="15.75" thickBot="1" x14ac:dyDescent="0.3">
      <c r="A247" s="7">
        <v>9</v>
      </c>
      <c r="B247" s="23" t="s">
        <v>118</v>
      </c>
      <c r="C247" s="216" t="s">
        <v>119</v>
      </c>
      <c r="D247" s="162"/>
      <c r="E247" s="162"/>
      <c r="F247" s="162"/>
      <c r="G247" s="162"/>
      <c r="H247" s="162"/>
      <c r="I247" s="162"/>
      <c r="J247" s="24"/>
      <c r="Q247" s="7">
        <v>2390</v>
      </c>
    </row>
    <row r="248" spans="1:17" ht="16.5" thickTop="1" thickBot="1" x14ac:dyDescent="0.3">
      <c r="A248" s="7" t="s">
        <v>42</v>
      </c>
      <c r="B248" s="23"/>
      <c r="C248" s="217"/>
      <c r="D248" s="217"/>
      <c r="E248" s="217"/>
      <c r="F248" s="25" t="s">
        <v>116</v>
      </c>
      <c r="G248" s="26"/>
      <c r="H248" s="26"/>
      <c r="I248" s="27"/>
      <c r="J248" s="28">
        <f>IF(AND(G248= "",H248= ""), 0, ROUND(ROUND(I248, 2) * ROUND(IF(H248="",G248,H248),  2), 2))</f>
        <v>0</v>
      </c>
      <c r="K248" s="7"/>
      <c r="M248" s="29">
        <v>0.2</v>
      </c>
      <c r="Q248" s="7">
        <v>2390</v>
      </c>
    </row>
    <row r="249" spans="1:17" ht="15.75" hidden="1" thickTop="1" x14ac:dyDescent="0.25">
      <c r="A249" s="7" t="s">
        <v>43</v>
      </c>
    </row>
    <row r="250" spans="1:17" ht="15.75" thickTop="1" x14ac:dyDescent="0.25">
      <c r="A250" s="7">
        <v>5</v>
      </c>
      <c r="B250" s="16">
        <v>14</v>
      </c>
      <c r="C250" s="209" t="s">
        <v>120</v>
      </c>
      <c r="D250" s="209"/>
      <c r="E250" s="209"/>
      <c r="F250" s="21"/>
      <c r="G250" s="21"/>
      <c r="H250" s="21"/>
      <c r="I250" s="21"/>
      <c r="J250" s="22"/>
      <c r="K250" s="7"/>
    </row>
    <row r="251" spans="1:17" ht="15.75" thickBot="1" x14ac:dyDescent="0.3">
      <c r="A251" s="7">
        <v>9</v>
      </c>
      <c r="B251" s="23" t="s">
        <v>121</v>
      </c>
      <c r="C251" s="216" t="s">
        <v>122</v>
      </c>
      <c r="D251" s="162"/>
      <c r="E251" s="162"/>
      <c r="F251" s="162"/>
      <c r="G251" s="162"/>
      <c r="H251" s="162"/>
      <c r="I251" s="162"/>
      <c r="J251" s="24"/>
      <c r="Q251" s="7">
        <v>2390</v>
      </c>
    </row>
    <row r="252" spans="1:17" ht="16.5" thickTop="1" thickBot="1" x14ac:dyDescent="0.3">
      <c r="A252" s="7" t="s">
        <v>42</v>
      </c>
      <c r="B252" s="23"/>
      <c r="C252" s="217"/>
      <c r="D252" s="217"/>
      <c r="E252" s="217"/>
      <c r="F252" s="25" t="s">
        <v>116</v>
      </c>
      <c r="G252" s="26"/>
      <c r="H252" s="26"/>
      <c r="I252" s="27"/>
      <c r="J252" s="28">
        <f>IF(AND(G252= "",H252= ""), 0, ROUND(ROUND(I252, 2) * ROUND(IF(H252="",G252,H252),  2), 2))</f>
        <v>0</v>
      </c>
      <c r="K252" s="7"/>
      <c r="M252" s="29">
        <v>0.2</v>
      </c>
      <c r="Q252" s="7">
        <v>2390</v>
      </c>
    </row>
    <row r="253" spans="1:17" ht="15.75" hidden="1" thickTop="1" x14ac:dyDescent="0.25">
      <c r="A253" s="7" t="s">
        <v>43</v>
      </c>
    </row>
    <row r="254" spans="1:17" ht="15.75" thickTop="1" x14ac:dyDescent="0.25">
      <c r="A254" s="7">
        <v>5</v>
      </c>
      <c r="B254" s="16">
        <v>15</v>
      </c>
      <c r="C254" s="47" t="s">
        <v>123</v>
      </c>
      <c r="D254" s="47"/>
      <c r="E254" s="47"/>
      <c r="F254" s="21"/>
      <c r="G254" s="21"/>
      <c r="H254" s="21"/>
      <c r="I254" s="21"/>
      <c r="J254" s="22"/>
      <c r="K254" s="7"/>
    </row>
    <row r="255" spans="1:17" ht="15.75" thickBot="1" x14ac:dyDescent="0.3">
      <c r="A255" s="7">
        <v>9</v>
      </c>
      <c r="B255" s="23" t="s">
        <v>124</v>
      </c>
      <c r="C255" s="216" t="s">
        <v>125</v>
      </c>
      <c r="D255" s="162"/>
      <c r="E255" s="162"/>
      <c r="F255" s="162"/>
      <c r="G255" s="162"/>
      <c r="H255" s="162"/>
      <c r="I255" s="162"/>
      <c r="J255" s="24"/>
      <c r="Q255" s="7">
        <v>2390</v>
      </c>
    </row>
    <row r="256" spans="1:17" ht="16.5" thickTop="1" thickBot="1" x14ac:dyDescent="0.3">
      <c r="A256" s="7" t="s">
        <v>42</v>
      </c>
      <c r="B256" s="23"/>
      <c r="C256" s="217"/>
      <c r="D256" s="217"/>
      <c r="E256" s="217"/>
      <c r="F256" s="25" t="s">
        <v>116</v>
      </c>
      <c r="G256" s="26"/>
      <c r="H256" s="26"/>
      <c r="I256" s="27"/>
      <c r="J256" s="28">
        <f>IF(AND(G256= "",H256= ""), 0, ROUND(ROUND(I256, 2) * ROUND(IF(H256="",G256,H256),  2), 2))</f>
        <v>0</v>
      </c>
      <c r="K256" s="7"/>
      <c r="M256" s="29">
        <v>0.2</v>
      </c>
      <c r="Q256" s="7">
        <v>2390</v>
      </c>
    </row>
    <row r="257" spans="1:17" ht="15.75" hidden="1" thickTop="1" x14ac:dyDescent="0.25">
      <c r="A257" s="7" t="s">
        <v>43</v>
      </c>
    </row>
    <row r="258" spans="1:17" ht="16.899999999999999" customHeight="1" thickTop="1" x14ac:dyDescent="0.25">
      <c r="A258" s="7">
        <v>5</v>
      </c>
      <c r="B258" s="16">
        <v>16</v>
      </c>
      <c r="C258" s="209" t="s">
        <v>126</v>
      </c>
      <c r="D258" s="209"/>
      <c r="E258" s="209"/>
      <c r="F258" s="21"/>
      <c r="G258" s="21"/>
      <c r="H258" s="21"/>
      <c r="I258" s="21"/>
      <c r="J258" s="22"/>
      <c r="K258" s="7"/>
    </row>
    <row r="259" spans="1:17" x14ac:dyDescent="0.25">
      <c r="A259" s="7">
        <v>6</v>
      </c>
      <c r="B259" s="16" t="s">
        <v>127</v>
      </c>
      <c r="C259" s="222" t="s">
        <v>128</v>
      </c>
      <c r="D259" s="222"/>
      <c r="E259" s="222"/>
      <c r="F259" s="30"/>
      <c r="G259" s="30"/>
      <c r="H259" s="30"/>
      <c r="I259" s="30"/>
      <c r="J259" s="31"/>
      <c r="K259" s="7"/>
    </row>
    <row r="260" spans="1:17" ht="15.75" thickBot="1" x14ac:dyDescent="0.3">
      <c r="A260" s="7">
        <v>9</v>
      </c>
      <c r="B260" s="23" t="s">
        <v>129</v>
      </c>
      <c r="C260" s="216" t="s">
        <v>130</v>
      </c>
      <c r="D260" s="162"/>
      <c r="E260" s="162"/>
      <c r="F260" s="162"/>
      <c r="G260" s="162"/>
      <c r="H260" s="162"/>
      <c r="I260" s="162"/>
      <c r="J260" s="24"/>
      <c r="Q260" s="7">
        <v>2390</v>
      </c>
    </row>
    <row r="261" spans="1:17" ht="16.5" thickTop="1" thickBot="1" x14ac:dyDescent="0.3">
      <c r="A261" s="7" t="s">
        <v>42</v>
      </c>
      <c r="B261" s="23"/>
      <c r="C261" s="217"/>
      <c r="D261" s="217"/>
      <c r="E261" s="217"/>
      <c r="F261" s="25" t="s">
        <v>11</v>
      </c>
      <c r="G261" s="33"/>
      <c r="H261" s="33"/>
      <c r="I261" s="27"/>
      <c r="J261" s="28">
        <f>IF(AND(G261= "",H261= ""), 0, ROUND(ROUND(I261, 2) * ROUND(IF(H261="",G261,H261),  0), 2))</f>
        <v>0</v>
      </c>
      <c r="K261" s="7"/>
      <c r="M261" s="29">
        <v>0.2</v>
      </c>
      <c r="Q261" s="7">
        <v>2390</v>
      </c>
    </row>
    <row r="262" spans="1:17" ht="16.5" thickTop="1" thickBot="1" x14ac:dyDescent="0.3">
      <c r="A262" s="7">
        <v>9</v>
      </c>
      <c r="B262" s="23" t="s">
        <v>131</v>
      </c>
      <c r="C262" s="216" t="s">
        <v>132</v>
      </c>
      <c r="D262" s="162"/>
      <c r="E262" s="162"/>
      <c r="F262" s="162"/>
      <c r="G262" s="162"/>
      <c r="H262" s="162"/>
      <c r="I262" s="162"/>
      <c r="J262" s="24"/>
      <c r="Q262" s="7">
        <v>2390</v>
      </c>
    </row>
    <row r="263" spans="1:17" ht="16.5" thickTop="1" thickBot="1" x14ac:dyDescent="0.3">
      <c r="A263" s="7" t="s">
        <v>42</v>
      </c>
      <c r="B263" s="23"/>
      <c r="C263" s="217"/>
      <c r="D263" s="217"/>
      <c r="E263" s="217"/>
      <c r="F263" s="25" t="s">
        <v>11</v>
      </c>
      <c r="G263" s="33"/>
      <c r="H263" s="33"/>
      <c r="I263" s="27"/>
      <c r="J263" s="28">
        <f>IF(AND(G263= "",H263= ""), 0, ROUND(ROUND(I263, 2) * ROUND(IF(H263="",G263,H263),  0), 2))</f>
        <v>0</v>
      </c>
      <c r="K263" s="7"/>
      <c r="M263" s="29">
        <v>0.2</v>
      </c>
      <c r="Q263" s="7">
        <v>2390</v>
      </c>
    </row>
    <row r="264" spans="1:17" ht="15.75" hidden="1" thickTop="1" x14ac:dyDescent="0.25">
      <c r="A264" s="7" t="s">
        <v>54</v>
      </c>
    </row>
    <row r="265" spans="1:17" ht="16.899999999999999" customHeight="1" thickTop="1" x14ac:dyDescent="0.25">
      <c r="A265" s="7">
        <v>6</v>
      </c>
      <c r="B265" s="16" t="s">
        <v>133</v>
      </c>
      <c r="C265" s="222" t="s">
        <v>88</v>
      </c>
      <c r="D265" s="222"/>
      <c r="E265" s="222"/>
      <c r="F265" s="30"/>
      <c r="G265" s="30"/>
      <c r="H265" s="30"/>
      <c r="I265" s="30"/>
      <c r="J265" s="31"/>
      <c r="K265" s="7"/>
    </row>
    <row r="266" spans="1:17" ht="15.75" thickBot="1" x14ac:dyDescent="0.3">
      <c r="A266" s="7">
        <v>9</v>
      </c>
      <c r="B266" s="23" t="s">
        <v>134</v>
      </c>
      <c r="C266" s="216" t="s">
        <v>130</v>
      </c>
      <c r="D266" s="162"/>
      <c r="E266" s="162"/>
      <c r="F266" s="162"/>
      <c r="G266" s="162"/>
      <c r="H266" s="162"/>
      <c r="I266" s="162"/>
      <c r="J266" s="24"/>
      <c r="Q266" s="7">
        <v>2390</v>
      </c>
    </row>
    <row r="267" spans="1:17" ht="16.5" thickTop="1" thickBot="1" x14ac:dyDescent="0.3">
      <c r="A267" s="7" t="s">
        <v>42</v>
      </c>
      <c r="B267" s="23"/>
      <c r="C267" s="217"/>
      <c r="D267" s="217"/>
      <c r="E267" s="217"/>
      <c r="F267" s="25" t="s">
        <v>11</v>
      </c>
      <c r="G267" s="33"/>
      <c r="H267" s="33"/>
      <c r="I267" s="27"/>
      <c r="J267" s="28">
        <f>IF(AND(G267= "",H267= ""), 0, ROUND(ROUND(I267, 2) * ROUND(IF(H267="",G267,H267),  0), 2))</f>
        <v>0</v>
      </c>
      <c r="K267" s="7"/>
      <c r="M267" s="29">
        <v>0.2</v>
      </c>
      <c r="Q267" s="7">
        <v>2390</v>
      </c>
    </row>
    <row r="268" spans="1:17" ht="16.5" thickTop="1" thickBot="1" x14ac:dyDescent="0.3">
      <c r="A268" s="7">
        <v>9</v>
      </c>
      <c r="B268" s="23" t="s">
        <v>135</v>
      </c>
      <c r="C268" s="216" t="s">
        <v>136</v>
      </c>
      <c r="D268" s="162"/>
      <c r="E268" s="162"/>
      <c r="F268" s="162"/>
      <c r="G268" s="162"/>
      <c r="H268" s="162"/>
      <c r="I268" s="162"/>
      <c r="J268" s="24"/>
      <c r="Q268" s="7">
        <v>2390</v>
      </c>
    </row>
    <row r="269" spans="1:17" ht="16.5" thickTop="1" thickBot="1" x14ac:dyDescent="0.3">
      <c r="A269" s="7" t="s">
        <v>42</v>
      </c>
      <c r="B269" s="23"/>
      <c r="C269" s="217"/>
      <c r="D269" s="217"/>
      <c r="E269" s="217"/>
      <c r="F269" s="25" t="s">
        <v>11</v>
      </c>
      <c r="G269" s="33"/>
      <c r="H269" s="33"/>
      <c r="I269" s="27"/>
      <c r="J269" s="28">
        <f>IF(AND(G269= "",H269= ""), 0, ROUND(ROUND(I269, 2) * ROUND(IF(H269="",G269,H269),  0), 2))</f>
        <v>0</v>
      </c>
      <c r="K269" s="7"/>
      <c r="M269" s="29">
        <v>0.2</v>
      </c>
      <c r="Q269" s="7">
        <v>2390</v>
      </c>
    </row>
    <row r="270" spans="1:17" ht="15.75" hidden="1" thickTop="1" x14ac:dyDescent="0.25">
      <c r="A270" s="7" t="s">
        <v>54</v>
      </c>
    </row>
    <row r="271" spans="1:17" ht="16.899999999999999" customHeight="1" thickTop="1" x14ac:dyDescent="0.25">
      <c r="A271" s="7">
        <v>6</v>
      </c>
      <c r="B271" s="16" t="s">
        <v>137</v>
      </c>
      <c r="C271" s="222" t="s">
        <v>138</v>
      </c>
      <c r="D271" s="222"/>
      <c r="E271" s="222"/>
      <c r="F271" s="30"/>
      <c r="G271" s="30"/>
      <c r="H271" s="30"/>
      <c r="I271" s="30"/>
      <c r="J271" s="31"/>
      <c r="K271" s="7"/>
    </row>
    <row r="272" spans="1:17" ht="15.75" thickBot="1" x14ac:dyDescent="0.3">
      <c r="A272" s="7">
        <v>9</v>
      </c>
      <c r="B272" s="23" t="s">
        <v>139</v>
      </c>
      <c r="C272" s="216" t="s">
        <v>130</v>
      </c>
      <c r="D272" s="162"/>
      <c r="E272" s="162"/>
      <c r="F272" s="162"/>
      <c r="G272" s="162"/>
      <c r="H272" s="162"/>
      <c r="I272" s="162"/>
      <c r="J272" s="24"/>
      <c r="Q272" s="7">
        <v>2390</v>
      </c>
    </row>
    <row r="273" spans="1:17" ht="16.5" thickTop="1" thickBot="1" x14ac:dyDescent="0.3">
      <c r="A273" s="7" t="s">
        <v>42</v>
      </c>
      <c r="B273" s="23"/>
      <c r="C273" s="217"/>
      <c r="D273" s="217"/>
      <c r="E273" s="217"/>
      <c r="F273" s="25" t="s">
        <v>11</v>
      </c>
      <c r="G273" s="33"/>
      <c r="H273" s="33"/>
      <c r="I273" s="27"/>
      <c r="J273" s="28">
        <f>IF(AND(G273= "",H273= ""), 0, ROUND(ROUND(I273, 2) * ROUND(IF(H273="",G273,H273),  0), 2))</f>
        <v>0</v>
      </c>
      <c r="K273" s="7"/>
      <c r="M273" s="29">
        <v>0.2</v>
      </c>
      <c r="Q273" s="7">
        <v>2390</v>
      </c>
    </row>
    <row r="274" spans="1:17" ht="16.5" thickTop="1" thickBot="1" x14ac:dyDescent="0.3">
      <c r="A274" s="7">
        <v>9</v>
      </c>
      <c r="B274" s="23" t="s">
        <v>140</v>
      </c>
      <c r="C274" s="216" t="s">
        <v>141</v>
      </c>
      <c r="D274" s="162"/>
      <c r="E274" s="162"/>
      <c r="F274" s="162"/>
      <c r="G274" s="162"/>
      <c r="H274" s="162"/>
      <c r="I274" s="162"/>
      <c r="J274" s="24"/>
      <c r="Q274" s="7">
        <v>2390</v>
      </c>
    </row>
    <row r="275" spans="1:17" ht="16.5" thickTop="1" thickBot="1" x14ac:dyDescent="0.3">
      <c r="A275" s="7" t="s">
        <v>42</v>
      </c>
      <c r="B275" s="23"/>
      <c r="C275" s="217"/>
      <c r="D275" s="217"/>
      <c r="E275" s="217"/>
      <c r="F275" s="25" t="s">
        <v>11</v>
      </c>
      <c r="G275" s="33"/>
      <c r="H275" s="33"/>
      <c r="I275" s="27"/>
      <c r="J275" s="28">
        <f>IF(AND(G275= "",H275= ""), 0, ROUND(ROUND(I275, 2) * ROUND(IF(H275="",G275,H275),  0), 2))</f>
        <v>0</v>
      </c>
      <c r="K275" s="7"/>
      <c r="M275" s="29">
        <v>0.2</v>
      </c>
      <c r="Q275" s="7">
        <v>2390</v>
      </c>
    </row>
    <row r="276" spans="1:17" ht="15.75" hidden="1" thickTop="1" x14ac:dyDescent="0.25">
      <c r="A276" s="7" t="s">
        <v>54</v>
      </c>
    </row>
    <row r="277" spans="1:17" ht="15.75" hidden="1" thickTop="1" x14ac:dyDescent="0.25">
      <c r="A277" s="7" t="s">
        <v>43</v>
      </c>
    </row>
    <row r="278" spans="1:17" ht="15.75" hidden="1" thickTop="1" x14ac:dyDescent="0.25">
      <c r="A278" s="7" t="s">
        <v>73</v>
      </c>
    </row>
    <row r="279" spans="1:17" ht="15.75" thickTop="1" x14ac:dyDescent="0.25">
      <c r="A279" s="7">
        <v>4</v>
      </c>
      <c r="B279" s="16"/>
      <c r="C279" s="218" t="s">
        <v>160</v>
      </c>
      <c r="D279" s="218"/>
      <c r="E279" s="218"/>
      <c r="F279" s="19"/>
      <c r="G279" s="19"/>
      <c r="H279" s="19"/>
      <c r="I279" s="19"/>
      <c r="J279" s="20"/>
      <c r="K279" s="7"/>
    </row>
    <row r="280" spans="1:17" ht="16.899999999999999" customHeight="1" x14ac:dyDescent="0.25">
      <c r="A280" s="7">
        <v>5</v>
      </c>
      <c r="B280" s="16">
        <v>17</v>
      </c>
      <c r="C280" s="209" t="s">
        <v>161</v>
      </c>
      <c r="D280" s="209"/>
      <c r="E280" s="209"/>
      <c r="F280" s="21"/>
      <c r="G280" s="21"/>
      <c r="H280" s="21"/>
      <c r="I280" s="21"/>
      <c r="J280" s="22"/>
      <c r="K280" s="7"/>
    </row>
    <row r="281" spans="1:17" x14ac:dyDescent="0.25">
      <c r="A281" s="7">
        <v>6</v>
      </c>
      <c r="B281" s="16" t="s">
        <v>162</v>
      </c>
      <c r="C281" s="51" t="s">
        <v>163</v>
      </c>
      <c r="D281" s="51"/>
      <c r="E281" s="51"/>
      <c r="F281" s="30"/>
      <c r="G281" s="30"/>
      <c r="H281" s="30"/>
      <c r="I281" s="30"/>
      <c r="J281" s="31"/>
      <c r="K281" s="7"/>
    </row>
    <row r="282" spans="1:17" ht="15.75" thickBot="1" x14ac:dyDescent="0.3">
      <c r="A282" s="7">
        <v>9</v>
      </c>
      <c r="B282" s="23" t="s">
        <v>164</v>
      </c>
      <c r="C282" s="216" t="s">
        <v>77</v>
      </c>
      <c r="D282" s="162"/>
      <c r="E282" s="162"/>
      <c r="F282" s="162"/>
      <c r="G282" s="162"/>
      <c r="H282" s="162"/>
      <c r="I282" s="162"/>
      <c r="J282" s="24"/>
      <c r="Q282" s="7">
        <v>2390</v>
      </c>
    </row>
    <row r="283" spans="1:17" ht="16.5" thickTop="1" thickBot="1" x14ac:dyDescent="0.3">
      <c r="A283" s="7" t="s">
        <v>42</v>
      </c>
      <c r="B283" s="23"/>
      <c r="C283" s="217"/>
      <c r="D283" s="217"/>
      <c r="E283" s="217"/>
      <c r="F283" s="25" t="s">
        <v>10</v>
      </c>
      <c r="G283" s="26"/>
      <c r="H283" s="26"/>
      <c r="I283" s="27"/>
      <c r="J283" s="28">
        <f>IF(AND(G283= "",H283= ""), 0, ROUND(ROUND(I283, 2) * ROUND(IF(H283="",G283,H283),  2), 2))</f>
        <v>0</v>
      </c>
      <c r="K283" s="7"/>
      <c r="M283" s="29">
        <v>0.2</v>
      </c>
      <c r="Q283" s="7">
        <v>2390</v>
      </c>
    </row>
    <row r="284" spans="1:17" ht="15.75" hidden="1" thickTop="1" x14ac:dyDescent="0.25">
      <c r="A284" s="7" t="s">
        <v>54</v>
      </c>
    </row>
    <row r="285" spans="1:17" ht="30.75" customHeight="1" thickTop="1" x14ac:dyDescent="0.25">
      <c r="A285" s="7">
        <v>6</v>
      </c>
      <c r="B285" s="16" t="s">
        <v>165</v>
      </c>
      <c r="C285" s="237" t="s">
        <v>166</v>
      </c>
      <c r="D285" s="238"/>
      <c r="E285" s="238"/>
      <c r="F285" s="238"/>
      <c r="G285" s="238"/>
      <c r="H285" s="238"/>
      <c r="I285" s="239"/>
      <c r="J285" s="31"/>
      <c r="K285" s="7"/>
    </row>
    <row r="286" spans="1:17" ht="15.75" thickBot="1" x14ac:dyDescent="0.3">
      <c r="A286" s="7">
        <v>9</v>
      </c>
      <c r="B286" s="23" t="s">
        <v>167</v>
      </c>
      <c r="C286" s="216" t="s">
        <v>168</v>
      </c>
      <c r="D286" s="162"/>
      <c r="E286" s="162"/>
      <c r="F286" s="162"/>
      <c r="G286" s="162"/>
      <c r="H286" s="162"/>
      <c r="I286" s="162"/>
      <c r="J286" s="24"/>
      <c r="Q286" s="7">
        <v>2390</v>
      </c>
    </row>
    <row r="287" spans="1:17" ht="16.5" thickTop="1" thickBot="1" x14ac:dyDescent="0.3">
      <c r="A287" s="7" t="s">
        <v>42</v>
      </c>
      <c r="B287" s="23"/>
      <c r="C287" s="217"/>
      <c r="D287" s="217"/>
      <c r="E287" s="217"/>
      <c r="F287" s="25" t="s">
        <v>10</v>
      </c>
      <c r="G287" s="26"/>
      <c r="H287" s="26"/>
      <c r="I287" s="27"/>
      <c r="J287" s="28">
        <f>IF(AND(G287= "",H287= ""), 0, ROUND(ROUND(I287, 2) * ROUND(IF(H287="",G287,H287),  2), 2))</f>
        <v>0</v>
      </c>
      <c r="K287" s="7"/>
      <c r="M287" s="29">
        <v>0.2</v>
      </c>
      <c r="Q287" s="7">
        <v>2390</v>
      </c>
    </row>
    <row r="288" spans="1:17" ht="15.75" hidden="1" thickTop="1" x14ac:dyDescent="0.25">
      <c r="A288" s="7" t="s">
        <v>54</v>
      </c>
    </row>
    <row r="289" spans="1:17" ht="16.899999999999999" customHeight="1" thickTop="1" x14ac:dyDescent="0.25">
      <c r="A289" s="7">
        <v>6</v>
      </c>
      <c r="B289" s="16" t="s">
        <v>169</v>
      </c>
      <c r="C289" s="222" t="s">
        <v>170</v>
      </c>
      <c r="D289" s="222"/>
      <c r="E289" s="222"/>
      <c r="F289" s="30"/>
      <c r="G289" s="30"/>
      <c r="H289" s="30"/>
      <c r="I289" s="30"/>
      <c r="J289" s="31"/>
      <c r="K289" s="7"/>
    </row>
    <row r="290" spans="1:17" ht="15.75" thickBot="1" x14ac:dyDescent="0.3">
      <c r="A290" s="7">
        <v>9</v>
      </c>
      <c r="B290" s="23" t="s">
        <v>171</v>
      </c>
      <c r="C290" s="216" t="s">
        <v>172</v>
      </c>
      <c r="D290" s="162"/>
      <c r="E290" s="162"/>
      <c r="F290" s="162"/>
      <c r="G290" s="162"/>
      <c r="H290" s="162"/>
      <c r="I290" s="162"/>
      <c r="J290" s="24"/>
      <c r="Q290" s="7">
        <v>2390</v>
      </c>
    </row>
    <row r="291" spans="1:17" ht="16.5" thickTop="1" thickBot="1" x14ac:dyDescent="0.3">
      <c r="A291" s="7" t="s">
        <v>42</v>
      </c>
      <c r="B291" s="23"/>
      <c r="C291" s="217"/>
      <c r="D291" s="217"/>
      <c r="E291" s="217"/>
      <c r="F291" s="25" t="s">
        <v>10</v>
      </c>
      <c r="G291" s="26"/>
      <c r="H291" s="26"/>
      <c r="I291" s="27"/>
      <c r="J291" s="28">
        <f>IF(AND(G291= "",H291= ""), 0, ROUND(ROUND(I291, 2) * ROUND(IF(H291="",G291,H291),  2), 2))</f>
        <v>0</v>
      </c>
      <c r="K291" s="7"/>
      <c r="M291" s="29">
        <v>0.2</v>
      </c>
      <c r="Q291" s="7">
        <v>2390</v>
      </c>
    </row>
    <row r="292" spans="1:17" ht="16.5" thickTop="1" thickBot="1" x14ac:dyDescent="0.3">
      <c r="A292" s="7">
        <v>9</v>
      </c>
      <c r="B292" s="23" t="s">
        <v>173</v>
      </c>
      <c r="C292" s="216" t="s">
        <v>174</v>
      </c>
      <c r="D292" s="162"/>
      <c r="E292" s="162"/>
      <c r="F292" s="162"/>
      <c r="G292" s="162"/>
      <c r="H292" s="162"/>
      <c r="I292" s="162"/>
      <c r="J292" s="24"/>
      <c r="Q292" s="7">
        <v>2390</v>
      </c>
    </row>
    <row r="293" spans="1:17" ht="16.5" thickTop="1" thickBot="1" x14ac:dyDescent="0.3">
      <c r="A293" s="7" t="s">
        <v>42</v>
      </c>
      <c r="B293" s="23"/>
      <c r="C293" s="217"/>
      <c r="D293" s="217"/>
      <c r="E293" s="217"/>
      <c r="F293" s="25" t="s">
        <v>11</v>
      </c>
      <c r="G293" s="33"/>
      <c r="H293" s="33"/>
      <c r="I293" s="27"/>
      <c r="J293" s="28">
        <f>IF(AND(G293= "",H293= ""), 0, ROUND(ROUND(I293, 2) * ROUND(IF(H293="",G293,H293),  0), 2))</f>
        <v>0</v>
      </c>
      <c r="K293" s="7"/>
      <c r="M293" s="29">
        <v>0.2</v>
      </c>
      <c r="Q293" s="7">
        <v>2390</v>
      </c>
    </row>
    <row r="294" spans="1:17" ht="15.75" hidden="1" thickTop="1" x14ac:dyDescent="0.25">
      <c r="A294" s="7" t="s">
        <v>54</v>
      </c>
    </row>
    <row r="295" spans="1:17" ht="15.75" hidden="1" thickTop="1" x14ac:dyDescent="0.25">
      <c r="A295" s="7" t="s">
        <v>43</v>
      </c>
    </row>
    <row r="296" spans="1:17" ht="15.75" hidden="1" thickTop="1" x14ac:dyDescent="0.25">
      <c r="A296" s="7" t="s">
        <v>73</v>
      </c>
    </row>
    <row r="297" spans="1:17" ht="15.75" thickTop="1" x14ac:dyDescent="0.25">
      <c r="A297" s="7">
        <v>4</v>
      </c>
      <c r="B297" s="16"/>
      <c r="C297" s="218" t="s">
        <v>142</v>
      </c>
      <c r="D297" s="218"/>
      <c r="E297" s="218"/>
      <c r="F297" s="19"/>
      <c r="G297" s="19"/>
      <c r="H297" s="19"/>
      <c r="I297" s="19"/>
      <c r="J297" s="20"/>
      <c r="K297" s="7"/>
    </row>
    <row r="298" spans="1:17" ht="28.5" customHeight="1" x14ac:dyDescent="0.25">
      <c r="A298" s="7">
        <v>5</v>
      </c>
      <c r="B298" s="16">
        <v>18</v>
      </c>
      <c r="C298" s="219" t="s">
        <v>143</v>
      </c>
      <c r="D298" s="220"/>
      <c r="E298" s="220"/>
      <c r="F298" s="220"/>
      <c r="G298" s="220"/>
      <c r="H298" s="220"/>
      <c r="I298" s="221"/>
      <c r="J298" s="22"/>
      <c r="K298" s="7"/>
    </row>
    <row r="299" spans="1:17" ht="15.75" thickBot="1" x14ac:dyDescent="0.3">
      <c r="A299" s="7">
        <v>9</v>
      </c>
      <c r="B299" s="23" t="s">
        <v>144</v>
      </c>
      <c r="C299" s="216" t="s">
        <v>145</v>
      </c>
      <c r="D299" s="162"/>
      <c r="E299" s="162"/>
      <c r="F299" s="162"/>
      <c r="G299" s="162"/>
      <c r="H299" s="162"/>
      <c r="I299" s="162"/>
      <c r="J299" s="24"/>
      <c r="Q299" s="7">
        <v>2390</v>
      </c>
    </row>
    <row r="300" spans="1:17" ht="16.5" thickTop="1" thickBot="1" x14ac:dyDescent="0.3">
      <c r="A300" s="7" t="s">
        <v>42</v>
      </c>
      <c r="B300" s="23"/>
      <c r="C300" s="217"/>
      <c r="D300" s="217"/>
      <c r="E300" s="217"/>
      <c r="F300" s="25" t="s">
        <v>116</v>
      </c>
      <c r="G300" s="26"/>
      <c r="H300" s="26"/>
      <c r="I300" s="27"/>
      <c r="J300" s="28">
        <f>IF(AND(G300= "",H300= ""), 0, ROUND(ROUND(I300, 2) * ROUND(IF(H300="",G300,H300),  2), 2))</f>
        <v>0</v>
      </c>
      <c r="K300" s="7"/>
      <c r="M300" s="29">
        <v>0.2</v>
      </c>
      <c r="Q300" s="7">
        <v>2390</v>
      </c>
    </row>
    <row r="301" spans="1:17" ht="15.75" hidden="1" thickTop="1" x14ac:dyDescent="0.25">
      <c r="A301" s="7" t="s">
        <v>43</v>
      </c>
    </row>
    <row r="302" spans="1:17" ht="15.75" thickTop="1" x14ac:dyDescent="0.25">
      <c r="A302" s="7">
        <v>5</v>
      </c>
      <c r="B302" s="16">
        <v>19</v>
      </c>
      <c r="C302" s="47" t="s">
        <v>146</v>
      </c>
      <c r="D302" s="47"/>
      <c r="E302" s="47"/>
      <c r="F302" s="21"/>
      <c r="G302" s="21"/>
      <c r="H302" s="21"/>
      <c r="I302" s="21"/>
      <c r="J302" s="22"/>
      <c r="K302" s="7"/>
    </row>
    <row r="303" spans="1:17" ht="15.75" thickBot="1" x14ac:dyDescent="0.3">
      <c r="A303" s="7">
        <v>9</v>
      </c>
      <c r="B303" s="23" t="s">
        <v>147</v>
      </c>
      <c r="C303" s="216" t="s">
        <v>148</v>
      </c>
      <c r="D303" s="162"/>
      <c r="E303" s="162"/>
      <c r="F303" s="162"/>
      <c r="G303" s="162"/>
      <c r="H303" s="162"/>
      <c r="I303" s="162"/>
      <c r="J303" s="24"/>
      <c r="Q303" s="7">
        <v>2390</v>
      </c>
    </row>
    <row r="304" spans="1:17" ht="16.5" thickTop="1" thickBot="1" x14ac:dyDescent="0.3">
      <c r="A304" s="7" t="s">
        <v>42</v>
      </c>
      <c r="B304" s="23"/>
      <c r="C304" s="217"/>
      <c r="D304" s="217"/>
      <c r="E304" s="217"/>
      <c r="F304" s="25" t="s">
        <v>116</v>
      </c>
      <c r="G304" s="26"/>
      <c r="H304" s="26"/>
      <c r="I304" s="27"/>
      <c r="J304" s="28">
        <f>IF(AND(G304= "",H304= ""), 0, ROUND(ROUND(I304, 2) * ROUND(IF(H304="",G304,H304),  2), 2))</f>
        <v>0</v>
      </c>
      <c r="K304" s="7"/>
      <c r="M304" s="29">
        <v>0.2</v>
      </c>
      <c r="Q304" s="7">
        <v>2390</v>
      </c>
    </row>
    <row r="305" spans="1:17" ht="15.75" hidden="1" thickTop="1" x14ac:dyDescent="0.25">
      <c r="A305" s="7" t="s">
        <v>43</v>
      </c>
    </row>
    <row r="306" spans="1:17" ht="15.75" hidden="1" thickTop="1" x14ac:dyDescent="0.25">
      <c r="A306" s="7" t="s">
        <v>73</v>
      </c>
    </row>
    <row r="307" spans="1:17" ht="15.75" thickTop="1" x14ac:dyDescent="0.25">
      <c r="A307" s="7">
        <v>4</v>
      </c>
      <c r="B307" s="16"/>
      <c r="C307" s="218" t="s">
        <v>149</v>
      </c>
      <c r="D307" s="218"/>
      <c r="E307" s="218"/>
      <c r="F307" s="19"/>
      <c r="G307" s="19"/>
      <c r="H307" s="19"/>
      <c r="I307" s="19"/>
      <c r="J307" s="20"/>
      <c r="K307" s="7"/>
    </row>
    <row r="308" spans="1:17" ht="16.899999999999999" customHeight="1" x14ac:dyDescent="0.25">
      <c r="A308" s="7">
        <v>5</v>
      </c>
      <c r="B308" s="16">
        <v>25</v>
      </c>
      <c r="C308" s="209" t="s">
        <v>150</v>
      </c>
      <c r="D308" s="209"/>
      <c r="E308" s="209"/>
      <c r="F308" s="21"/>
      <c r="G308" s="21"/>
      <c r="H308" s="21"/>
      <c r="I308" s="21"/>
      <c r="J308" s="22"/>
      <c r="K308" s="7"/>
    </row>
    <row r="309" spans="1:17" ht="15.75" thickBot="1" x14ac:dyDescent="0.3">
      <c r="A309" s="7">
        <v>9</v>
      </c>
      <c r="B309" s="23" t="s">
        <v>151</v>
      </c>
      <c r="C309" s="216" t="s">
        <v>152</v>
      </c>
      <c r="D309" s="162"/>
      <c r="E309" s="162"/>
      <c r="F309" s="162"/>
      <c r="G309" s="162"/>
      <c r="H309" s="162"/>
      <c r="I309" s="162"/>
      <c r="J309" s="24"/>
      <c r="Q309" s="7">
        <v>2390</v>
      </c>
    </row>
    <row r="310" spans="1:17" ht="16.5" thickTop="1" thickBot="1" x14ac:dyDescent="0.3">
      <c r="A310" s="7" t="s">
        <v>42</v>
      </c>
      <c r="B310" s="23"/>
      <c r="C310" s="217"/>
      <c r="D310" s="217"/>
      <c r="E310" s="217"/>
      <c r="F310" s="25" t="s">
        <v>153</v>
      </c>
      <c r="G310" s="33"/>
      <c r="H310" s="33"/>
      <c r="I310" s="27"/>
      <c r="J310" s="28">
        <f>IF(AND(G310= "",H310= ""), 0, ROUND(ROUND(I310, 2) * ROUND(IF(H310="",G310,H310),  0), 2))</f>
        <v>0</v>
      </c>
      <c r="K310" s="7"/>
      <c r="M310" s="29">
        <v>0.2</v>
      </c>
      <c r="Q310" s="7">
        <v>2390</v>
      </c>
    </row>
    <row r="311" spans="1:17" ht="15.75" hidden="1" thickTop="1" x14ac:dyDescent="0.25">
      <c r="A311" s="7" t="s">
        <v>43</v>
      </c>
    </row>
    <row r="312" spans="1:17" ht="15.75" hidden="1" thickTop="1" x14ac:dyDescent="0.25">
      <c r="A312" s="7" t="s">
        <v>43</v>
      </c>
    </row>
    <row r="313" spans="1:17" ht="15.75" hidden="1" thickTop="1" x14ac:dyDescent="0.25">
      <c r="A313" s="7" t="s">
        <v>73</v>
      </c>
    </row>
    <row r="314" spans="1:17" ht="15.75" hidden="1" thickTop="1" x14ac:dyDescent="0.25">
      <c r="A314" s="7" t="s">
        <v>154</v>
      </c>
    </row>
    <row r="315" spans="1:17" ht="15.75" thickTop="1" x14ac:dyDescent="0.25">
      <c r="A315" s="7" t="s">
        <v>154</v>
      </c>
      <c r="B315" s="24"/>
      <c r="C315" s="162"/>
      <c r="D315" s="162"/>
      <c r="E315" s="162"/>
      <c r="J315" s="24"/>
    </row>
    <row r="316" spans="1:17" x14ac:dyDescent="0.25">
      <c r="B316" s="24"/>
      <c r="C316" s="260" t="s">
        <v>159</v>
      </c>
      <c r="D316" s="261"/>
      <c r="E316" s="261"/>
      <c r="F316" s="262"/>
      <c r="G316" s="262"/>
      <c r="H316" s="262"/>
      <c r="I316" s="262"/>
      <c r="J316" s="263"/>
    </row>
    <row r="317" spans="1:17" x14ac:dyDescent="0.25">
      <c r="B317" s="24"/>
      <c r="C317" s="253"/>
      <c r="D317" s="254"/>
      <c r="E317" s="254"/>
      <c r="F317" s="254"/>
      <c r="G317" s="254"/>
      <c r="H317" s="254"/>
      <c r="I317" s="254"/>
      <c r="J317" s="255"/>
    </row>
    <row r="318" spans="1:17" x14ac:dyDescent="0.25">
      <c r="B318" s="24"/>
      <c r="C318" s="256" t="s">
        <v>155</v>
      </c>
      <c r="D318" s="257"/>
      <c r="E318" s="257"/>
      <c r="F318" s="258">
        <f>SUMIF(K154:K315, IF(K153="","",K153), J154:J315)</f>
        <v>0</v>
      </c>
      <c r="G318" s="258"/>
      <c r="H318" s="258"/>
      <c r="I318" s="258"/>
      <c r="J318" s="259"/>
    </row>
    <row r="319" spans="1:17" hidden="1" x14ac:dyDescent="0.25">
      <c r="B319" s="24"/>
      <c r="C319" s="208" t="s">
        <v>156</v>
      </c>
      <c r="D319" s="209"/>
      <c r="E319" s="209"/>
      <c r="F319" s="210">
        <f>ROUND(SUMIF(K154:K315, IF(K153="","",K153), J154:J315) * 0.2, 2)</f>
        <v>0</v>
      </c>
      <c r="G319" s="210"/>
      <c r="H319" s="210"/>
      <c r="I319" s="210"/>
      <c r="J319" s="211"/>
    </row>
    <row r="320" spans="1:17" hidden="1" x14ac:dyDescent="0.25">
      <c r="B320" s="24"/>
      <c r="C320" s="189" t="s">
        <v>157</v>
      </c>
      <c r="D320" s="190"/>
      <c r="E320" s="190"/>
      <c r="F320" s="191">
        <f>SUM(F318:F319)</f>
        <v>0</v>
      </c>
      <c r="G320" s="191"/>
      <c r="H320" s="191"/>
      <c r="I320" s="191"/>
      <c r="J320" s="192"/>
    </row>
    <row r="321" spans="1:17" ht="18.600000000000001" customHeight="1" x14ac:dyDescent="0.25">
      <c r="A321" s="7">
        <v>3</v>
      </c>
      <c r="B321" s="16" t="s">
        <v>175</v>
      </c>
      <c r="C321" s="252" t="s">
        <v>176</v>
      </c>
      <c r="D321" s="252"/>
      <c r="E321" s="252"/>
      <c r="F321" s="76"/>
      <c r="G321" s="76"/>
      <c r="H321" s="76"/>
      <c r="I321" s="76"/>
      <c r="J321" s="18"/>
      <c r="K321" s="7"/>
    </row>
    <row r="322" spans="1:17" ht="18.600000000000001" customHeight="1" x14ac:dyDescent="0.25">
      <c r="A322" s="7">
        <v>3</v>
      </c>
      <c r="B322" s="16"/>
      <c r="C322" s="225" t="s">
        <v>37</v>
      </c>
      <c r="D322" s="225"/>
      <c r="E322" s="225"/>
      <c r="F322" s="17"/>
      <c r="G322" s="17"/>
      <c r="H322" s="17"/>
      <c r="I322" s="17"/>
      <c r="J322" s="18"/>
      <c r="K322" s="7"/>
    </row>
    <row r="323" spans="1:17" x14ac:dyDescent="0.25">
      <c r="A323" s="7">
        <v>4</v>
      </c>
      <c r="B323" s="16"/>
      <c r="C323" s="218" t="s">
        <v>38</v>
      </c>
      <c r="D323" s="218"/>
      <c r="E323" s="218"/>
      <c r="F323" s="19"/>
      <c r="G323" s="19"/>
      <c r="H323" s="19"/>
      <c r="I323" s="19"/>
      <c r="J323" s="20"/>
      <c r="K323" s="7"/>
    </row>
    <row r="324" spans="1:17" x14ac:dyDescent="0.25">
      <c r="A324" s="7">
        <v>5</v>
      </c>
      <c r="B324" s="16">
        <v>1</v>
      </c>
      <c r="C324" s="47" t="s">
        <v>39</v>
      </c>
      <c r="D324" s="47"/>
      <c r="E324" s="47"/>
      <c r="F324" s="21"/>
      <c r="G324" s="21"/>
      <c r="H324" s="21"/>
      <c r="I324" s="21"/>
      <c r="J324" s="22"/>
      <c r="K324" s="7"/>
    </row>
    <row r="325" spans="1:17" ht="15.75" thickBot="1" x14ac:dyDescent="0.3">
      <c r="A325" s="7">
        <v>9</v>
      </c>
      <c r="B325" s="23" t="s">
        <v>40</v>
      </c>
      <c r="C325" s="216" t="s">
        <v>41</v>
      </c>
      <c r="D325" s="162"/>
      <c r="E325" s="162"/>
      <c r="F325" s="162"/>
      <c r="G325" s="162"/>
      <c r="H325" s="162"/>
      <c r="I325" s="162"/>
      <c r="J325" s="24"/>
      <c r="Q325" s="7">
        <v>2397</v>
      </c>
    </row>
    <row r="326" spans="1:17" ht="16.5" thickTop="1" thickBot="1" x14ac:dyDescent="0.3">
      <c r="A326" s="7" t="s">
        <v>42</v>
      </c>
      <c r="B326" s="23"/>
      <c r="C326" s="217"/>
      <c r="D326" s="217"/>
      <c r="E326" s="217"/>
      <c r="F326" s="25" t="s">
        <v>10</v>
      </c>
      <c r="G326" s="26"/>
      <c r="H326" s="26"/>
      <c r="I326" s="27"/>
      <c r="J326" s="28">
        <f>IF(AND(G326= "",H326= ""), 0, ROUND(ROUND(I326, 2) * ROUND(IF(H326="",G326,H326),  2), 2))</f>
        <v>0</v>
      </c>
      <c r="K326" s="7"/>
      <c r="M326" s="29">
        <v>0.2</v>
      </c>
      <c r="Q326" s="7">
        <v>2397</v>
      </c>
    </row>
    <row r="327" spans="1:17" ht="15.75" hidden="1" thickTop="1" x14ac:dyDescent="0.25">
      <c r="A327" s="7" t="s">
        <v>43</v>
      </c>
    </row>
    <row r="328" spans="1:17" ht="15.75" thickTop="1" x14ac:dyDescent="0.25">
      <c r="A328" s="7">
        <v>5</v>
      </c>
      <c r="B328" s="16">
        <v>2</v>
      </c>
      <c r="C328" s="47" t="s">
        <v>44</v>
      </c>
      <c r="D328" s="47"/>
      <c r="E328" s="47"/>
      <c r="F328" s="21"/>
      <c r="G328" s="21"/>
      <c r="H328" s="21"/>
      <c r="I328" s="21"/>
      <c r="J328" s="22"/>
      <c r="K328" s="7"/>
    </row>
    <row r="329" spans="1:17" ht="15.75" thickBot="1" x14ac:dyDescent="0.3">
      <c r="A329" s="7">
        <v>9</v>
      </c>
      <c r="B329" s="23" t="s">
        <v>45</v>
      </c>
      <c r="C329" s="216" t="s">
        <v>41</v>
      </c>
      <c r="D329" s="162"/>
      <c r="E329" s="162"/>
      <c r="F329" s="162"/>
      <c r="G329" s="162"/>
      <c r="H329" s="162"/>
      <c r="I329" s="162"/>
      <c r="J329" s="24"/>
      <c r="Q329" s="7">
        <v>2397</v>
      </c>
    </row>
    <row r="330" spans="1:17" ht="16.5" thickTop="1" thickBot="1" x14ac:dyDescent="0.3">
      <c r="A330" s="7" t="s">
        <v>42</v>
      </c>
      <c r="B330" s="23"/>
      <c r="C330" s="217"/>
      <c r="D330" s="217"/>
      <c r="E330" s="217"/>
      <c r="F330" s="25" t="s">
        <v>10</v>
      </c>
      <c r="G330" s="26"/>
      <c r="H330" s="26"/>
      <c r="I330" s="27"/>
      <c r="J330" s="28">
        <f>IF(AND(G330= "",H330= ""), 0, ROUND(ROUND(I330, 2) * ROUND(IF(H330="",G330,H330),  2), 2))</f>
        <v>0</v>
      </c>
      <c r="K330" s="7"/>
      <c r="M330" s="29">
        <v>0.2</v>
      </c>
      <c r="Q330" s="7">
        <v>2397</v>
      </c>
    </row>
    <row r="331" spans="1:17" ht="15.75" hidden="1" thickTop="1" x14ac:dyDescent="0.25">
      <c r="A331" s="7" t="s">
        <v>43</v>
      </c>
    </row>
    <row r="332" spans="1:17" ht="15.75" thickTop="1" x14ac:dyDescent="0.25">
      <c r="A332" s="7">
        <v>5</v>
      </c>
      <c r="B332" s="16">
        <v>3</v>
      </c>
      <c r="C332" s="47" t="s">
        <v>46</v>
      </c>
      <c r="D332" s="47"/>
      <c r="E332" s="47"/>
      <c r="F332" s="21"/>
      <c r="G332" s="21"/>
      <c r="H332" s="21"/>
      <c r="I332" s="21"/>
      <c r="J332" s="22"/>
      <c r="K332" s="7"/>
    </row>
    <row r="333" spans="1:17" ht="16.899999999999999" customHeight="1" x14ac:dyDescent="0.25">
      <c r="A333" s="7">
        <v>6</v>
      </c>
      <c r="B333" s="16" t="s">
        <v>47</v>
      </c>
      <c r="C333" s="222" t="s">
        <v>48</v>
      </c>
      <c r="D333" s="222"/>
      <c r="E333" s="222"/>
      <c r="F333" s="30"/>
      <c r="G333" s="30"/>
      <c r="H333" s="30"/>
      <c r="I333" s="30"/>
      <c r="J333" s="31"/>
      <c r="K333" s="7"/>
    </row>
    <row r="334" spans="1:17" ht="15.75" thickBot="1" x14ac:dyDescent="0.3">
      <c r="A334" s="7">
        <v>9</v>
      </c>
      <c r="B334" s="23" t="s">
        <v>49</v>
      </c>
      <c r="C334" s="216" t="s">
        <v>50</v>
      </c>
      <c r="D334" s="162"/>
      <c r="E334" s="162"/>
      <c r="F334" s="162"/>
      <c r="G334" s="162"/>
      <c r="H334" s="162"/>
      <c r="I334" s="162"/>
      <c r="J334" s="24"/>
      <c r="Q334" s="7">
        <v>2397</v>
      </c>
    </row>
    <row r="335" spans="1:17" ht="16.5" thickTop="1" thickBot="1" x14ac:dyDescent="0.3">
      <c r="A335" s="7" t="s">
        <v>42</v>
      </c>
      <c r="B335" s="23"/>
      <c r="C335" s="217"/>
      <c r="D335" s="217"/>
      <c r="E335" s="217"/>
      <c r="F335" s="25" t="s">
        <v>51</v>
      </c>
      <c r="G335" s="32"/>
      <c r="H335" s="32"/>
      <c r="I335" s="27"/>
      <c r="J335" s="28">
        <f>IF(AND(G335= "",H335= ""), 0, ROUND(ROUND(I335, 2) * ROUND(IF(H335="",G335,H335),  3), 2))</f>
        <v>0</v>
      </c>
      <c r="K335" s="7"/>
      <c r="M335" s="29">
        <v>0.2</v>
      </c>
      <c r="Q335" s="7">
        <v>2397</v>
      </c>
    </row>
    <row r="336" spans="1:17" ht="16.5" thickTop="1" thickBot="1" x14ac:dyDescent="0.3">
      <c r="A336" s="7">
        <v>9</v>
      </c>
      <c r="B336" s="23" t="s">
        <v>52</v>
      </c>
      <c r="C336" s="216" t="s">
        <v>53</v>
      </c>
      <c r="D336" s="162"/>
      <c r="E336" s="162"/>
      <c r="F336" s="162"/>
      <c r="G336" s="162"/>
      <c r="H336" s="162"/>
      <c r="I336" s="162"/>
      <c r="J336" s="24"/>
      <c r="Q336" s="7">
        <v>2397</v>
      </c>
    </row>
    <row r="337" spans="1:17" ht="16.5" thickTop="1" thickBot="1" x14ac:dyDescent="0.3">
      <c r="A337" s="7" t="s">
        <v>42</v>
      </c>
      <c r="B337" s="23"/>
      <c r="C337" s="217"/>
      <c r="D337" s="217"/>
      <c r="E337" s="217"/>
      <c r="F337" s="25" t="s">
        <v>51</v>
      </c>
      <c r="G337" s="32"/>
      <c r="H337" s="32"/>
      <c r="I337" s="27"/>
      <c r="J337" s="28">
        <f>IF(AND(G337= "",H337= ""), 0, ROUND(ROUND(I337, 2) * ROUND(IF(H337="",G337,H337),  3), 2))</f>
        <v>0</v>
      </c>
      <c r="K337" s="7"/>
      <c r="M337" s="29">
        <v>0.2</v>
      </c>
      <c r="Q337" s="7">
        <v>2397</v>
      </c>
    </row>
    <row r="338" spans="1:17" ht="15.75" hidden="1" thickTop="1" x14ac:dyDescent="0.25">
      <c r="A338" s="7" t="s">
        <v>54</v>
      </c>
    </row>
    <row r="339" spans="1:17" ht="15.75" thickTop="1" x14ac:dyDescent="0.25">
      <c r="A339" s="7">
        <v>6</v>
      </c>
      <c r="B339" s="16" t="s">
        <v>55</v>
      </c>
      <c r="C339" s="51" t="s">
        <v>56</v>
      </c>
      <c r="D339" s="51"/>
      <c r="E339" s="51"/>
      <c r="F339" s="30"/>
      <c r="G339" s="30"/>
      <c r="H339" s="30"/>
      <c r="I339" s="30"/>
      <c r="J339" s="31"/>
      <c r="K339" s="7"/>
    </row>
    <row r="340" spans="1:17" ht="15.75" thickBot="1" x14ac:dyDescent="0.3">
      <c r="A340" s="7">
        <v>9</v>
      </c>
      <c r="B340" s="23" t="s">
        <v>57</v>
      </c>
      <c r="C340" s="216" t="s">
        <v>58</v>
      </c>
      <c r="D340" s="162"/>
      <c r="E340" s="162"/>
      <c r="F340" s="162"/>
      <c r="G340" s="162"/>
      <c r="H340" s="162"/>
      <c r="I340" s="162"/>
      <c r="J340" s="24"/>
      <c r="Q340" s="7">
        <v>2397</v>
      </c>
    </row>
    <row r="341" spans="1:17" ht="16.5" thickTop="1" thickBot="1" x14ac:dyDescent="0.3">
      <c r="A341" s="7" t="s">
        <v>42</v>
      </c>
      <c r="B341" s="23"/>
      <c r="C341" s="217"/>
      <c r="D341" s="217"/>
      <c r="E341" s="217"/>
      <c r="F341" s="25" t="s">
        <v>51</v>
      </c>
      <c r="G341" s="32"/>
      <c r="H341" s="32"/>
      <c r="I341" s="27"/>
      <c r="J341" s="28">
        <f>IF(AND(G341= "",H341= ""), 0, ROUND(ROUND(I341, 2) * ROUND(IF(H341="",G341,H341),  3), 2))</f>
        <v>0</v>
      </c>
      <c r="K341" s="7"/>
      <c r="M341" s="29">
        <v>0.2</v>
      </c>
      <c r="Q341" s="7">
        <v>2397</v>
      </c>
    </row>
    <row r="342" spans="1:17" ht="16.5" thickTop="1" thickBot="1" x14ac:dyDescent="0.3">
      <c r="A342" s="7">
        <v>9</v>
      </c>
      <c r="B342" s="23" t="s">
        <v>59</v>
      </c>
      <c r="C342" s="216" t="s">
        <v>60</v>
      </c>
      <c r="D342" s="162"/>
      <c r="E342" s="162"/>
      <c r="F342" s="162"/>
      <c r="G342" s="162"/>
      <c r="H342" s="162"/>
      <c r="I342" s="162"/>
      <c r="J342" s="24"/>
      <c r="Q342" s="7">
        <v>2397</v>
      </c>
    </row>
    <row r="343" spans="1:17" ht="16.5" thickTop="1" thickBot="1" x14ac:dyDescent="0.3">
      <c r="A343" s="7" t="s">
        <v>42</v>
      </c>
      <c r="B343" s="23"/>
      <c r="C343" s="217"/>
      <c r="D343" s="217"/>
      <c r="E343" s="217"/>
      <c r="F343" s="25" t="s">
        <v>51</v>
      </c>
      <c r="G343" s="32"/>
      <c r="H343" s="32"/>
      <c r="I343" s="27"/>
      <c r="J343" s="28">
        <f>IF(AND(G343= "",H343= ""), 0, ROUND(ROUND(I343, 2) * ROUND(IF(H343="",G343,H343),  3), 2))</f>
        <v>0</v>
      </c>
      <c r="K343" s="7"/>
      <c r="M343" s="29">
        <v>0.2</v>
      </c>
      <c r="Q343" s="7">
        <v>2397</v>
      </c>
    </row>
    <row r="344" spans="1:17" ht="16.5" thickTop="1" thickBot="1" x14ac:dyDescent="0.3">
      <c r="A344" s="7">
        <v>9</v>
      </c>
      <c r="B344" s="23" t="s">
        <v>61</v>
      </c>
      <c r="C344" s="216" t="s">
        <v>62</v>
      </c>
      <c r="D344" s="162"/>
      <c r="E344" s="162"/>
      <c r="F344" s="162"/>
      <c r="G344" s="162"/>
      <c r="H344" s="162"/>
      <c r="I344" s="162"/>
      <c r="J344" s="24"/>
      <c r="Q344" s="7">
        <v>2397</v>
      </c>
    </row>
    <row r="345" spans="1:17" ht="16.5" thickTop="1" thickBot="1" x14ac:dyDescent="0.3">
      <c r="A345" s="7" t="s">
        <v>42</v>
      </c>
      <c r="B345" s="23"/>
      <c r="C345" s="217"/>
      <c r="D345" s="217"/>
      <c r="E345" s="217"/>
      <c r="F345" s="25" t="s">
        <v>51</v>
      </c>
      <c r="G345" s="32"/>
      <c r="H345" s="32"/>
      <c r="I345" s="27"/>
      <c r="J345" s="28">
        <f>IF(AND(G345= "",H345= ""), 0, ROUND(ROUND(I345, 2) * ROUND(IF(H345="",G345,H345),  3), 2))</f>
        <v>0</v>
      </c>
      <c r="K345" s="7"/>
      <c r="M345" s="29">
        <v>0.2</v>
      </c>
      <c r="Q345" s="7">
        <v>2397</v>
      </c>
    </row>
    <row r="346" spans="1:17" ht="16.5" thickTop="1" thickBot="1" x14ac:dyDescent="0.3">
      <c r="A346" s="7">
        <v>9</v>
      </c>
      <c r="B346" s="23" t="s">
        <v>63</v>
      </c>
      <c r="C346" s="216" t="s">
        <v>64</v>
      </c>
      <c r="D346" s="162"/>
      <c r="E346" s="162"/>
      <c r="F346" s="162"/>
      <c r="G346" s="162"/>
      <c r="H346" s="162"/>
      <c r="I346" s="162"/>
      <c r="J346" s="24"/>
      <c r="Q346" s="7">
        <v>2397</v>
      </c>
    </row>
    <row r="347" spans="1:17" ht="16.5" thickTop="1" thickBot="1" x14ac:dyDescent="0.3">
      <c r="A347" s="7" t="s">
        <v>42</v>
      </c>
      <c r="B347" s="23"/>
      <c r="C347" s="217"/>
      <c r="D347" s="217"/>
      <c r="E347" s="217"/>
      <c r="F347" s="25" t="s">
        <v>51</v>
      </c>
      <c r="G347" s="32"/>
      <c r="H347" s="32"/>
      <c r="I347" s="27"/>
      <c r="J347" s="28">
        <f>IF(AND(G347= "",H347= ""), 0, ROUND(ROUND(I347, 2) * ROUND(IF(H347="",G347,H347),  3), 2))</f>
        <v>0</v>
      </c>
      <c r="K347" s="7"/>
      <c r="M347" s="29">
        <v>0.2</v>
      </c>
      <c r="Q347" s="7">
        <v>2397</v>
      </c>
    </row>
    <row r="348" spans="1:17" ht="15.75" hidden="1" thickTop="1" x14ac:dyDescent="0.25">
      <c r="A348" s="7" t="s">
        <v>54</v>
      </c>
    </row>
    <row r="349" spans="1:17" ht="16.899999999999999" customHeight="1" thickTop="1" x14ac:dyDescent="0.25">
      <c r="A349" s="7">
        <v>6</v>
      </c>
      <c r="B349" s="16" t="s">
        <v>65</v>
      </c>
      <c r="C349" s="222" t="s">
        <v>66</v>
      </c>
      <c r="D349" s="222"/>
      <c r="E349" s="222"/>
      <c r="F349" s="30"/>
      <c r="G349" s="30"/>
      <c r="H349" s="30"/>
      <c r="I349" s="30"/>
      <c r="J349" s="31"/>
      <c r="K349" s="7"/>
    </row>
    <row r="350" spans="1:17" ht="15.75" thickBot="1" x14ac:dyDescent="0.3">
      <c r="A350" s="7">
        <v>9</v>
      </c>
      <c r="B350" s="23" t="s">
        <v>67</v>
      </c>
      <c r="C350" s="216" t="s">
        <v>68</v>
      </c>
      <c r="D350" s="162"/>
      <c r="E350" s="162"/>
      <c r="F350" s="162"/>
      <c r="G350" s="162"/>
      <c r="H350" s="162"/>
      <c r="I350" s="162"/>
      <c r="J350" s="24"/>
      <c r="Q350" s="7">
        <v>2397</v>
      </c>
    </row>
    <row r="351" spans="1:17" ht="16.5" thickTop="1" thickBot="1" x14ac:dyDescent="0.3">
      <c r="A351" s="7" t="s">
        <v>42</v>
      </c>
      <c r="B351" s="23"/>
      <c r="C351" s="217"/>
      <c r="D351" s="217"/>
      <c r="E351" s="217"/>
      <c r="F351" s="25" t="s">
        <v>51</v>
      </c>
      <c r="G351" s="32"/>
      <c r="H351" s="32"/>
      <c r="I351" s="27"/>
      <c r="J351" s="28">
        <f>IF(AND(G351= "",H351= ""), 0, ROUND(ROUND(I351, 2) * ROUND(IF(H351="",G351,H351),  3), 2))</f>
        <v>0</v>
      </c>
      <c r="K351" s="7"/>
      <c r="M351" s="29">
        <v>0.2</v>
      </c>
      <c r="Q351" s="7">
        <v>2397</v>
      </c>
    </row>
    <row r="352" spans="1:17" ht="15.75" hidden="1" thickTop="1" x14ac:dyDescent="0.25">
      <c r="A352" s="7" t="s">
        <v>54</v>
      </c>
    </row>
    <row r="353" spans="1:17" ht="15.75" thickTop="1" x14ac:dyDescent="0.25">
      <c r="A353" s="7">
        <v>6</v>
      </c>
      <c r="B353" s="16" t="s">
        <v>69</v>
      </c>
      <c r="C353" s="222" t="s">
        <v>70</v>
      </c>
      <c r="D353" s="222"/>
      <c r="E353" s="222"/>
      <c r="F353" s="30"/>
      <c r="G353" s="30"/>
      <c r="H353" s="30"/>
      <c r="I353" s="30"/>
      <c r="J353" s="31"/>
      <c r="K353" s="7"/>
    </row>
    <row r="354" spans="1:17" ht="15.75" thickBot="1" x14ac:dyDescent="0.3">
      <c r="A354" s="7">
        <v>9</v>
      </c>
      <c r="B354" s="23" t="s">
        <v>71</v>
      </c>
      <c r="C354" s="216" t="s">
        <v>72</v>
      </c>
      <c r="D354" s="162"/>
      <c r="E354" s="162"/>
      <c r="F354" s="162"/>
      <c r="G354" s="162"/>
      <c r="H354" s="162"/>
      <c r="I354" s="162"/>
      <c r="J354" s="24"/>
      <c r="Q354" s="7">
        <v>2397</v>
      </c>
    </row>
    <row r="355" spans="1:17" ht="16.5" thickTop="1" thickBot="1" x14ac:dyDescent="0.3">
      <c r="A355" s="7" t="s">
        <v>42</v>
      </c>
      <c r="B355" s="23"/>
      <c r="C355" s="217"/>
      <c r="D355" s="217"/>
      <c r="E355" s="217"/>
      <c r="F355" s="25" t="s">
        <v>11</v>
      </c>
      <c r="G355" s="33"/>
      <c r="H355" s="33"/>
      <c r="I355" s="27"/>
      <c r="J355" s="28">
        <f>IF(AND(G355= "",H355= ""), 0, ROUND(ROUND(I355, 2) * ROUND(IF(H355="",G355,H355),  0), 2))</f>
        <v>0</v>
      </c>
      <c r="K355" s="7"/>
      <c r="M355" s="29">
        <v>0.2</v>
      </c>
      <c r="Q355" s="7">
        <v>2397</v>
      </c>
    </row>
    <row r="356" spans="1:17" ht="15.75" hidden="1" thickTop="1" x14ac:dyDescent="0.25">
      <c r="A356" s="7" t="s">
        <v>54</v>
      </c>
    </row>
    <row r="357" spans="1:17" ht="15.75" hidden="1" thickTop="1" x14ac:dyDescent="0.25">
      <c r="A357" s="7" t="s">
        <v>43</v>
      </c>
    </row>
    <row r="358" spans="1:17" ht="15.75" hidden="1" thickTop="1" x14ac:dyDescent="0.25">
      <c r="A358" s="7" t="s">
        <v>43</v>
      </c>
    </row>
    <row r="359" spans="1:17" ht="15.75" hidden="1" thickTop="1" x14ac:dyDescent="0.25">
      <c r="A359" s="7" t="s">
        <v>73</v>
      </c>
    </row>
    <row r="360" spans="1:17" ht="15.75" thickTop="1" x14ac:dyDescent="0.25">
      <c r="A360" s="7">
        <v>4</v>
      </c>
      <c r="B360" s="16"/>
      <c r="C360" s="218" t="s">
        <v>74</v>
      </c>
      <c r="D360" s="218"/>
      <c r="E360" s="218"/>
      <c r="F360" s="19"/>
      <c r="G360" s="19"/>
      <c r="H360" s="19"/>
      <c r="I360" s="19"/>
      <c r="J360" s="20"/>
      <c r="K360" s="7"/>
    </row>
    <row r="361" spans="1:17" ht="16.899999999999999" customHeight="1" x14ac:dyDescent="0.25">
      <c r="A361" s="7">
        <v>5</v>
      </c>
      <c r="B361" s="16">
        <v>6</v>
      </c>
      <c r="C361" s="209" t="s">
        <v>75</v>
      </c>
      <c r="D361" s="209"/>
      <c r="E361" s="209"/>
      <c r="F361" s="21"/>
      <c r="G361" s="21"/>
      <c r="H361" s="21"/>
      <c r="I361" s="21"/>
      <c r="J361" s="22"/>
      <c r="K361" s="7"/>
    </row>
    <row r="362" spans="1:17" ht="15.75" thickBot="1" x14ac:dyDescent="0.3">
      <c r="A362" s="7">
        <v>9</v>
      </c>
      <c r="B362" s="23" t="s">
        <v>76</v>
      </c>
      <c r="C362" s="216" t="s">
        <v>77</v>
      </c>
      <c r="D362" s="162"/>
      <c r="E362" s="162"/>
      <c r="F362" s="162"/>
      <c r="G362" s="162"/>
      <c r="H362" s="162"/>
      <c r="I362" s="162"/>
      <c r="J362" s="24"/>
      <c r="Q362" s="7">
        <v>2397</v>
      </c>
    </row>
    <row r="363" spans="1:17" ht="16.5" thickTop="1" thickBot="1" x14ac:dyDescent="0.3">
      <c r="A363" s="7" t="s">
        <v>42</v>
      </c>
      <c r="B363" s="23"/>
      <c r="C363" s="217"/>
      <c r="D363" s="217"/>
      <c r="E363" s="217"/>
      <c r="F363" s="25" t="s">
        <v>11</v>
      </c>
      <c r="G363" s="33"/>
      <c r="H363" s="33"/>
      <c r="I363" s="27"/>
      <c r="J363" s="28">
        <f>IF(AND(G363= "",H363= ""), 0, ROUND(ROUND(I363, 2) * ROUND(IF(H363="",G363,H363),  0), 2))</f>
        <v>0</v>
      </c>
      <c r="K363" s="7"/>
      <c r="M363" s="29">
        <v>0.2</v>
      </c>
      <c r="Q363" s="7">
        <v>2397</v>
      </c>
    </row>
    <row r="364" spans="1:17" ht="15.75" hidden="1" thickTop="1" x14ac:dyDescent="0.25">
      <c r="A364" s="7" t="s">
        <v>43</v>
      </c>
    </row>
    <row r="365" spans="1:17" ht="29.25" customHeight="1" thickTop="1" x14ac:dyDescent="0.25">
      <c r="A365" s="7">
        <v>5</v>
      </c>
      <c r="B365" s="16">
        <v>7</v>
      </c>
      <c r="C365" s="219" t="s">
        <v>78</v>
      </c>
      <c r="D365" s="220"/>
      <c r="E365" s="220"/>
      <c r="F365" s="220"/>
      <c r="G365" s="220"/>
      <c r="H365" s="220"/>
      <c r="I365" s="221"/>
      <c r="J365" s="22"/>
      <c r="K365" s="7"/>
    </row>
    <row r="366" spans="1:17" ht="16.899999999999999" customHeight="1" x14ac:dyDescent="0.25">
      <c r="A366" s="7">
        <v>6</v>
      </c>
      <c r="B366" s="16" t="s">
        <v>79</v>
      </c>
      <c r="C366" s="222" t="s">
        <v>80</v>
      </c>
      <c r="D366" s="222"/>
      <c r="E366" s="222"/>
      <c r="F366" s="30"/>
      <c r="G366" s="30"/>
      <c r="H366" s="30"/>
      <c r="I366" s="30"/>
      <c r="J366" s="31"/>
      <c r="K366" s="7"/>
    </row>
    <row r="367" spans="1:17" ht="15.75" thickBot="1" x14ac:dyDescent="0.3">
      <c r="A367" s="7">
        <v>9</v>
      </c>
      <c r="B367" s="23" t="s">
        <v>81</v>
      </c>
      <c r="C367" s="216" t="s">
        <v>82</v>
      </c>
      <c r="D367" s="162"/>
      <c r="E367" s="162"/>
      <c r="F367" s="162"/>
      <c r="G367" s="162"/>
      <c r="H367" s="162"/>
      <c r="I367" s="162"/>
      <c r="J367" s="24"/>
      <c r="Q367" s="7">
        <v>2397</v>
      </c>
    </row>
    <row r="368" spans="1:17" ht="16.5" thickTop="1" thickBot="1" x14ac:dyDescent="0.3">
      <c r="A368" s="7" t="s">
        <v>42</v>
      </c>
      <c r="B368" s="23"/>
      <c r="C368" s="217"/>
      <c r="D368" s="217"/>
      <c r="E368" s="217"/>
      <c r="F368" s="25" t="s">
        <v>11</v>
      </c>
      <c r="G368" s="33"/>
      <c r="H368" s="33"/>
      <c r="I368" s="27"/>
      <c r="J368" s="28">
        <f>IF(AND(G368= "",H368= ""), 0, ROUND(ROUND(I368, 2) * ROUND(IF(H368="",G368,H368),  0), 2))</f>
        <v>0</v>
      </c>
      <c r="K368" s="7"/>
      <c r="M368" s="29">
        <v>0.2</v>
      </c>
      <c r="Q368" s="7">
        <v>2397</v>
      </c>
    </row>
    <row r="369" spans="1:17" ht="16.5" thickTop="1" thickBot="1" x14ac:dyDescent="0.3">
      <c r="A369" s="7">
        <v>9</v>
      </c>
      <c r="B369" s="23" t="s">
        <v>83</v>
      </c>
      <c r="C369" s="216" t="s">
        <v>84</v>
      </c>
      <c r="D369" s="162"/>
      <c r="E369" s="162"/>
      <c r="F369" s="162"/>
      <c r="G369" s="162"/>
      <c r="H369" s="162"/>
      <c r="I369" s="162"/>
      <c r="J369" s="24"/>
      <c r="Q369" s="7">
        <v>2397</v>
      </c>
    </row>
    <row r="370" spans="1:17" ht="16.5" thickTop="1" thickBot="1" x14ac:dyDescent="0.3">
      <c r="A370" s="7" t="s">
        <v>42</v>
      </c>
      <c r="B370" s="23"/>
      <c r="C370" s="217"/>
      <c r="D370" s="217"/>
      <c r="E370" s="217"/>
      <c r="F370" s="25" t="s">
        <v>11</v>
      </c>
      <c r="G370" s="33"/>
      <c r="H370" s="33"/>
      <c r="I370" s="27"/>
      <c r="J370" s="28">
        <f>IF(AND(G370= "",H370= ""), 0, ROUND(ROUND(I370, 2) * ROUND(IF(H370="",G370,H370),  0), 2))</f>
        <v>0</v>
      </c>
      <c r="K370" s="7"/>
      <c r="M370" s="29">
        <v>0.2</v>
      </c>
      <c r="Q370" s="7">
        <v>2397</v>
      </c>
    </row>
    <row r="371" spans="1:17" ht="16.5" thickTop="1" thickBot="1" x14ac:dyDescent="0.3">
      <c r="A371" s="7">
        <v>9</v>
      </c>
      <c r="B371" s="23" t="s">
        <v>85</v>
      </c>
      <c r="C371" s="216" t="s">
        <v>86</v>
      </c>
      <c r="D371" s="162"/>
      <c r="E371" s="162"/>
      <c r="F371" s="162"/>
      <c r="G371" s="162"/>
      <c r="H371" s="162"/>
      <c r="I371" s="162"/>
      <c r="J371" s="24"/>
      <c r="Q371" s="7">
        <v>2397</v>
      </c>
    </row>
    <row r="372" spans="1:17" ht="16.5" thickTop="1" thickBot="1" x14ac:dyDescent="0.3">
      <c r="A372" s="7" t="s">
        <v>42</v>
      </c>
      <c r="B372" s="23"/>
      <c r="C372" s="217"/>
      <c r="D372" s="217"/>
      <c r="E372" s="217"/>
      <c r="F372" s="25" t="s">
        <v>11</v>
      </c>
      <c r="G372" s="33"/>
      <c r="H372" s="33"/>
      <c r="I372" s="27"/>
      <c r="J372" s="28">
        <f>IF(AND(G372= "",H372= ""), 0, ROUND(ROUND(I372, 2) * ROUND(IF(H372="",G372,H372),  0), 2))</f>
        <v>0</v>
      </c>
      <c r="K372" s="7"/>
      <c r="M372" s="29">
        <v>0.2</v>
      </c>
      <c r="Q372" s="7">
        <v>2397</v>
      </c>
    </row>
    <row r="373" spans="1:17" ht="15.75" hidden="1" thickTop="1" x14ac:dyDescent="0.25">
      <c r="A373" s="7" t="s">
        <v>54</v>
      </c>
    </row>
    <row r="374" spans="1:17" ht="16.899999999999999" customHeight="1" thickTop="1" x14ac:dyDescent="0.25">
      <c r="A374" s="7">
        <v>6</v>
      </c>
      <c r="B374" s="16" t="s">
        <v>87</v>
      </c>
      <c r="C374" s="222" t="s">
        <v>88</v>
      </c>
      <c r="D374" s="222"/>
      <c r="E374" s="222"/>
      <c r="F374" s="30"/>
      <c r="G374" s="30"/>
      <c r="H374" s="30"/>
      <c r="I374" s="30"/>
      <c r="J374" s="31"/>
      <c r="K374" s="7"/>
    </row>
    <row r="375" spans="1:17" ht="15.75" thickBot="1" x14ac:dyDescent="0.3">
      <c r="A375" s="7">
        <v>9</v>
      </c>
      <c r="B375" s="23" t="s">
        <v>89</v>
      </c>
      <c r="C375" s="216" t="s">
        <v>90</v>
      </c>
      <c r="D375" s="162"/>
      <c r="E375" s="162"/>
      <c r="F375" s="162"/>
      <c r="G375" s="162"/>
      <c r="H375" s="162"/>
      <c r="I375" s="162"/>
      <c r="J375" s="24"/>
      <c r="Q375" s="7">
        <v>2397</v>
      </c>
    </row>
    <row r="376" spans="1:17" ht="16.5" thickTop="1" thickBot="1" x14ac:dyDescent="0.3">
      <c r="A376" s="7" t="s">
        <v>42</v>
      </c>
      <c r="B376" s="23"/>
      <c r="C376" s="217"/>
      <c r="D376" s="217"/>
      <c r="E376" s="217"/>
      <c r="F376" s="25" t="s">
        <v>11</v>
      </c>
      <c r="G376" s="33"/>
      <c r="H376" s="33"/>
      <c r="I376" s="27"/>
      <c r="J376" s="28">
        <f>IF(AND(G376= "",H376= ""), 0, ROUND(ROUND(I376, 2) * ROUND(IF(H376="",G376,H376),  0), 2))</f>
        <v>0</v>
      </c>
      <c r="K376" s="7"/>
      <c r="M376" s="29">
        <v>0.2</v>
      </c>
      <c r="Q376" s="7">
        <v>2397</v>
      </c>
    </row>
    <row r="377" spans="1:17" ht="16.5" thickTop="1" thickBot="1" x14ac:dyDescent="0.3">
      <c r="A377" s="7">
        <v>9</v>
      </c>
      <c r="B377" s="23" t="s">
        <v>91</v>
      </c>
      <c r="C377" s="216" t="s">
        <v>92</v>
      </c>
      <c r="D377" s="162"/>
      <c r="E377" s="162"/>
      <c r="F377" s="162"/>
      <c r="G377" s="162"/>
      <c r="H377" s="162"/>
      <c r="I377" s="162"/>
      <c r="J377" s="24"/>
      <c r="Q377" s="7">
        <v>2397</v>
      </c>
    </row>
    <row r="378" spans="1:17" ht="16.5" thickTop="1" thickBot="1" x14ac:dyDescent="0.3">
      <c r="A378" s="7" t="s">
        <v>42</v>
      </c>
      <c r="B378" s="23"/>
      <c r="C378" s="217"/>
      <c r="D378" s="217"/>
      <c r="E378" s="217"/>
      <c r="F378" s="25" t="s">
        <v>11</v>
      </c>
      <c r="G378" s="33"/>
      <c r="H378" s="33"/>
      <c r="I378" s="27"/>
      <c r="J378" s="28">
        <f>IF(AND(G378= "",H378= ""), 0, ROUND(ROUND(I378, 2) * ROUND(IF(H378="",G378,H378),  0), 2))</f>
        <v>0</v>
      </c>
      <c r="K378" s="7"/>
      <c r="M378" s="29">
        <v>0.2</v>
      </c>
      <c r="Q378" s="7">
        <v>2397</v>
      </c>
    </row>
    <row r="379" spans="1:17" ht="15.75" thickTop="1" x14ac:dyDescent="0.25">
      <c r="A379" s="7">
        <v>9</v>
      </c>
      <c r="B379" s="23" t="s">
        <v>93</v>
      </c>
      <c r="C379" s="216" t="s">
        <v>86</v>
      </c>
      <c r="D379" s="162"/>
      <c r="E379" s="162"/>
      <c r="F379" s="162"/>
      <c r="G379" s="162"/>
      <c r="H379" s="162"/>
      <c r="I379" s="162"/>
      <c r="J379" s="24"/>
      <c r="Q379" s="7">
        <v>2397</v>
      </c>
    </row>
    <row r="380" spans="1:17" ht="16.5" thickTop="1" thickBot="1" x14ac:dyDescent="0.3">
      <c r="A380" s="7" t="s">
        <v>42</v>
      </c>
      <c r="B380" s="23"/>
      <c r="C380" s="217"/>
      <c r="D380" s="217"/>
      <c r="E380" s="217"/>
      <c r="F380" s="25" t="s">
        <v>11</v>
      </c>
      <c r="G380" s="33"/>
      <c r="H380" s="33"/>
      <c r="I380" s="27"/>
      <c r="J380" s="28">
        <f>IF(AND(G380= "",H380= ""), 0, ROUND(ROUND(I380, 2) * ROUND(IF(H380="",G380,H380),  0), 2))</f>
        <v>0</v>
      </c>
      <c r="K380" s="7"/>
      <c r="M380" s="29">
        <v>0.2</v>
      </c>
      <c r="Q380" s="7">
        <v>2397</v>
      </c>
    </row>
    <row r="381" spans="1:17" ht="15.75" hidden="1" thickTop="1" x14ac:dyDescent="0.25">
      <c r="A381" s="7" t="s">
        <v>54</v>
      </c>
    </row>
    <row r="382" spans="1:17" ht="15.75" hidden="1" thickTop="1" x14ac:dyDescent="0.25">
      <c r="A382" s="7" t="s">
        <v>43</v>
      </c>
    </row>
    <row r="383" spans="1:17" ht="15.75" thickTop="1" x14ac:dyDescent="0.25">
      <c r="A383" s="7">
        <v>5</v>
      </c>
      <c r="B383" s="16">
        <v>8</v>
      </c>
      <c r="C383" s="209" t="s">
        <v>94</v>
      </c>
      <c r="D383" s="209"/>
      <c r="E383" s="209"/>
      <c r="F383" s="21"/>
      <c r="G383" s="21"/>
      <c r="H383" s="21"/>
      <c r="I383" s="21"/>
      <c r="J383" s="22"/>
      <c r="K383" s="7"/>
    </row>
    <row r="384" spans="1:17" ht="16.899999999999999" customHeight="1" x14ac:dyDescent="0.25">
      <c r="A384" s="7">
        <v>6</v>
      </c>
      <c r="B384" s="16" t="s">
        <v>95</v>
      </c>
      <c r="C384" s="222" t="s">
        <v>96</v>
      </c>
      <c r="D384" s="222"/>
      <c r="E384" s="222"/>
      <c r="F384" s="30"/>
      <c r="G384" s="30"/>
      <c r="H384" s="30"/>
      <c r="I384" s="30"/>
      <c r="J384" s="31"/>
      <c r="K384" s="7"/>
    </row>
    <row r="385" spans="1:17" ht="15.75" thickBot="1" x14ac:dyDescent="0.3">
      <c r="A385" s="7">
        <v>9</v>
      </c>
      <c r="B385" s="23" t="s">
        <v>97</v>
      </c>
      <c r="C385" s="216" t="s">
        <v>98</v>
      </c>
      <c r="D385" s="162"/>
      <c r="E385" s="162"/>
      <c r="F385" s="162"/>
      <c r="G385" s="162"/>
      <c r="H385" s="162"/>
      <c r="I385" s="162"/>
      <c r="J385" s="24"/>
      <c r="Q385" s="7">
        <v>2397</v>
      </c>
    </row>
    <row r="386" spans="1:17" ht="16.5" thickTop="1" thickBot="1" x14ac:dyDescent="0.3">
      <c r="A386" s="7" t="s">
        <v>42</v>
      </c>
      <c r="B386" s="23"/>
      <c r="C386" s="217"/>
      <c r="D386" s="217"/>
      <c r="E386" s="217"/>
      <c r="F386" s="25" t="s">
        <v>11</v>
      </c>
      <c r="G386" s="33"/>
      <c r="H386" s="33"/>
      <c r="I386" s="27"/>
      <c r="J386" s="28">
        <f>IF(AND(G386= "",H386= ""), 0, ROUND(ROUND(I386, 2) * ROUND(IF(H386="",G386,H386),  0), 2))</f>
        <v>0</v>
      </c>
      <c r="K386" s="7"/>
      <c r="M386" s="29">
        <v>0.2</v>
      </c>
      <c r="Q386" s="7">
        <v>2397</v>
      </c>
    </row>
    <row r="387" spans="1:17" ht="15.75" hidden="1" thickTop="1" x14ac:dyDescent="0.25">
      <c r="A387" s="7" t="s">
        <v>54</v>
      </c>
    </row>
    <row r="388" spans="1:17" ht="15.75" hidden="1" thickTop="1" x14ac:dyDescent="0.25">
      <c r="A388" s="7" t="s">
        <v>43</v>
      </c>
    </row>
    <row r="389" spans="1:17" ht="15.75" hidden="1" thickTop="1" x14ac:dyDescent="0.25">
      <c r="A389" s="7" t="s">
        <v>73</v>
      </c>
    </row>
    <row r="390" spans="1:17" ht="15.75" thickTop="1" x14ac:dyDescent="0.25">
      <c r="A390" s="7">
        <v>4</v>
      </c>
      <c r="B390" s="16"/>
      <c r="C390" s="218" t="s">
        <v>99</v>
      </c>
      <c r="D390" s="218"/>
      <c r="E390" s="218"/>
      <c r="F390" s="19"/>
      <c r="G390" s="19"/>
      <c r="H390" s="19"/>
      <c r="I390" s="19"/>
      <c r="J390" s="20"/>
      <c r="K390" s="7"/>
    </row>
    <row r="391" spans="1:17" ht="16.899999999999999" customHeight="1" x14ac:dyDescent="0.25">
      <c r="A391" s="7">
        <v>5</v>
      </c>
      <c r="B391" s="16">
        <v>9</v>
      </c>
      <c r="C391" s="209" t="s">
        <v>100</v>
      </c>
      <c r="D391" s="209"/>
      <c r="E391" s="209"/>
      <c r="F391" s="21"/>
      <c r="G391" s="21"/>
      <c r="H391" s="21"/>
      <c r="I391" s="21"/>
      <c r="J391" s="22"/>
      <c r="K391" s="7"/>
    </row>
    <row r="392" spans="1:17" x14ac:dyDescent="0.25">
      <c r="A392" s="7">
        <v>8</v>
      </c>
      <c r="B392" s="23" t="s">
        <v>101</v>
      </c>
      <c r="C392" s="223" t="s">
        <v>102</v>
      </c>
      <c r="D392" s="223"/>
      <c r="E392" s="223"/>
      <c r="J392" s="24"/>
      <c r="K392" s="7"/>
    </row>
    <row r="393" spans="1:17" ht="15.75" thickBot="1" x14ac:dyDescent="0.3">
      <c r="A393" s="7">
        <v>9</v>
      </c>
      <c r="B393" s="23" t="s">
        <v>103</v>
      </c>
      <c r="C393" s="216" t="s">
        <v>77</v>
      </c>
      <c r="D393" s="162"/>
      <c r="E393" s="162"/>
      <c r="F393" s="162"/>
      <c r="G393" s="162"/>
      <c r="H393" s="162"/>
      <c r="I393" s="162"/>
      <c r="J393" s="24"/>
      <c r="Q393" s="7">
        <v>2397</v>
      </c>
    </row>
    <row r="394" spans="1:17" ht="16.5" thickTop="1" thickBot="1" x14ac:dyDescent="0.3">
      <c r="A394" s="7" t="s">
        <v>42</v>
      </c>
      <c r="B394" s="23"/>
      <c r="C394" s="217"/>
      <c r="D394" s="217"/>
      <c r="E394" s="217"/>
      <c r="F394" s="25" t="s">
        <v>10</v>
      </c>
      <c r="G394" s="26"/>
      <c r="H394" s="26"/>
      <c r="I394" s="27"/>
      <c r="J394" s="28">
        <f>IF(AND(G394= "",H394= ""), 0, ROUND(ROUND(I394, 2) * ROUND(IF(H394="",G394,H394),  2), 2))</f>
        <v>0</v>
      </c>
      <c r="K394" s="7"/>
      <c r="M394" s="29">
        <v>0.2</v>
      </c>
      <c r="Q394" s="7">
        <v>2397</v>
      </c>
    </row>
    <row r="395" spans="1:17" ht="15.75" hidden="1" thickTop="1" x14ac:dyDescent="0.25">
      <c r="A395" s="7" t="s">
        <v>104</v>
      </c>
    </row>
    <row r="396" spans="1:17" ht="15.75" thickTop="1" x14ac:dyDescent="0.25">
      <c r="A396" s="7">
        <v>8</v>
      </c>
      <c r="B396" s="23" t="s">
        <v>105</v>
      </c>
      <c r="C396" s="52" t="s">
        <v>106</v>
      </c>
      <c r="D396" s="52"/>
      <c r="E396" s="52"/>
      <c r="J396" s="24"/>
      <c r="K396" s="7"/>
    </row>
    <row r="397" spans="1:17" ht="15.75" thickBot="1" x14ac:dyDescent="0.3">
      <c r="A397" s="7">
        <v>9</v>
      </c>
      <c r="B397" s="23" t="s">
        <v>107</v>
      </c>
      <c r="C397" s="216" t="s">
        <v>77</v>
      </c>
      <c r="D397" s="162"/>
      <c r="E397" s="162"/>
      <c r="F397" s="162"/>
      <c r="G397" s="162"/>
      <c r="H397" s="162"/>
      <c r="I397" s="162"/>
      <c r="J397" s="24"/>
      <c r="Q397" s="7">
        <v>2397</v>
      </c>
    </row>
    <row r="398" spans="1:17" ht="16.5" thickTop="1" thickBot="1" x14ac:dyDescent="0.3">
      <c r="A398" s="7" t="s">
        <v>42</v>
      </c>
      <c r="B398" s="23"/>
      <c r="C398" s="217"/>
      <c r="D398" s="217"/>
      <c r="E398" s="217"/>
      <c r="F398" s="25" t="s">
        <v>11</v>
      </c>
      <c r="G398" s="33"/>
      <c r="H398" s="33"/>
      <c r="I398" s="27"/>
      <c r="J398" s="28">
        <f>IF(AND(G398= "",H398= ""), 0, ROUND(ROUND(I398, 2) * ROUND(IF(H398="",G398,H398),  0), 2))</f>
        <v>0</v>
      </c>
      <c r="K398" s="7"/>
      <c r="M398" s="29">
        <v>0.2</v>
      </c>
      <c r="Q398" s="7">
        <v>2397</v>
      </c>
    </row>
    <row r="399" spans="1:17" ht="15.75" hidden="1" thickTop="1" x14ac:dyDescent="0.25">
      <c r="A399" s="7" t="s">
        <v>104</v>
      </c>
    </row>
    <row r="400" spans="1:17" ht="15.75" hidden="1" thickTop="1" x14ac:dyDescent="0.25">
      <c r="A400" s="7" t="s">
        <v>43</v>
      </c>
    </row>
    <row r="401" spans="1:17" ht="28.5" customHeight="1" thickTop="1" x14ac:dyDescent="0.25">
      <c r="A401" s="7">
        <v>5</v>
      </c>
      <c r="B401" s="16">
        <v>10</v>
      </c>
      <c r="C401" s="219" t="s">
        <v>108</v>
      </c>
      <c r="D401" s="220"/>
      <c r="E401" s="220"/>
      <c r="F401" s="220"/>
      <c r="G401" s="220"/>
      <c r="H401" s="220"/>
      <c r="I401" s="221"/>
      <c r="J401" s="22"/>
      <c r="K401" s="7"/>
    </row>
    <row r="402" spans="1:17" ht="15.75" thickBot="1" x14ac:dyDescent="0.3">
      <c r="A402" s="7">
        <v>9</v>
      </c>
      <c r="B402" s="23" t="s">
        <v>109</v>
      </c>
      <c r="C402" s="216" t="s">
        <v>110</v>
      </c>
      <c r="D402" s="162"/>
      <c r="E402" s="162"/>
      <c r="F402" s="162"/>
      <c r="G402" s="162"/>
      <c r="H402" s="162"/>
      <c r="I402" s="162"/>
      <c r="J402" s="24"/>
      <c r="Q402" s="7">
        <v>2397</v>
      </c>
    </row>
    <row r="403" spans="1:17" ht="16.5" thickTop="1" thickBot="1" x14ac:dyDescent="0.3">
      <c r="A403" s="7" t="s">
        <v>42</v>
      </c>
      <c r="B403" s="23"/>
      <c r="C403" s="217"/>
      <c r="D403" s="217"/>
      <c r="E403" s="217"/>
      <c r="F403" s="25" t="s">
        <v>10</v>
      </c>
      <c r="G403" s="26"/>
      <c r="H403" s="26"/>
      <c r="I403" s="27"/>
      <c r="J403" s="28">
        <f>IF(AND(G403= "",H403= ""), 0, ROUND(ROUND(I403, 2) * ROUND(IF(H403="",G403,H403),  2), 2))</f>
        <v>0</v>
      </c>
      <c r="K403" s="7"/>
      <c r="M403" s="29">
        <v>0.2</v>
      </c>
      <c r="Q403" s="7">
        <v>2397</v>
      </c>
    </row>
    <row r="404" spans="1:17" ht="15.75" hidden="1" thickTop="1" x14ac:dyDescent="0.25">
      <c r="A404" s="7" t="s">
        <v>43</v>
      </c>
    </row>
    <row r="405" spans="1:17" ht="16.899999999999999" customHeight="1" thickTop="1" x14ac:dyDescent="0.25">
      <c r="A405" s="7">
        <v>5</v>
      </c>
      <c r="B405" s="16">
        <v>11</v>
      </c>
      <c r="C405" s="209" t="s">
        <v>111</v>
      </c>
      <c r="D405" s="209"/>
      <c r="E405" s="209"/>
      <c r="F405" s="21"/>
      <c r="G405" s="21"/>
      <c r="H405" s="21"/>
      <c r="I405" s="21"/>
      <c r="J405" s="22"/>
      <c r="K405" s="7"/>
    </row>
    <row r="406" spans="1:17" ht="15.75" thickBot="1" x14ac:dyDescent="0.3">
      <c r="A406" s="7">
        <v>9</v>
      </c>
      <c r="B406" s="23" t="s">
        <v>112</v>
      </c>
      <c r="C406" s="216" t="s">
        <v>41</v>
      </c>
      <c r="D406" s="162"/>
      <c r="E406" s="162"/>
      <c r="F406" s="162"/>
      <c r="G406" s="162"/>
      <c r="H406" s="162"/>
      <c r="I406" s="162"/>
      <c r="J406" s="24"/>
      <c r="Q406" s="7">
        <v>2397</v>
      </c>
    </row>
    <row r="407" spans="1:17" ht="16.5" thickTop="1" thickBot="1" x14ac:dyDescent="0.3">
      <c r="A407" s="7" t="s">
        <v>42</v>
      </c>
      <c r="B407" s="23"/>
      <c r="C407" s="217"/>
      <c r="D407" s="217"/>
      <c r="E407" s="217"/>
      <c r="F407" s="25" t="s">
        <v>10</v>
      </c>
      <c r="G407" s="26"/>
      <c r="H407" s="26"/>
      <c r="I407" s="27"/>
      <c r="J407" s="28">
        <f>IF(AND(G407= "",H407= ""), 0, ROUND(ROUND(I407, 2) * ROUND(IF(H407="",G407,H407),  2), 2))</f>
        <v>0</v>
      </c>
      <c r="K407" s="7"/>
      <c r="M407" s="29">
        <v>0.2</v>
      </c>
      <c r="Q407" s="7">
        <v>2397</v>
      </c>
    </row>
    <row r="408" spans="1:17" ht="15.75" hidden="1" thickTop="1" x14ac:dyDescent="0.25">
      <c r="A408" s="7" t="s">
        <v>43</v>
      </c>
    </row>
    <row r="409" spans="1:17" ht="15.75" thickTop="1" x14ac:dyDescent="0.25">
      <c r="A409" s="7">
        <v>5</v>
      </c>
      <c r="B409" s="16">
        <v>12</v>
      </c>
      <c r="C409" s="209" t="s">
        <v>113</v>
      </c>
      <c r="D409" s="209"/>
      <c r="E409" s="209"/>
      <c r="F409" s="21"/>
      <c r="G409" s="21"/>
      <c r="H409" s="21"/>
      <c r="I409" s="21"/>
      <c r="J409" s="22"/>
      <c r="K409" s="7"/>
    </row>
    <row r="410" spans="1:17" ht="15.75" thickBot="1" x14ac:dyDescent="0.3">
      <c r="A410" s="7">
        <v>9</v>
      </c>
      <c r="B410" s="23" t="s">
        <v>114</v>
      </c>
      <c r="C410" s="216" t="s">
        <v>115</v>
      </c>
      <c r="D410" s="162"/>
      <c r="E410" s="162"/>
      <c r="F410" s="162"/>
      <c r="G410" s="162"/>
      <c r="H410" s="162"/>
      <c r="I410" s="162"/>
      <c r="J410" s="24"/>
      <c r="Q410" s="7">
        <v>2397</v>
      </c>
    </row>
    <row r="411" spans="1:17" ht="16.5" thickTop="1" thickBot="1" x14ac:dyDescent="0.3">
      <c r="A411" s="7" t="s">
        <v>42</v>
      </c>
      <c r="B411" s="23"/>
      <c r="C411" s="217"/>
      <c r="D411" s="217"/>
      <c r="E411" s="217"/>
      <c r="F411" s="25" t="s">
        <v>116</v>
      </c>
      <c r="G411" s="26"/>
      <c r="H411" s="26"/>
      <c r="I411" s="27"/>
      <c r="J411" s="28">
        <f>IF(AND(G411= "",H411= ""), 0, ROUND(ROUND(I411, 2) * ROUND(IF(H411="",G411,H411),  2), 2))</f>
        <v>0</v>
      </c>
      <c r="K411" s="7"/>
      <c r="M411" s="29">
        <v>0.2</v>
      </c>
      <c r="Q411" s="7">
        <v>2397</v>
      </c>
    </row>
    <row r="412" spans="1:17" ht="15.75" hidden="1" thickTop="1" x14ac:dyDescent="0.25">
      <c r="A412" s="7" t="s">
        <v>43</v>
      </c>
    </row>
    <row r="413" spans="1:17" ht="16.899999999999999" customHeight="1" thickTop="1" x14ac:dyDescent="0.25">
      <c r="A413" s="7">
        <v>5</v>
      </c>
      <c r="B413" s="16">
        <v>13</v>
      </c>
      <c r="C413" s="209" t="s">
        <v>117</v>
      </c>
      <c r="D413" s="209"/>
      <c r="E413" s="209"/>
      <c r="F413" s="21"/>
      <c r="G413" s="21"/>
      <c r="H413" s="21"/>
      <c r="I413" s="21"/>
      <c r="J413" s="22"/>
      <c r="K413" s="7"/>
    </row>
    <row r="414" spans="1:17" ht="15.75" thickBot="1" x14ac:dyDescent="0.3">
      <c r="A414" s="7">
        <v>9</v>
      </c>
      <c r="B414" s="23" t="s">
        <v>118</v>
      </c>
      <c r="C414" s="216" t="s">
        <v>119</v>
      </c>
      <c r="D414" s="162"/>
      <c r="E414" s="162"/>
      <c r="F414" s="162"/>
      <c r="G414" s="162"/>
      <c r="H414" s="162"/>
      <c r="I414" s="162"/>
      <c r="J414" s="24"/>
      <c r="Q414" s="7">
        <v>2397</v>
      </c>
    </row>
    <row r="415" spans="1:17" ht="16.5" thickTop="1" thickBot="1" x14ac:dyDescent="0.3">
      <c r="A415" s="7" t="s">
        <v>42</v>
      </c>
      <c r="B415" s="23"/>
      <c r="C415" s="217"/>
      <c r="D415" s="217"/>
      <c r="E415" s="217"/>
      <c r="F415" s="25" t="s">
        <v>116</v>
      </c>
      <c r="G415" s="26"/>
      <c r="H415" s="26"/>
      <c r="I415" s="27"/>
      <c r="J415" s="28">
        <f>IF(AND(G415= "",H415= ""), 0, ROUND(ROUND(I415, 2) * ROUND(IF(H415="",G415,H415),  2), 2))</f>
        <v>0</v>
      </c>
      <c r="K415" s="7"/>
      <c r="M415" s="29">
        <v>0.2</v>
      </c>
      <c r="Q415" s="7">
        <v>2397</v>
      </c>
    </row>
    <row r="416" spans="1:17" ht="15.75" hidden="1" thickTop="1" x14ac:dyDescent="0.25">
      <c r="A416" s="7" t="s">
        <v>43</v>
      </c>
    </row>
    <row r="417" spans="1:17" ht="15.75" thickTop="1" x14ac:dyDescent="0.25">
      <c r="A417" s="7">
        <v>5</v>
      </c>
      <c r="B417" s="16">
        <v>14</v>
      </c>
      <c r="C417" s="209" t="s">
        <v>120</v>
      </c>
      <c r="D417" s="209"/>
      <c r="E417" s="209"/>
      <c r="F417" s="21"/>
      <c r="G417" s="21"/>
      <c r="H417" s="21"/>
      <c r="I417" s="21"/>
      <c r="J417" s="22"/>
      <c r="K417" s="7"/>
    </row>
    <row r="418" spans="1:17" ht="15.75" thickBot="1" x14ac:dyDescent="0.3">
      <c r="A418" s="7">
        <v>9</v>
      </c>
      <c r="B418" s="23" t="s">
        <v>121</v>
      </c>
      <c r="C418" s="216" t="s">
        <v>122</v>
      </c>
      <c r="D418" s="162"/>
      <c r="E418" s="162"/>
      <c r="F418" s="162"/>
      <c r="G418" s="162"/>
      <c r="H418" s="162"/>
      <c r="I418" s="162"/>
      <c r="J418" s="24"/>
      <c r="Q418" s="7">
        <v>2397</v>
      </c>
    </row>
    <row r="419" spans="1:17" ht="16.5" thickTop="1" thickBot="1" x14ac:dyDescent="0.3">
      <c r="A419" s="7" t="s">
        <v>42</v>
      </c>
      <c r="B419" s="23"/>
      <c r="C419" s="217"/>
      <c r="D419" s="217"/>
      <c r="E419" s="217"/>
      <c r="F419" s="25" t="s">
        <v>116</v>
      </c>
      <c r="G419" s="26"/>
      <c r="H419" s="26"/>
      <c r="I419" s="27"/>
      <c r="J419" s="28">
        <f>IF(AND(G419= "",H419= ""), 0, ROUND(ROUND(I419, 2) * ROUND(IF(H419="",G419,H419),  2), 2))</f>
        <v>0</v>
      </c>
      <c r="K419" s="7"/>
      <c r="M419" s="29">
        <v>0.2</v>
      </c>
      <c r="Q419" s="7">
        <v>2397</v>
      </c>
    </row>
    <row r="420" spans="1:17" ht="15.75" hidden="1" thickTop="1" x14ac:dyDescent="0.25">
      <c r="A420" s="7" t="s">
        <v>43</v>
      </c>
    </row>
    <row r="421" spans="1:17" ht="15.75" thickTop="1" x14ac:dyDescent="0.25">
      <c r="A421" s="7">
        <v>5</v>
      </c>
      <c r="B421" s="16">
        <v>15</v>
      </c>
      <c r="C421" s="47" t="s">
        <v>123</v>
      </c>
      <c r="D421" s="47"/>
      <c r="E421" s="47"/>
      <c r="F421" s="21"/>
      <c r="G421" s="21"/>
      <c r="H421" s="21"/>
      <c r="I421" s="21"/>
      <c r="J421" s="22"/>
      <c r="K421" s="7"/>
    </row>
    <row r="422" spans="1:17" ht="15.75" thickBot="1" x14ac:dyDescent="0.3">
      <c r="A422" s="7">
        <v>9</v>
      </c>
      <c r="B422" s="23" t="s">
        <v>124</v>
      </c>
      <c r="C422" s="216" t="s">
        <v>125</v>
      </c>
      <c r="D422" s="162"/>
      <c r="E422" s="162"/>
      <c r="F422" s="162"/>
      <c r="G422" s="162"/>
      <c r="H422" s="162"/>
      <c r="I422" s="162"/>
      <c r="J422" s="24"/>
      <c r="Q422" s="7">
        <v>2397</v>
      </c>
    </row>
    <row r="423" spans="1:17" ht="16.5" thickTop="1" thickBot="1" x14ac:dyDescent="0.3">
      <c r="A423" s="7" t="s">
        <v>42</v>
      </c>
      <c r="B423" s="23"/>
      <c r="C423" s="217"/>
      <c r="D423" s="217"/>
      <c r="E423" s="217"/>
      <c r="F423" s="25" t="s">
        <v>116</v>
      </c>
      <c r="G423" s="26"/>
      <c r="H423" s="26"/>
      <c r="I423" s="27"/>
      <c r="J423" s="28">
        <f>IF(AND(G423= "",H423= ""), 0, ROUND(ROUND(I423, 2) * ROUND(IF(H423="",G423,H423),  2), 2))</f>
        <v>0</v>
      </c>
      <c r="K423" s="7"/>
      <c r="M423" s="29">
        <v>0.2</v>
      </c>
      <c r="Q423" s="7">
        <v>2397</v>
      </c>
    </row>
    <row r="424" spans="1:17" ht="15.75" hidden="1" thickTop="1" x14ac:dyDescent="0.25">
      <c r="A424" s="7" t="s">
        <v>43</v>
      </c>
    </row>
    <row r="425" spans="1:17" ht="16.899999999999999" customHeight="1" thickTop="1" x14ac:dyDescent="0.25">
      <c r="A425" s="7">
        <v>5</v>
      </c>
      <c r="B425" s="16">
        <v>16</v>
      </c>
      <c r="C425" s="209" t="s">
        <v>126</v>
      </c>
      <c r="D425" s="209"/>
      <c r="E425" s="209"/>
      <c r="F425" s="21"/>
      <c r="G425" s="21"/>
      <c r="H425" s="21"/>
      <c r="I425" s="21"/>
      <c r="J425" s="22"/>
      <c r="K425" s="7"/>
    </row>
    <row r="426" spans="1:17" x14ac:dyDescent="0.25">
      <c r="A426" s="7">
        <v>6</v>
      </c>
      <c r="B426" s="16" t="s">
        <v>127</v>
      </c>
      <c r="C426" s="222" t="s">
        <v>128</v>
      </c>
      <c r="D426" s="222"/>
      <c r="E426" s="222"/>
      <c r="F426" s="30"/>
      <c r="G426" s="30"/>
      <c r="H426" s="30"/>
      <c r="I426" s="30"/>
      <c r="J426" s="31"/>
      <c r="K426" s="7"/>
    </row>
    <row r="427" spans="1:17" ht="15.75" thickBot="1" x14ac:dyDescent="0.3">
      <c r="A427" s="7">
        <v>9</v>
      </c>
      <c r="B427" s="23" t="s">
        <v>129</v>
      </c>
      <c r="C427" s="216" t="s">
        <v>130</v>
      </c>
      <c r="D427" s="162"/>
      <c r="E427" s="162"/>
      <c r="F427" s="162"/>
      <c r="G427" s="162"/>
      <c r="H427" s="162"/>
      <c r="I427" s="162"/>
      <c r="J427" s="24"/>
      <c r="Q427" s="7">
        <v>2397</v>
      </c>
    </row>
    <row r="428" spans="1:17" ht="16.5" thickTop="1" thickBot="1" x14ac:dyDescent="0.3">
      <c r="A428" s="7" t="s">
        <v>42</v>
      </c>
      <c r="B428" s="23"/>
      <c r="C428" s="217"/>
      <c r="D428" s="217"/>
      <c r="E428" s="217"/>
      <c r="F428" s="25" t="s">
        <v>11</v>
      </c>
      <c r="G428" s="33"/>
      <c r="H428" s="33"/>
      <c r="I428" s="27"/>
      <c r="J428" s="28">
        <f>IF(AND(G428= "",H428= ""), 0, ROUND(ROUND(I428, 2) * ROUND(IF(H428="",G428,H428),  0), 2))</f>
        <v>0</v>
      </c>
      <c r="K428" s="7"/>
      <c r="M428" s="29">
        <v>0.2</v>
      </c>
      <c r="Q428" s="7">
        <v>2397</v>
      </c>
    </row>
    <row r="429" spans="1:17" ht="16.5" thickTop="1" thickBot="1" x14ac:dyDescent="0.3">
      <c r="A429" s="7">
        <v>9</v>
      </c>
      <c r="B429" s="23" t="s">
        <v>131</v>
      </c>
      <c r="C429" s="216" t="s">
        <v>132</v>
      </c>
      <c r="D429" s="162"/>
      <c r="E429" s="162"/>
      <c r="F429" s="162"/>
      <c r="G429" s="162"/>
      <c r="H429" s="162"/>
      <c r="I429" s="162"/>
      <c r="J429" s="24"/>
      <c r="Q429" s="7">
        <v>2397</v>
      </c>
    </row>
    <row r="430" spans="1:17" ht="16.5" thickTop="1" thickBot="1" x14ac:dyDescent="0.3">
      <c r="A430" s="7" t="s">
        <v>42</v>
      </c>
      <c r="B430" s="23"/>
      <c r="C430" s="217"/>
      <c r="D430" s="217"/>
      <c r="E430" s="217"/>
      <c r="F430" s="25" t="s">
        <v>11</v>
      </c>
      <c r="G430" s="33"/>
      <c r="H430" s="33"/>
      <c r="I430" s="27"/>
      <c r="J430" s="28">
        <f>IF(AND(G430= "",H430= ""), 0, ROUND(ROUND(I430, 2) * ROUND(IF(H430="",G430,H430),  0), 2))</f>
        <v>0</v>
      </c>
      <c r="K430" s="7"/>
      <c r="M430" s="29">
        <v>0.2</v>
      </c>
      <c r="Q430" s="7">
        <v>2397</v>
      </c>
    </row>
    <row r="431" spans="1:17" ht="15.75" hidden="1" thickTop="1" x14ac:dyDescent="0.25">
      <c r="A431" s="7" t="s">
        <v>54</v>
      </c>
    </row>
    <row r="432" spans="1:17" ht="16.899999999999999" customHeight="1" thickTop="1" x14ac:dyDescent="0.25">
      <c r="A432" s="7">
        <v>6</v>
      </c>
      <c r="B432" s="16" t="s">
        <v>133</v>
      </c>
      <c r="C432" s="222" t="s">
        <v>88</v>
      </c>
      <c r="D432" s="222"/>
      <c r="E432" s="222"/>
      <c r="F432" s="30"/>
      <c r="G432" s="30"/>
      <c r="H432" s="30"/>
      <c r="I432" s="30"/>
      <c r="J432" s="31"/>
      <c r="K432" s="7"/>
    </row>
    <row r="433" spans="1:17" ht="15.75" thickBot="1" x14ac:dyDescent="0.3">
      <c r="A433" s="7">
        <v>9</v>
      </c>
      <c r="B433" s="23" t="s">
        <v>134</v>
      </c>
      <c r="C433" s="216" t="s">
        <v>130</v>
      </c>
      <c r="D433" s="162"/>
      <c r="E433" s="162"/>
      <c r="F433" s="162"/>
      <c r="G433" s="162"/>
      <c r="H433" s="162"/>
      <c r="I433" s="162"/>
      <c r="J433" s="24"/>
      <c r="Q433" s="7">
        <v>2397</v>
      </c>
    </row>
    <row r="434" spans="1:17" ht="16.5" thickTop="1" thickBot="1" x14ac:dyDescent="0.3">
      <c r="A434" s="7" t="s">
        <v>42</v>
      </c>
      <c r="B434" s="23"/>
      <c r="C434" s="217"/>
      <c r="D434" s="217"/>
      <c r="E434" s="217"/>
      <c r="F434" s="25" t="s">
        <v>11</v>
      </c>
      <c r="G434" s="33"/>
      <c r="H434" s="33"/>
      <c r="I434" s="27"/>
      <c r="J434" s="28">
        <f>IF(AND(G434= "",H434= ""), 0, ROUND(ROUND(I434, 2) * ROUND(IF(H434="",G434,H434),  0), 2))</f>
        <v>0</v>
      </c>
      <c r="K434" s="7"/>
      <c r="M434" s="29">
        <v>0.2</v>
      </c>
      <c r="Q434" s="7">
        <v>2397</v>
      </c>
    </row>
    <row r="435" spans="1:17" ht="16.5" thickTop="1" thickBot="1" x14ac:dyDescent="0.3">
      <c r="A435" s="7">
        <v>9</v>
      </c>
      <c r="B435" s="23" t="s">
        <v>135</v>
      </c>
      <c r="C435" s="216" t="s">
        <v>136</v>
      </c>
      <c r="D435" s="162"/>
      <c r="E435" s="162"/>
      <c r="F435" s="162"/>
      <c r="G435" s="162"/>
      <c r="H435" s="162"/>
      <c r="I435" s="162"/>
      <c r="J435" s="24"/>
      <c r="Q435" s="7">
        <v>2397</v>
      </c>
    </row>
    <row r="436" spans="1:17" ht="16.5" thickTop="1" thickBot="1" x14ac:dyDescent="0.3">
      <c r="A436" s="7" t="s">
        <v>42</v>
      </c>
      <c r="B436" s="23"/>
      <c r="C436" s="217"/>
      <c r="D436" s="217"/>
      <c r="E436" s="217"/>
      <c r="F436" s="25" t="s">
        <v>11</v>
      </c>
      <c r="G436" s="33"/>
      <c r="H436" s="33"/>
      <c r="I436" s="27"/>
      <c r="J436" s="28">
        <f>IF(AND(G436= "",H436= ""), 0, ROUND(ROUND(I436, 2) * ROUND(IF(H436="",G436,H436),  0), 2))</f>
        <v>0</v>
      </c>
      <c r="K436" s="7"/>
      <c r="M436" s="29">
        <v>0.2</v>
      </c>
      <c r="Q436" s="7">
        <v>2397</v>
      </c>
    </row>
    <row r="437" spans="1:17" ht="15.75" hidden="1" thickTop="1" x14ac:dyDescent="0.25">
      <c r="A437" s="7" t="s">
        <v>54</v>
      </c>
    </row>
    <row r="438" spans="1:17" ht="16.899999999999999" customHeight="1" thickTop="1" x14ac:dyDescent="0.25">
      <c r="A438" s="7">
        <v>6</v>
      </c>
      <c r="B438" s="16" t="s">
        <v>137</v>
      </c>
      <c r="C438" s="222" t="s">
        <v>138</v>
      </c>
      <c r="D438" s="222"/>
      <c r="E438" s="222"/>
      <c r="F438" s="30"/>
      <c r="G438" s="30"/>
      <c r="H438" s="30"/>
      <c r="I438" s="30"/>
      <c r="J438" s="31"/>
      <c r="K438" s="7"/>
    </row>
    <row r="439" spans="1:17" ht="15.75" thickBot="1" x14ac:dyDescent="0.3">
      <c r="A439" s="7">
        <v>9</v>
      </c>
      <c r="B439" s="23" t="s">
        <v>139</v>
      </c>
      <c r="C439" s="216" t="s">
        <v>130</v>
      </c>
      <c r="D439" s="162"/>
      <c r="E439" s="162"/>
      <c r="F439" s="162"/>
      <c r="G439" s="162"/>
      <c r="H439" s="162"/>
      <c r="I439" s="162"/>
      <c r="J439" s="24"/>
      <c r="Q439" s="7">
        <v>2397</v>
      </c>
    </row>
    <row r="440" spans="1:17" ht="16.5" thickTop="1" thickBot="1" x14ac:dyDescent="0.3">
      <c r="A440" s="7" t="s">
        <v>42</v>
      </c>
      <c r="B440" s="23"/>
      <c r="C440" s="217"/>
      <c r="D440" s="217"/>
      <c r="E440" s="217"/>
      <c r="F440" s="25" t="s">
        <v>11</v>
      </c>
      <c r="G440" s="33"/>
      <c r="H440" s="33"/>
      <c r="I440" s="27"/>
      <c r="J440" s="28">
        <f>IF(AND(G440= "",H440= ""), 0, ROUND(ROUND(I440, 2) * ROUND(IF(H440="",G440,H440),  0), 2))</f>
        <v>0</v>
      </c>
      <c r="K440" s="7"/>
      <c r="M440" s="29">
        <v>0.2</v>
      </c>
      <c r="Q440" s="7">
        <v>2397</v>
      </c>
    </row>
    <row r="441" spans="1:17" ht="16.5" thickTop="1" thickBot="1" x14ac:dyDescent="0.3">
      <c r="A441" s="7">
        <v>9</v>
      </c>
      <c r="B441" s="23" t="s">
        <v>140</v>
      </c>
      <c r="C441" s="216" t="s">
        <v>141</v>
      </c>
      <c r="D441" s="162"/>
      <c r="E441" s="162"/>
      <c r="F441" s="162"/>
      <c r="G441" s="162"/>
      <c r="H441" s="162"/>
      <c r="I441" s="162"/>
      <c r="J441" s="24"/>
      <c r="Q441" s="7">
        <v>2397</v>
      </c>
    </row>
    <row r="442" spans="1:17" ht="16.5" thickTop="1" thickBot="1" x14ac:dyDescent="0.3">
      <c r="A442" s="7" t="s">
        <v>42</v>
      </c>
      <c r="B442" s="23"/>
      <c r="C442" s="217"/>
      <c r="D442" s="217"/>
      <c r="E442" s="217"/>
      <c r="F442" s="25" t="s">
        <v>11</v>
      </c>
      <c r="G442" s="33"/>
      <c r="H442" s="33"/>
      <c r="I442" s="27"/>
      <c r="J442" s="28">
        <f>IF(AND(G442= "",H442= ""), 0, ROUND(ROUND(I442, 2) * ROUND(IF(H442="",G442,H442),  0), 2))</f>
        <v>0</v>
      </c>
      <c r="K442" s="7"/>
      <c r="M442" s="29">
        <v>0.2</v>
      </c>
      <c r="Q442" s="7">
        <v>2397</v>
      </c>
    </row>
    <row r="443" spans="1:17" ht="15.75" hidden="1" thickTop="1" x14ac:dyDescent="0.25">
      <c r="A443" s="7" t="s">
        <v>54</v>
      </c>
    </row>
    <row r="444" spans="1:17" ht="15.75" hidden="1" thickTop="1" x14ac:dyDescent="0.25">
      <c r="A444" s="7" t="s">
        <v>43</v>
      </c>
    </row>
    <row r="445" spans="1:17" ht="15.75" hidden="1" thickTop="1" x14ac:dyDescent="0.25">
      <c r="A445" s="7" t="s">
        <v>73</v>
      </c>
    </row>
    <row r="446" spans="1:17" ht="15.75" thickTop="1" x14ac:dyDescent="0.25">
      <c r="A446" s="7">
        <v>4</v>
      </c>
      <c r="B446" s="16"/>
      <c r="C446" s="218" t="s">
        <v>160</v>
      </c>
      <c r="D446" s="218"/>
      <c r="E446" s="218"/>
      <c r="F446" s="19"/>
      <c r="G446" s="19"/>
      <c r="H446" s="19"/>
      <c r="I446" s="19"/>
      <c r="J446" s="20"/>
      <c r="K446" s="7"/>
    </row>
    <row r="447" spans="1:17" ht="16.899999999999999" customHeight="1" x14ac:dyDescent="0.25">
      <c r="A447" s="7">
        <v>5</v>
      </c>
      <c r="B447" s="16">
        <v>17</v>
      </c>
      <c r="C447" s="209" t="s">
        <v>161</v>
      </c>
      <c r="D447" s="209"/>
      <c r="E447" s="209"/>
      <c r="F447" s="21"/>
      <c r="G447" s="21"/>
      <c r="H447" s="21"/>
      <c r="I447" s="21"/>
      <c r="J447" s="22"/>
      <c r="K447" s="7"/>
    </row>
    <row r="448" spans="1:17" x14ac:dyDescent="0.25">
      <c r="A448" s="7">
        <v>6</v>
      </c>
      <c r="B448" s="16" t="s">
        <v>162</v>
      </c>
      <c r="C448" s="51" t="s">
        <v>163</v>
      </c>
      <c r="D448" s="51"/>
      <c r="E448" s="51"/>
      <c r="F448" s="30"/>
      <c r="G448" s="30"/>
      <c r="H448" s="30"/>
      <c r="I448" s="30"/>
      <c r="J448" s="31"/>
      <c r="K448" s="7"/>
    </row>
    <row r="449" spans="1:17" ht="15.75" thickBot="1" x14ac:dyDescent="0.3">
      <c r="A449" s="7">
        <v>9</v>
      </c>
      <c r="B449" s="23" t="s">
        <v>164</v>
      </c>
      <c r="C449" s="216" t="s">
        <v>77</v>
      </c>
      <c r="D449" s="162"/>
      <c r="E449" s="162"/>
      <c r="F449" s="162"/>
      <c r="G449" s="162"/>
      <c r="H449" s="162"/>
      <c r="I449" s="162"/>
      <c r="J449" s="24"/>
      <c r="Q449" s="7">
        <v>2397</v>
      </c>
    </row>
    <row r="450" spans="1:17" ht="16.5" thickTop="1" thickBot="1" x14ac:dyDescent="0.3">
      <c r="A450" s="7" t="s">
        <v>42</v>
      </c>
      <c r="B450" s="23"/>
      <c r="C450" s="217"/>
      <c r="D450" s="217"/>
      <c r="E450" s="217"/>
      <c r="F450" s="25" t="s">
        <v>10</v>
      </c>
      <c r="G450" s="26"/>
      <c r="H450" s="26"/>
      <c r="I450" s="27"/>
      <c r="J450" s="28">
        <f>IF(AND(G450= "",H450= ""), 0, ROUND(ROUND(I450, 2) * ROUND(IF(H450="",G450,H450),  2), 2))</f>
        <v>0</v>
      </c>
      <c r="K450" s="7"/>
      <c r="M450" s="29">
        <v>0.2</v>
      </c>
      <c r="Q450" s="7">
        <v>2397</v>
      </c>
    </row>
    <row r="451" spans="1:17" ht="15.75" hidden="1" thickTop="1" x14ac:dyDescent="0.25">
      <c r="A451" s="7" t="s">
        <v>54</v>
      </c>
    </row>
    <row r="452" spans="1:17" ht="30" customHeight="1" thickTop="1" x14ac:dyDescent="0.25">
      <c r="A452" s="7">
        <v>6</v>
      </c>
      <c r="B452" s="16" t="s">
        <v>165</v>
      </c>
      <c r="C452" s="237" t="s">
        <v>166</v>
      </c>
      <c r="D452" s="238"/>
      <c r="E452" s="238"/>
      <c r="F452" s="238"/>
      <c r="G452" s="238"/>
      <c r="H452" s="238"/>
      <c r="I452" s="239"/>
      <c r="J452" s="31"/>
      <c r="K452" s="7"/>
    </row>
    <row r="453" spans="1:17" ht="15.75" thickBot="1" x14ac:dyDescent="0.3">
      <c r="A453" s="7">
        <v>9</v>
      </c>
      <c r="B453" s="23" t="s">
        <v>167</v>
      </c>
      <c r="C453" s="216" t="s">
        <v>168</v>
      </c>
      <c r="D453" s="162"/>
      <c r="E453" s="162"/>
      <c r="F453" s="162"/>
      <c r="G453" s="162"/>
      <c r="H453" s="162"/>
      <c r="I453" s="162"/>
      <c r="J453" s="24"/>
      <c r="Q453" s="7">
        <v>2397</v>
      </c>
    </row>
    <row r="454" spans="1:17" ht="16.5" thickTop="1" thickBot="1" x14ac:dyDescent="0.3">
      <c r="A454" s="7" t="s">
        <v>42</v>
      </c>
      <c r="B454" s="23"/>
      <c r="C454" s="217"/>
      <c r="D454" s="217"/>
      <c r="E454" s="217"/>
      <c r="F454" s="25" t="s">
        <v>10</v>
      </c>
      <c r="G454" s="26"/>
      <c r="H454" s="26"/>
      <c r="I454" s="27"/>
      <c r="J454" s="28">
        <f>IF(AND(G454= "",H454= ""), 0, ROUND(ROUND(I454, 2) * ROUND(IF(H454="",G454,H454),  2), 2))</f>
        <v>0</v>
      </c>
      <c r="K454" s="7"/>
      <c r="M454" s="29">
        <v>0.2</v>
      </c>
      <c r="Q454" s="7">
        <v>2397</v>
      </c>
    </row>
    <row r="455" spans="1:17" ht="15.75" hidden="1" thickTop="1" x14ac:dyDescent="0.25">
      <c r="A455" s="7" t="s">
        <v>54</v>
      </c>
    </row>
    <row r="456" spans="1:17" ht="16.899999999999999" customHeight="1" thickTop="1" x14ac:dyDescent="0.25">
      <c r="A456" s="7">
        <v>6</v>
      </c>
      <c r="B456" s="16" t="s">
        <v>169</v>
      </c>
      <c r="C456" s="222" t="s">
        <v>170</v>
      </c>
      <c r="D456" s="222"/>
      <c r="E456" s="222"/>
      <c r="F456" s="30"/>
      <c r="G456" s="30"/>
      <c r="H456" s="30"/>
      <c r="I456" s="30"/>
      <c r="J456" s="31"/>
      <c r="K456" s="7"/>
    </row>
    <row r="457" spans="1:17" ht="15.75" thickBot="1" x14ac:dyDescent="0.3">
      <c r="A457" s="7">
        <v>9</v>
      </c>
      <c r="B457" s="23" t="s">
        <v>171</v>
      </c>
      <c r="C457" s="216" t="s">
        <v>172</v>
      </c>
      <c r="D457" s="162"/>
      <c r="E457" s="162"/>
      <c r="F457" s="162"/>
      <c r="G457" s="162"/>
      <c r="H457" s="162"/>
      <c r="I457" s="162"/>
      <c r="J457" s="24"/>
      <c r="Q457" s="7">
        <v>2397</v>
      </c>
    </row>
    <row r="458" spans="1:17" ht="16.5" thickTop="1" thickBot="1" x14ac:dyDescent="0.3">
      <c r="A458" s="7" t="s">
        <v>42</v>
      </c>
      <c r="B458" s="23"/>
      <c r="C458" s="217"/>
      <c r="D458" s="217"/>
      <c r="E458" s="217"/>
      <c r="F458" s="25" t="s">
        <v>10</v>
      </c>
      <c r="G458" s="26"/>
      <c r="H458" s="26"/>
      <c r="I458" s="27"/>
      <c r="J458" s="28">
        <f>IF(AND(G458= "",H458= ""), 0, ROUND(ROUND(I458, 2) * ROUND(IF(H458="",G458,H458),  2), 2))</f>
        <v>0</v>
      </c>
      <c r="K458" s="7"/>
      <c r="M458" s="29">
        <v>0.2</v>
      </c>
      <c r="Q458" s="7">
        <v>2397</v>
      </c>
    </row>
    <row r="459" spans="1:17" ht="16.5" thickTop="1" thickBot="1" x14ac:dyDescent="0.3">
      <c r="A459" s="7">
        <v>9</v>
      </c>
      <c r="B459" s="23" t="s">
        <v>173</v>
      </c>
      <c r="C459" s="216" t="s">
        <v>174</v>
      </c>
      <c r="D459" s="162"/>
      <c r="E459" s="162"/>
      <c r="F459" s="162"/>
      <c r="G459" s="162"/>
      <c r="H459" s="162"/>
      <c r="I459" s="162"/>
      <c r="J459" s="24"/>
      <c r="Q459" s="7">
        <v>2397</v>
      </c>
    </row>
    <row r="460" spans="1:17" ht="16.5" thickTop="1" thickBot="1" x14ac:dyDescent="0.3">
      <c r="A460" s="7" t="s">
        <v>42</v>
      </c>
      <c r="B460" s="23"/>
      <c r="C460" s="217"/>
      <c r="D460" s="217"/>
      <c r="E460" s="217"/>
      <c r="F460" s="25" t="s">
        <v>11</v>
      </c>
      <c r="G460" s="33"/>
      <c r="H460" s="33"/>
      <c r="I460" s="27"/>
      <c r="J460" s="28">
        <f>IF(AND(G460= "",H460= ""), 0, ROUND(ROUND(I460, 2) * ROUND(IF(H460="",G460,H460),  0), 2))</f>
        <v>0</v>
      </c>
      <c r="K460" s="7"/>
      <c r="M460" s="29">
        <v>0.2</v>
      </c>
      <c r="Q460" s="7">
        <v>2397</v>
      </c>
    </row>
    <row r="461" spans="1:17" ht="15.75" hidden="1" thickTop="1" x14ac:dyDescent="0.25">
      <c r="A461" s="7" t="s">
        <v>54</v>
      </c>
    </row>
    <row r="462" spans="1:17" ht="15.75" hidden="1" thickTop="1" x14ac:dyDescent="0.25">
      <c r="A462" s="7" t="s">
        <v>43</v>
      </c>
    </row>
    <row r="463" spans="1:17" ht="15.75" hidden="1" thickTop="1" x14ac:dyDescent="0.25">
      <c r="A463" s="7" t="s">
        <v>73</v>
      </c>
    </row>
    <row r="464" spans="1:17" ht="15.75" thickTop="1" x14ac:dyDescent="0.25">
      <c r="A464" s="7">
        <v>4</v>
      </c>
      <c r="B464" s="16"/>
      <c r="C464" s="218" t="s">
        <v>142</v>
      </c>
      <c r="D464" s="218"/>
      <c r="E464" s="218"/>
      <c r="F464" s="19"/>
      <c r="G464" s="19"/>
      <c r="H464" s="19"/>
      <c r="I464" s="19"/>
      <c r="J464" s="20"/>
      <c r="K464" s="7"/>
    </row>
    <row r="465" spans="1:17" ht="29.25" customHeight="1" x14ac:dyDescent="0.25">
      <c r="A465" s="7">
        <v>5</v>
      </c>
      <c r="B465" s="16">
        <v>18</v>
      </c>
      <c r="C465" s="219" t="s">
        <v>143</v>
      </c>
      <c r="D465" s="220"/>
      <c r="E465" s="220"/>
      <c r="F465" s="220"/>
      <c r="G465" s="220"/>
      <c r="H465" s="220"/>
      <c r="I465" s="221"/>
      <c r="J465" s="22"/>
      <c r="K465" s="7"/>
    </row>
    <row r="466" spans="1:17" ht="15.75" thickBot="1" x14ac:dyDescent="0.3">
      <c r="A466" s="7">
        <v>9</v>
      </c>
      <c r="B466" s="23" t="s">
        <v>144</v>
      </c>
      <c r="C466" s="216" t="s">
        <v>145</v>
      </c>
      <c r="D466" s="162"/>
      <c r="E466" s="162"/>
      <c r="F466" s="162"/>
      <c r="G466" s="162"/>
      <c r="H466" s="162"/>
      <c r="I466" s="162"/>
      <c r="J466" s="24"/>
      <c r="Q466" s="7">
        <v>2397</v>
      </c>
    </row>
    <row r="467" spans="1:17" ht="16.5" thickTop="1" thickBot="1" x14ac:dyDescent="0.3">
      <c r="A467" s="7" t="s">
        <v>42</v>
      </c>
      <c r="B467" s="23"/>
      <c r="C467" s="217"/>
      <c r="D467" s="217"/>
      <c r="E467" s="217"/>
      <c r="F467" s="25" t="s">
        <v>116</v>
      </c>
      <c r="G467" s="26"/>
      <c r="H467" s="26"/>
      <c r="I467" s="27"/>
      <c r="J467" s="28">
        <f>IF(AND(G467= "",H467= ""), 0, ROUND(ROUND(I467, 2) * ROUND(IF(H467="",G467,H467),  2), 2))</f>
        <v>0</v>
      </c>
      <c r="K467" s="7"/>
      <c r="M467" s="29">
        <v>0.2</v>
      </c>
      <c r="Q467" s="7">
        <v>2397</v>
      </c>
    </row>
    <row r="468" spans="1:17" ht="15.75" hidden="1" thickTop="1" x14ac:dyDescent="0.25">
      <c r="A468" s="7" t="s">
        <v>43</v>
      </c>
    </row>
    <row r="469" spans="1:17" ht="15.75" thickTop="1" x14ac:dyDescent="0.25">
      <c r="A469" s="7">
        <v>5</v>
      </c>
      <c r="B469" s="16">
        <v>19</v>
      </c>
      <c r="C469" s="47" t="s">
        <v>146</v>
      </c>
      <c r="D469" s="47"/>
      <c r="E469" s="47"/>
      <c r="F469" s="21"/>
      <c r="G469" s="21"/>
      <c r="H469" s="21"/>
      <c r="I469" s="21"/>
      <c r="J469" s="22"/>
      <c r="K469" s="7"/>
    </row>
    <row r="470" spans="1:17" ht="15.75" thickBot="1" x14ac:dyDescent="0.3">
      <c r="A470" s="7">
        <v>9</v>
      </c>
      <c r="B470" s="23" t="s">
        <v>147</v>
      </c>
      <c r="C470" s="216" t="s">
        <v>148</v>
      </c>
      <c r="D470" s="162"/>
      <c r="E470" s="162"/>
      <c r="F470" s="162"/>
      <c r="G470" s="162"/>
      <c r="H470" s="162"/>
      <c r="I470" s="162"/>
      <c r="J470" s="24"/>
      <c r="Q470" s="7">
        <v>2397</v>
      </c>
    </row>
    <row r="471" spans="1:17" ht="16.5" thickTop="1" thickBot="1" x14ac:dyDescent="0.3">
      <c r="A471" s="7" t="s">
        <v>42</v>
      </c>
      <c r="B471" s="23"/>
      <c r="C471" s="217"/>
      <c r="D471" s="217"/>
      <c r="E471" s="217"/>
      <c r="F471" s="25" t="s">
        <v>116</v>
      </c>
      <c r="G471" s="26"/>
      <c r="H471" s="26"/>
      <c r="I471" s="27"/>
      <c r="J471" s="28">
        <f>IF(AND(G471= "",H471= ""), 0, ROUND(ROUND(I471, 2) * ROUND(IF(H471="",G471,H471),  2), 2))</f>
        <v>0</v>
      </c>
      <c r="K471" s="7"/>
      <c r="M471" s="29">
        <v>0.2</v>
      </c>
      <c r="Q471" s="7">
        <v>2397</v>
      </c>
    </row>
    <row r="472" spans="1:17" ht="15.75" hidden="1" thickTop="1" x14ac:dyDescent="0.25">
      <c r="A472" s="7" t="s">
        <v>43</v>
      </c>
    </row>
    <row r="473" spans="1:17" ht="15.75" hidden="1" thickTop="1" x14ac:dyDescent="0.25">
      <c r="A473" s="7" t="s">
        <v>73</v>
      </c>
    </row>
    <row r="474" spans="1:17" ht="15.75" thickTop="1" x14ac:dyDescent="0.25">
      <c r="A474" s="7">
        <v>4</v>
      </c>
      <c r="B474" s="16"/>
      <c r="C474" s="218" t="s">
        <v>149</v>
      </c>
      <c r="D474" s="218"/>
      <c r="E474" s="218"/>
      <c r="F474" s="19"/>
      <c r="G474" s="19"/>
      <c r="H474" s="19"/>
      <c r="I474" s="19"/>
      <c r="J474" s="20"/>
      <c r="K474" s="7"/>
    </row>
    <row r="475" spans="1:17" x14ac:dyDescent="0.25">
      <c r="A475" s="7">
        <v>5</v>
      </c>
      <c r="B475" s="16">
        <v>23</v>
      </c>
      <c r="C475" s="47" t="s">
        <v>177</v>
      </c>
      <c r="D475" s="47"/>
      <c r="E475" s="47"/>
      <c r="F475" s="21"/>
      <c r="G475" s="21"/>
      <c r="H475" s="21"/>
      <c r="I475" s="21"/>
      <c r="J475" s="22"/>
      <c r="K475" s="7"/>
    </row>
    <row r="476" spans="1:17" ht="15.75" thickBot="1" x14ac:dyDescent="0.3">
      <c r="A476" s="7">
        <v>9</v>
      </c>
      <c r="B476" s="23" t="s">
        <v>178</v>
      </c>
      <c r="C476" s="216" t="s">
        <v>179</v>
      </c>
      <c r="D476" s="162"/>
      <c r="E476" s="162"/>
      <c r="F476" s="162"/>
      <c r="G476" s="162"/>
      <c r="H476" s="162"/>
      <c r="I476" s="162"/>
      <c r="J476" s="24"/>
      <c r="Q476" s="7">
        <v>2397</v>
      </c>
    </row>
    <row r="477" spans="1:17" ht="16.5" thickTop="1" thickBot="1" x14ac:dyDescent="0.3">
      <c r="A477" s="7" t="s">
        <v>42</v>
      </c>
      <c r="B477" s="23"/>
      <c r="C477" s="217"/>
      <c r="D477" s="217"/>
      <c r="E477" s="217"/>
      <c r="F477" s="25" t="s">
        <v>11</v>
      </c>
      <c r="G477" s="33"/>
      <c r="H477" s="33"/>
      <c r="I477" s="27"/>
      <c r="J477" s="28">
        <f>IF(AND(G477= "",H477= ""), 0, ROUND(ROUND(I477, 2) * ROUND(IF(H477="",G477,H477),  0), 2))</f>
        <v>0</v>
      </c>
      <c r="K477" s="7"/>
      <c r="M477" s="29">
        <v>0.2</v>
      </c>
      <c r="Q477" s="7">
        <v>2397</v>
      </c>
    </row>
    <row r="478" spans="1:17" ht="15.75" hidden="1" thickTop="1" x14ac:dyDescent="0.25">
      <c r="A478" s="7" t="s">
        <v>43</v>
      </c>
    </row>
    <row r="479" spans="1:17" ht="15.75" hidden="1" thickTop="1" x14ac:dyDescent="0.25">
      <c r="A479" s="7" t="s">
        <v>43</v>
      </c>
    </row>
    <row r="480" spans="1:17" ht="16.899999999999999" customHeight="1" thickTop="1" x14ac:dyDescent="0.25">
      <c r="A480" s="7">
        <v>5</v>
      </c>
      <c r="B480" s="16">
        <v>25</v>
      </c>
      <c r="C480" s="209" t="s">
        <v>150</v>
      </c>
      <c r="D480" s="209"/>
      <c r="E480" s="209"/>
      <c r="F480" s="21"/>
      <c r="G480" s="21"/>
      <c r="H480" s="21"/>
      <c r="I480" s="21"/>
      <c r="J480" s="22"/>
      <c r="K480" s="7"/>
    </row>
    <row r="481" spans="1:17" ht="15.75" thickBot="1" x14ac:dyDescent="0.3">
      <c r="A481" s="7">
        <v>9</v>
      </c>
      <c r="B481" s="23" t="s">
        <v>151</v>
      </c>
      <c r="C481" s="216" t="s">
        <v>152</v>
      </c>
      <c r="D481" s="162"/>
      <c r="E481" s="162"/>
      <c r="F481" s="162"/>
      <c r="G481" s="162"/>
      <c r="H481" s="162"/>
      <c r="I481" s="162"/>
      <c r="J481" s="24"/>
      <c r="Q481" s="7">
        <v>2397</v>
      </c>
    </row>
    <row r="482" spans="1:17" ht="16.5" thickTop="1" thickBot="1" x14ac:dyDescent="0.3">
      <c r="A482" s="7" t="s">
        <v>42</v>
      </c>
      <c r="B482" s="23"/>
      <c r="C482" s="217"/>
      <c r="D482" s="217"/>
      <c r="E482" s="217"/>
      <c r="F482" s="25" t="s">
        <v>153</v>
      </c>
      <c r="G482" s="33"/>
      <c r="H482" s="33"/>
      <c r="I482" s="27"/>
      <c r="J482" s="28">
        <f>IF(AND(G482= "",H482= ""), 0, ROUND(ROUND(I482, 2) * ROUND(IF(H482="",G482,H482),  0), 2))</f>
        <v>0</v>
      </c>
      <c r="K482" s="7"/>
      <c r="M482" s="29">
        <v>0.2</v>
      </c>
      <c r="Q482" s="7">
        <v>2397</v>
      </c>
    </row>
    <row r="483" spans="1:17" ht="15.75" hidden="1" thickTop="1" x14ac:dyDescent="0.25">
      <c r="A483" s="7" t="s">
        <v>43</v>
      </c>
    </row>
    <row r="484" spans="1:17" ht="15.75" hidden="1" thickTop="1" x14ac:dyDescent="0.25">
      <c r="A484" s="7" t="s">
        <v>43</v>
      </c>
    </row>
    <row r="485" spans="1:17" ht="15.75" hidden="1" thickTop="1" x14ac:dyDescent="0.25">
      <c r="A485" s="7" t="s">
        <v>73</v>
      </c>
    </row>
    <row r="486" spans="1:17" ht="15.75" hidden="1" thickTop="1" x14ac:dyDescent="0.25">
      <c r="A486" s="7" t="s">
        <v>154</v>
      </c>
    </row>
    <row r="487" spans="1:17" ht="15.75" thickTop="1" x14ac:dyDescent="0.25">
      <c r="A487" s="7" t="s">
        <v>154</v>
      </c>
      <c r="B487" s="24"/>
      <c r="C487" s="162"/>
      <c r="D487" s="162"/>
      <c r="E487" s="162"/>
      <c r="J487" s="24"/>
    </row>
    <row r="488" spans="1:17" x14ac:dyDescent="0.25">
      <c r="B488" s="24"/>
      <c r="C488" s="241" t="s">
        <v>176</v>
      </c>
      <c r="D488" s="242"/>
      <c r="E488" s="242"/>
      <c r="F488" s="243"/>
      <c r="G488" s="243"/>
      <c r="H488" s="243"/>
      <c r="I488" s="243"/>
      <c r="J488" s="244"/>
    </row>
    <row r="489" spans="1:17" x14ac:dyDescent="0.25">
      <c r="B489" s="24"/>
      <c r="C489" s="245"/>
      <c r="D489" s="246"/>
      <c r="E489" s="246"/>
      <c r="F489" s="246"/>
      <c r="G489" s="246"/>
      <c r="H489" s="246"/>
      <c r="I489" s="246"/>
      <c r="J489" s="247"/>
    </row>
    <row r="490" spans="1:17" x14ac:dyDescent="0.25">
      <c r="B490" s="24"/>
      <c r="C490" s="248" t="s">
        <v>155</v>
      </c>
      <c r="D490" s="249"/>
      <c r="E490" s="249"/>
      <c r="F490" s="250">
        <f>SUMIF(K322:K487, IF(K321="","",K321), J322:J487)</f>
        <v>0</v>
      </c>
      <c r="G490" s="250"/>
      <c r="H490" s="250"/>
      <c r="I490" s="250"/>
      <c r="J490" s="251"/>
    </row>
    <row r="491" spans="1:17" hidden="1" x14ac:dyDescent="0.25">
      <c r="B491" s="24"/>
      <c r="C491" s="208" t="s">
        <v>156</v>
      </c>
      <c r="D491" s="209"/>
      <c r="E491" s="209"/>
      <c r="F491" s="210">
        <f>ROUND(SUMIF(K322:K487, IF(K321="","",K321), J322:J487) * 0.2, 2)</f>
        <v>0</v>
      </c>
      <c r="G491" s="210"/>
      <c r="H491" s="210"/>
      <c r="I491" s="210"/>
      <c r="J491" s="211"/>
    </row>
    <row r="492" spans="1:17" hidden="1" x14ac:dyDescent="0.25">
      <c r="B492" s="24"/>
      <c r="C492" s="189" t="s">
        <v>157</v>
      </c>
      <c r="D492" s="190"/>
      <c r="E492" s="190"/>
      <c r="F492" s="191">
        <f>SUM(F490:F491)</f>
        <v>0</v>
      </c>
      <c r="G492" s="191"/>
      <c r="H492" s="191"/>
      <c r="I492" s="191"/>
      <c r="J492" s="192"/>
    </row>
    <row r="493" spans="1:17" ht="18.600000000000001" customHeight="1" x14ac:dyDescent="0.25">
      <c r="A493" s="7">
        <v>3</v>
      </c>
      <c r="B493" s="16" t="s">
        <v>180</v>
      </c>
      <c r="C493" s="240" t="s">
        <v>181</v>
      </c>
      <c r="D493" s="240"/>
      <c r="E493" s="240"/>
      <c r="F493" s="75"/>
      <c r="G493" s="75"/>
      <c r="H493" s="75"/>
      <c r="I493" s="75"/>
      <c r="J493" s="18"/>
      <c r="K493" s="7"/>
    </row>
    <row r="494" spans="1:17" ht="18.600000000000001" customHeight="1" x14ac:dyDescent="0.25">
      <c r="A494" s="7">
        <v>3</v>
      </c>
      <c r="B494" s="16"/>
      <c r="C494" s="225" t="s">
        <v>37</v>
      </c>
      <c r="D494" s="225"/>
      <c r="E494" s="225"/>
      <c r="F494" s="17"/>
      <c r="G494" s="17"/>
      <c r="H494" s="17"/>
      <c r="I494" s="17"/>
      <c r="J494" s="18"/>
      <c r="K494" s="7"/>
    </row>
    <row r="495" spans="1:17" x14ac:dyDescent="0.25">
      <c r="A495" s="7">
        <v>4</v>
      </c>
      <c r="B495" s="16"/>
      <c r="C495" s="218" t="s">
        <v>38</v>
      </c>
      <c r="D495" s="218"/>
      <c r="E495" s="218"/>
      <c r="F495" s="19"/>
      <c r="G495" s="19"/>
      <c r="H495" s="19"/>
      <c r="I495" s="19"/>
      <c r="J495" s="20"/>
      <c r="K495" s="7"/>
    </row>
    <row r="496" spans="1:17" x14ac:dyDescent="0.25">
      <c r="A496" s="7">
        <v>5</v>
      </c>
      <c r="B496" s="16">
        <v>1</v>
      </c>
      <c r="C496" s="47" t="s">
        <v>39</v>
      </c>
      <c r="D496" s="47"/>
      <c r="E496" s="47"/>
      <c r="F496" s="21"/>
      <c r="G496" s="21"/>
      <c r="H496" s="21"/>
      <c r="I496" s="21"/>
      <c r="J496" s="22"/>
      <c r="K496" s="7"/>
    </row>
    <row r="497" spans="1:17" ht="15.75" thickBot="1" x14ac:dyDescent="0.3">
      <c r="A497" s="7">
        <v>9</v>
      </c>
      <c r="B497" s="23" t="s">
        <v>40</v>
      </c>
      <c r="C497" s="216" t="s">
        <v>41</v>
      </c>
      <c r="D497" s="162"/>
      <c r="E497" s="162"/>
      <c r="F497" s="162"/>
      <c r="G497" s="162"/>
      <c r="H497" s="162"/>
      <c r="I497" s="162"/>
      <c r="J497" s="24"/>
      <c r="Q497" s="7">
        <v>2385</v>
      </c>
    </row>
    <row r="498" spans="1:17" ht="16.5" thickTop="1" thickBot="1" x14ac:dyDescent="0.3">
      <c r="A498" s="7" t="s">
        <v>42</v>
      </c>
      <c r="B498" s="23"/>
      <c r="C498" s="217"/>
      <c r="D498" s="217"/>
      <c r="E498" s="217"/>
      <c r="F498" s="25" t="s">
        <v>10</v>
      </c>
      <c r="G498" s="26"/>
      <c r="H498" s="26"/>
      <c r="I498" s="27"/>
      <c r="J498" s="28">
        <f>IF(AND(G498= "",H498= ""), 0, ROUND(ROUND(I498, 2) * ROUND(IF(H498="",G498,H498),  2), 2))</f>
        <v>0</v>
      </c>
      <c r="K498" s="7"/>
      <c r="M498" s="29">
        <v>0.2</v>
      </c>
      <c r="Q498" s="7">
        <v>2385</v>
      </c>
    </row>
    <row r="499" spans="1:17" ht="15.75" hidden="1" thickTop="1" x14ac:dyDescent="0.25">
      <c r="A499" s="7" t="s">
        <v>43</v>
      </c>
    </row>
    <row r="500" spans="1:17" ht="15.75" thickTop="1" x14ac:dyDescent="0.25">
      <c r="A500" s="7">
        <v>5</v>
      </c>
      <c r="B500" s="16">
        <v>2</v>
      </c>
      <c r="C500" s="47" t="s">
        <v>44</v>
      </c>
      <c r="D500" s="47"/>
      <c r="E500" s="47"/>
      <c r="F500" s="21"/>
      <c r="G500" s="21"/>
      <c r="H500" s="21"/>
      <c r="I500" s="21"/>
      <c r="J500" s="22"/>
      <c r="K500" s="7"/>
    </row>
    <row r="501" spans="1:17" ht="15.75" thickBot="1" x14ac:dyDescent="0.3">
      <c r="A501" s="7">
        <v>9</v>
      </c>
      <c r="B501" s="23" t="s">
        <v>45</v>
      </c>
      <c r="C501" s="216" t="s">
        <v>41</v>
      </c>
      <c r="D501" s="162"/>
      <c r="E501" s="162"/>
      <c r="F501" s="162"/>
      <c r="G501" s="162"/>
      <c r="H501" s="162"/>
      <c r="I501" s="162"/>
      <c r="J501" s="24"/>
      <c r="Q501" s="7">
        <v>2385</v>
      </c>
    </row>
    <row r="502" spans="1:17" ht="16.5" thickTop="1" thickBot="1" x14ac:dyDescent="0.3">
      <c r="A502" s="7" t="s">
        <v>42</v>
      </c>
      <c r="B502" s="23"/>
      <c r="C502" s="217"/>
      <c r="D502" s="217"/>
      <c r="E502" s="217"/>
      <c r="F502" s="25" t="s">
        <v>10</v>
      </c>
      <c r="G502" s="26"/>
      <c r="H502" s="26"/>
      <c r="I502" s="27"/>
      <c r="J502" s="28">
        <f>IF(AND(G502= "",H502= ""), 0, ROUND(ROUND(I502, 2) * ROUND(IF(H502="",G502,H502),  2), 2))</f>
        <v>0</v>
      </c>
      <c r="K502" s="7"/>
      <c r="M502" s="29">
        <v>0.2</v>
      </c>
      <c r="Q502" s="7">
        <v>2385</v>
      </c>
    </row>
    <row r="503" spans="1:17" ht="15.75" hidden="1" thickTop="1" x14ac:dyDescent="0.25">
      <c r="A503" s="7" t="s">
        <v>43</v>
      </c>
    </row>
    <row r="504" spans="1:17" ht="15.75" thickTop="1" x14ac:dyDescent="0.25">
      <c r="A504" s="7">
        <v>5</v>
      </c>
      <c r="B504" s="16">
        <v>3</v>
      </c>
      <c r="C504" s="47" t="s">
        <v>46</v>
      </c>
      <c r="D504" s="47"/>
      <c r="E504" s="47"/>
      <c r="F504" s="21"/>
      <c r="G504" s="21"/>
      <c r="H504" s="21"/>
      <c r="I504" s="21"/>
      <c r="J504" s="22"/>
      <c r="K504" s="7"/>
    </row>
    <row r="505" spans="1:17" ht="16.899999999999999" customHeight="1" x14ac:dyDescent="0.25">
      <c r="A505" s="7">
        <v>6</v>
      </c>
      <c r="B505" s="16" t="s">
        <v>47</v>
      </c>
      <c r="C505" s="222" t="s">
        <v>48</v>
      </c>
      <c r="D505" s="222"/>
      <c r="E505" s="222"/>
      <c r="F505" s="30"/>
      <c r="G505" s="30"/>
      <c r="H505" s="30"/>
      <c r="I505" s="30"/>
      <c r="J505" s="31"/>
      <c r="K505" s="7"/>
    </row>
    <row r="506" spans="1:17" ht="15.75" thickBot="1" x14ac:dyDescent="0.3">
      <c r="A506" s="7">
        <v>9</v>
      </c>
      <c r="B506" s="23" t="s">
        <v>49</v>
      </c>
      <c r="C506" s="216" t="s">
        <v>50</v>
      </c>
      <c r="D506" s="162"/>
      <c r="E506" s="162"/>
      <c r="F506" s="162"/>
      <c r="G506" s="162"/>
      <c r="H506" s="162"/>
      <c r="I506" s="162"/>
      <c r="J506" s="24"/>
      <c r="Q506" s="7">
        <v>2385</v>
      </c>
    </row>
    <row r="507" spans="1:17" ht="16.5" thickTop="1" thickBot="1" x14ac:dyDescent="0.3">
      <c r="A507" s="7" t="s">
        <v>42</v>
      </c>
      <c r="B507" s="23"/>
      <c r="C507" s="217"/>
      <c r="D507" s="217"/>
      <c r="E507" s="217"/>
      <c r="F507" s="25" t="s">
        <v>51</v>
      </c>
      <c r="G507" s="32"/>
      <c r="H507" s="32"/>
      <c r="I507" s="27"/>
      <c r="J507" s="28">
        <f>IF(AND(G507= "",H507= ""), 0, ROUND(ROUND(I507, 2) * ROUND(IF(H507="",G507,H507),  3), 2))</f>
        <v>0</v>
      </c>
      <c r="K507" s="7"/>
      <c r="M507" s="29">
        <v>0.2</v>
      </c>
      <c r="Q507" s="7">
        <v>2385</v>
      </c>
    </row>
    <row r="508" spans="1:17" ht="16.5" thickTop="1" thickBot="1" x14ac:dyDescent="0.3">
      <c r="A508" s="7">
        <v>9</v>
      </c>
      <c r="B508" s="23" t="s">
        <v>52</v>
      </c>
      <c r="C508" s="216" t="s">
        <v>53</v>
      </c>
      <c r="D508" s="162"/>
      <c r="E508" s="162"/>
      <c r="F508" s="162"/>
      <c r="G508" s="162"/>
      <c r="H508" s="162"/>
      <c r="I508" s="162"/>
      <c r="J508" s="24"/>
      <c r="Q508" s="7">
        <v>2385</v>
      </c>
    </row>
    <row r="509" spans="1:17" ht="16.5" thickTop="1" thickBot="1" x14ac:dyDescent="0.3">
      <c r="A509" s="7" t="s">
        <v>42</v>
      </c>
      <c r="B509" s="23"/>
      <c r="C509" s="217"/>
      <c r="D509" s="217"/>
      <c r="E509" s="217"/>
      <c r="F509" s="25" t="s">
        <v>51</v>
      </c>
      <c r="G509" s="32"/>
      <c r="H509" s="32"/>
      <c r="I509" s="27"/>
      <c r="J509" s="28">
        <f>IF(AND(G509= "",H509= ""), 0, ROUND(ROUND(I509, 2) * ROUND(IF(H509="",G509,H509),  3), 2))</f>
        <v>0</v>
      </c>
      <c r="K509" s="7"/>
      <c r="M509" s="29">
        <v>0.2</v>
      </c>
      <c r="Q509" s="7">
        <v>2385</v>
      </c>
    </row>
    <row r="510" spans="1:17" ht="15.75" hidden="1" thickTop="1" x14ac:dyDescent="0.25">
      <c r="A510" s="7" t="s">
        <v>54</v>
      </c>
    </row>
    <row r="511" spans="1:17" ht="15.75" thickTop="1" x14ac:dyDescent="0.25">
      <c r="A511" s="7">
        <v>6</v>
      </c>
      <c r="B511" s="16" t="s">
        <v>55</v>
      </c>
      <c r="C511" s="51" t="s">
        <v>56</v>
      </c>
      <c r="D511" s="51"/>
      <c r="E511" s="51"/>
      <c r="F511" s="30"/>
      <c r="G511" s="30"/>
      <c r="H511" s="30"/>
      <c r="I511" s="30"/>
      <c r="J511" s="31"/>
      <c r="K511" s="7"/>
    </row>
    <row r="512" spans="1:17" ht="15.75" thickBot="1" x14ac:dyDescent="0.3">
      <c r="A512" s="7">
        <v>9</v>
      </c>
      <c r="B512" s="23" t="s">
        <v>57</v>
      </c>
      <c r="C512" s="216" t="s">
        <v>58</v>
      </c>
      <c r="D512" s="162"/>
      <c r="E512" s="162"/>
      <c r="F512" s="162"/>
      <c r="G512" s="162"/>
      <c r="H512" s="162"/>
      <c r="I512" s="162"/>
      <c r="J512" s="24"/>
      <c r="Q512" s="7">
        <v>2385</v>
      </c>
    </row>
    <row r="513" spans="1:17" ht="16.5" thickTop="1" thickBot="1" x14ac:dyDescent="0.3">
      <c r="A513" s="7" t="s">
        <v>42</v>
      </c>
      <c r="B513" s="23"/>
      <c r="C513" s="217"/>
      <c r="D513" s="217"/>
      <c r="E513" s="217"/>
      <c r="F513" s="25" t="s">
        <v>51</v>
      </c>
      <c r="G513" s="32"/>
      <c r="H513" s="32"/>
      <c r="I513" s="27"/>
      <c r="J513" s="28">
        <f>IF(AND(G513= "",H513= ""), 0, ROUND(ROUND(I513, 2) * ROUND(IF(H513="",G513,H513),  3), 2))</f>
        <v>0</v>
      </c>
      <c r="K513" s="7"/>
      <c r="M513" s="29">
        <v>0.2</v>
      </c>
      <c r="Q513" s="7">
        <v>2385</v>
      </c>
    </row>
    <row r="514" spans="1:17" ht="16.5" thickTop="1" thickBot="1" x14ac:dyDescent="0.3">
      <c r="A514" s="7">
        <v>9</v>
      </c>
      <c r="B514" s="23" t="s">
        <v>59</v>
      </c>
      <c r="C514" s="216" t="s">
        <v>60</v>
      </c>
      <c r="D514" s="162"/>
      <c r="E514" s="162"/>
      <c r="F514" s="162"/>
      <c r="G514" s="162"/>
      <c r="H514" s="162"/>
      <c r="I514" s="162"/>
      <c r="J514" s="24"/>
      <c r="Q514" s="7">
        <v>2385</v>
      </c>
    </row>
    <row r="515" spans="1:17" ht="16.5" thickTop="1" thickBot="1" x14ac:dyDescent="0.3">
      <c r="A515" s="7" t="s">
        <v>42</v>
      </c>
      <c r="B515" s="23"/>
      <c r="C515" s="217"/>
      <c r="D515" s="217"/>
      <c r="E515" s="217"/>
      <c r="F515" s="25" t="s">
        <v>51</v>
      </c>
      <c r="G515" s="32"/>
      <c r="H515" s="32"/>
      <c r="I515" s="27"/>
      <c r="J515" s="28">
        <f>IF(AND(G515= "",H515= ""), 0, ROUND(ROUND(I515, 2) * ROUND(IF(H515="",G515,H515),  3), 2))</f>
        <v>0</v>
      </c>
      <c r="K515" s="7"/>
      <c r="M515" s="29">
        <v>0.2</v>
      </c>
      <c r="Q515" s="7">
        <v>2385</v>
      </c>
    </row>
    <row r="516" spans="1:17" ht="16.5" thickTop="1" thickBot="1" x14ac:dyDescent="0.3">
      <c r="A516" s="7">
        <v>9</v>
      </c>
      <c r="B516" s="23" t="s">
        <v>61</v>
      </c>
      <c r="C516" s="216" t="s">
        <v>62</v>
      </c>
      <c r="D516" s="162"/>
      <c r="E516" s="162"/>
      <c r="F516" s="162"/>
      <c r="G516" s="162"/>
      <c r="H516" s="162"/>
      <c r="I516" s="162"/>
      <c r="J516" s="24"/>
      <c r="Q516" s="7">
        <v>2385</v>
      </c>
    </row>
    <row r="517" spans="1:17" ht="16.5" thickTop="1" thickBot="1" x14ac:dyDescent="0.3">
      <c r="A517" s="7" t="s">
        <v>42</v>
      </c>
      <c r="B517" s="23"/>
      <c r="C517" s="217"/>
      <c r="D517" s="217"/>
      <c r="E517" s="217"/>
      <c r="F517" s="25" t="s">
        <v>51</v>
      </c>
      <c r="G517" s="32"/>
      <c r="H517" s="32"/>
      <c r="I517" s="27"/>
      <c r="J517" s="28">
        <f>IF(AND(G517= "",H517= ""), 0, ROUND(ROUND(I517, 2) * ROUND(IF(H517="",G517,H517),  3), 2))</f>
        <v>0</v>
      </c>
      <c r="K517" s="7"/>
      <c r="M517" s="29">
        <v>0.2</v>
      </c>
      <c r="Q517" s="7">
        <v>2385</v>
      </c>
    </row>
    <row r="518" spans="1:17" ht="16.5" thickTop="1" thickBot="1" x14ac:dyDescent="0.3">
      <c r="A518" s="7">
        <v>9</v>
      </c>
      <c r="B518" s="23" t="s">
        <v>63</v>
      </c>
      <c r="C518" s="216" t="s">
        <v>64</v>
      </c>
      <c r="D518" s="162"/>
      <c r="E518" s="162"/>
      <c r="F518" s="162"/>
      <c r="G518" s="162"/>
      <c r="H518" s="162"/>
      <c r="I518" s="162"/>
      <c r="J518" s="24"/>
      <c r="Q518" s="7">
        <v>2385</v>
      </c>
    </row>
    <row r="519" spans="1:17" ht="16.5" thickTop="1" thickBot="1" x14ac:dyDescent="0.3">
      <c r="A519" s="7" t="s">
        <v>42</v>
      </c>
      <c r="B519" s="23"/>
      <c r="C519" s="217"/>
      <c r="D519" s="217"/>
      <c r="E519" s="217"/>
      <c r="F519" s="25" t="s">
        <v>51</v>
      </c>
      <c r="G519" s="32"/>
      <c r="H519" s="32"/>
      <c r="I519" s="27"/>
      <c r="J519" s="28">
        <f>IF(AND(G519= "",H519= ""), 0, ROUND(ROUND(I519, 2) * ROUND(IF(H519="",G519,H519),  3), 2))</f>
        <v>0</v>
      </c>
      <c r="K519" s="7"/>
      <c r="M519" s="29">
        <v>0.2</v>
      </c>
      <c r="Q519" s="7">
        <v>2385</v>
      </c>
    </row>
    <row r="520" spans="1:17" ht="15.75" hidden="1" thickTop="1" x14ac:dyDescent="0.25">
      <c r="A520" s="7" t="s">
        <v>54</v>
      </c>
    </row>
    <row r="521" spans="1:17" ht="16.899999999999999" customHeight="1" thickTop="1" x14ac:dyDescent="0.25">
      <c r="A521" s="7">
        <v>6</v>
      </c>
      <c r="B521" s="16" t="s">
        <v>65</v>
      </c>
      <c r="C521" s="222" t="s">
        <v>66</v>
      </c>
      <c r="D521" s="222"/>
      <c r="E521" s="222"/>
      <c r="F521" s="30"/>
      <c r="G521" s="30"/>
      <c r="H521" s="30"/>
      <c r="I521" s="30"/>
      <c r="J521" s="31"/>
      <c r="K521" s="7"/>
    </row>
    <row r="522" spans="1:17" ht="15.75" thickBot="1" x14ac:dyDescent="0.3">
      <c r="A522" s="7">
        <v>9</v>
      </c>
      <c r="B522" s="23" t="s">
        <v>67</v>
      </c>
      <c r="C522" s="216" t="s">
        <v>68</v>
      </c>
      <c r="D522" s="162"/>
      <c r="E522" s="162"/>
      <c r="F522" s="162"/>
      <c r="G522" s="162"/>
      <c r="H522" s="162"/>
      <c r="I522" s="162"/>
      <c r="J522" s="24"/>
      <c r="Q522" s="7">
        <v>2385</v>
      </c>
    </row>
    <row r="523" spans="1:17" ht="16.5" thickTop="1" thickBot="1" x14ac:dyDescent="0.3">
      <c r="A523" s="7" t="s">
        <v>42</v>
      </c>
      <c r="B523" s="23"/>
      <c r="C523" s="217"/>
      <c r="D523" s="217"/>
      <c r="E523" s="217"/>
      <c r="F523" s="25" t="s">
        <v>51</v>
      </c>
      <c r="G523" s="32"/>
      <c r="H523" s="32"/>
      <c r="I523" s="27"/>
      <c r="J523" s="28">
        <f>IF(AND(G523= "",H523= ""), 0, ROUND(ROUND(I523, 2) * ROUND(IF(H523="",G523,H523),  3), 2))</f>
        <v>0</v>
      </c>
      <c r="K523" s="7"/>
      <c r="M523" s="29">
        <v>0.2</v>
      </c>
      <c r="Q523" s="7">
        <v>2385</v>
      </c>
    </row>
    <row r="524" spans="1:17" ht="15.75" hidden="1" thickTop="1" x14ac:dyDescent="0.25">
      <c r="A524" s="7" t="s">
        <v>54</v>
      </c>
    </row>
    <row r="525" spans="1:17" ht="15.75" thickTop="1" x14ac:dyDescent="0.25">
      <c r="A525" s="7">
        <v>6</v>
      </c>
      <c r="B525" s="16" t="s">
        <v>69</v>
      </c>
      <c r="C525" s="222" t="s">
        <v>70</v>
      </c>
      <c r="D525" s="222"/>
      <c r="E525" s="222"/>
      <c r="F525" s="30"/>
      <c r="G525" s="30"/>
      <c r="H525" s="30"/>
      <c r="I525" s="30"/>
      <c r="J525" s="31"/>
      <c r="K525" s="7"/>
    </row>
    <row r="526" spans="1:17" ht="15.75" thickBot="1" x14ac:dyDescent="0.3">
      <c r="A526" s="7">
        <v>9</v>
      </c>
      <c r="B526" s="23" t="s">
        <v>71</v>
      </c>
      <c r="C526" s="216" t="s">
        <v>72</v>
      </c>
      <c r="D526" s="162"/>
      <c r="E526" s="162"/>
      <c r="F526" s="162"/>
      <c r="G526" s="162"/>
      <c r="H526" s="162"/>
      <c r="I526" s="162"/>
      <c r="J526" s="24"/>
      <c r="Q526" s="7">
        <v>2385</v>
      </c>
    </row>
    <row r="527" spans="1:17" ht="16.5" thickTop="1" thickBot="1" x14ac:dyDescent="0.3">
      <c r="A527" s="7" t="s">
        <v>42</v>
      </c>
      <c r="B527" s="23"/>
      <c r="C527" s="217"/>
      <c r="D527" s="217"/>
      <c r="E527" s="217"/>
      <c r="F527" s="25" t="s">
        <v>11</v>
      </c>
      <c r="G527" s="33"/>
      <c r="H527" s="33"/>
      <c r="I527" s="27"/>
      <c r="J527" s="28">
        <f>IF(AND(G527= "",H527= ""), 0, ROUND(ROUND(I527, 2) * ROUND(IF(H527="",G527,H527),  0), 2))</f>
        <v>0</v>
      </c>
      <c r="K527" s="7"/>
      <c r="M527" s="29">
        <v>0.2</v>
      </c>
      <c r="Q527" s="7">
        <v>2385</v>
      </c>
    </row>
    <row r="528" spans="1:17" ht="15.75" hidden="1" thickTop="1" x14ac:dyDescent="0.25">
      <c r="A528" s="7" t="s">
        <v>54</v>
      </c>
    </row>
    <row r="529" spans="1:17" ht="15.75" hidden="1" thickTop="1" x14ac:dyDescent="0.25">
      <c r="A529" s="7" t="s">
        <v>43</v>
      </c>
    </row>
    <row r="530" spans="1:17" ht="15.75" hidden="1" thickTop="1" x14ac:dyDescent="0.25">
      <c r="A530" s="7" t="s">
        <v>43</v>
      </c>
    </row>
    <row r="531" spans="1:17" ht="15.75" hidden="1" thickTop="1" x14ac:dyDescent="0.25">
      <c r="A531" s="7" t="s">
        <v>73</v>
      </c>
    </row>
    <row r="532" spans="1:17" ht="15.75" thickTop="1" x14ac:dyDescent="0.25">
      <c r="A532" s="7">
        <v>4</v>
      </c>
      <c r="B532" s="16"/>
      <c r="C532" s="218" t="s">
        <v>74</v>
      </c>
      <c r="D532" s="218"/>
      <c r="E532" s="218"/>
      <c r="F532" s="19"/>
      <c r="G532" s="19"/>
      <c r="H532" s="19"/>
      <c r="I532" s="19"/>
      <c r="J532" s="20"/>
      <c r="K532" s="7"/>
    </row>
    <row r="533" spans="1:17" ht="16.899999999999999" customHeight="1" x14ac:dyDescent="0.25">
      <c r="A533" s="7">
        <v>5</v>
      </c>
      <c r="B533" s="16">
        <v>6</v>
      </c>
      <c r="C533" s="209" t="s">
        <v>75</v>
      </c>
      <c r="D533" s="209"/>
      <c r="E533" s="209"/>
      <c r="F533" s="21"/>
      <c r="G533" s="21"/>
      <c r="H533" s="21"/>
      <c r="I533" s="21"/>
      <c r="J533" s="22"/>
      <c r="K533" s="7"/>
    </row>
    <row r="534" spans="1:17" ht="15.75" thickBot="1" x14ac:dyDescent="0.3">
      <c r="A534" s="7">
        <v>9</v>
      </c>
      <c r="B534" s="23" t="s">
        <v>76</v>
      </c>
      <c r="C534" s="216" t="s">
        <v>77</v>
      </c>
      <c r="D534" s="162"/>
      <c r="E534" s="162"/>
      <c r="F534" s="162"/>
      <c r="G534" s="162"/>
      <c r="H534" s="162"/>
      <c r="I534" s="162"/>
      <c r="J534" s="24"/>
      <c r="Q534" s="7">
        <v>2385</v>
      </c>
    </row>
    <row r="535" spans="1:17" ht="16.5" thickTop="1" thickBot="1" x14ac:dyDescent="0.3">
      <c r="A535" s="7" t="s">
        <v>42</v>
      </c>
      <c r="B535" s="23"/>
      <c r="C535" s="217"/>
      <c r="D535" s="217"/>
      <c r="E535" s="217"/>
      <c r="F535" s="25" t="s">
        <v>11</v>
      </c>
      <c r="G535" s="33"/>
      <c r="H535" s="33"/>
      <c r="I535" s="27"/>
      <c r="J535" s="28">
        <f>IF(AND(G535= "",H535= ""), 0, ROUND(ROUND(I535, 2) * ROUND(IF(H535="",G535,H535),  0), 2))</f>
        <v>0</v>
      </c>
      <c r="K535" s="7"/>
      <c r="M535" s="29">
        <v>0.2</v>
      </c>
      <c r="Q535" s="7">
        <v>2385</v>
      </c>
    </row>
    <row r="536" spans="1:17" ht="15.75" hidden="1" thickTop="1" x14ac:dyDescent="0.25">
      <c r="A536" s="7" t="s">
        <v>43</v>
      </c>
    </row>
    <row r="537" spans="1:17" ht="28.5" customHeight="1" thickTop="1" x14ac:dyDescent="0.25">
      <c r="A537" s="7">
        <v>5</v>
      </c>
      <c r="B537" s="16">
        <v>7</v>
      </c>
      <c r="C537" s="219" t="s">
        <v>78</v>
      </c>
      <c r="D537" s="220"/>
      <c r="E537" s="220"/>
      <c r="F537" s="220"/>
      <c r="G537" s="220"/>
      <c r="H537" s="220"/>
      <c r="I537" s="221"/>
      <c r="J537" s="22"/>
      <c r="K537" s="7"/>
    </row>
    <row r="538" spans="1:17" ht="16.899999999999999" customHeight="1" x14ac:dyDescent="0.25">
      <c r="A538" s="7">
        <v>6</v>
      </c>
      <c r="B538" s="16" t="s">
        <v>79</v>
      </c>
      <c r="C538" s="222" t="s">
        <v>80</v>
      </c>
      <c r="D538" s="222"/>
      <c r="E538" s="222"/>
      <c r="F538" s="30"/>
      <c r="G538" s="30"/>
      <c r="H538" s="30"/>
      <c r="I538" s="30"/>
      <c r="J538" s="31"/>
      <c r="K538" s="7"/>
    </row>
    <row r="539" spans="1:17" ht="15.75" thickBot="1" x14ac:dyDescent="0.3">
      <c r="A539" s="7">
        <v>9</v>
      </c>
      <c r="B539" s="23" t="s">
        <v>81</v>
      </c>
      <c r="C539" s="216" t="s">
        <v>82</v>
      </c>
      <c r="D539" s="162"/>
      <c r="E539" s="162"/>
      <c r="F539" s="162"/>
      <c r="G539" s="162"/>
      <c r="H539" s="162"/>
      <c r="I539" s="162"/>
      <c r="J539" s="24"/>
      <c r="Q539" s="7">
        <v>2385</v>
      </c>
    </row>
    <row r="540" spans="1:17" ht="16.5" thickTop="1" thickBot="1" x14ac:dyDescent="0.3">
      <c r="A540" s="7" t="s">
        <v>42</v>
      </c>
      <c r="B540" s="23"/>
      <c r="C540" s="217"/>
      <c r="D540" s="217"/>
      <c r="E540" s="217"/>
      <c r="F540" s="25" t="s">
        <v>11</v>
      </c>
      <c r="G540" s="33"/>
      <c r="H540" s="33"/>
      <c r="I540" s="27"/>
      <c r="J540" s="28">
        <f>IF(AND(G540= "",H540= ""), 0, ROUND(ROUND(I540, 2) * ROUND(IF(H540="",G540,H540),  0), 2))</f>
        <v>0</v>
      </c>
      <c r="K540" s="7"/>
      <c r="M540" s="29">
        <v>0.2</v>
      </c>
      <c r="Q540" s="7">
        <v>2385</v>
      </c>
    </row>
    <row r="541" spans="1:17" ht="16.5" thickTop="1" thickBot="1" x14ac:dyDescent="0.3">
      <c r="A541" s="7">
        <v>9</v>
      </c>
      <c r="B541" s="23" t="s">
        <v>83</v>
      </c>
      <c r="C541" s="216" t="s">
        <v>84</v>
      </c>
      <c r="D541" s="162"/>
      <c r="E541" s="162"/>
      <c r="F541" s="162"/>
      <c r="G541" s="162"/>
      <c r="H541" s="162"/>
      <c r="I541" s="162"/>
      <c r="J541" s="24"/>
      <c r="Q541" s="7">
        <v>2385</v>
      </c>
    </row>
    <row r="542" spans="1:17" ht="16.5" thickTop="1" thickBot="1" x14ac:dyDescent="0.3">
      <c r="A542" s="7" t="s">
        <v>42</v>
      </c>
      <c r="B542" s="23"/>
      <c r="C542" s="217"/>
      <c r="D542" s="217"/>
      <c r="E542" s="217"/>
      <c r="F542" s="25" t="s">
        <v>11</v>
      </c>
      <c r="G542" s="33"/>
      <c r="H542" s="33"/>
      <c r="I542" s="27"/>
      <c r="J542" s="28">
        <f>IF(AND(G542= "",H542= ""), 0, ROUND(ROUND(I542, 2) * ROUND(IF(H542="",G542,H542),  0), 2))</f>
        <v>0</v>
      </c>
      <c r="K542" s="7"/>
      <c r="M542" s="29">
        <v>0.2</v>
      </c>
      <c r="Q542" s="7">
        <v>2385</v>
      </c>
    </row>
    <row r="543" spans="1:17" ht="16.5" thickTop="1" thickBot="1" x14ac:dyDescent="0.3">
      <c r="A543" s="7">
        <v>9</v>
      </c>
      <c r="B543" s="23" t="s">
        <v>85</v>
      </c>
      <c r="C543" s="216" t="s">
        <v>86</v>
      </c>
      <c r="D543" s="162"/>
      <c r="E543" s="162"/>
      <c r="F543" s="162"/>
      <c r="G543" s="162"/>
      <c r="H543" s="162"/>
      <c r="I543" s="162"/>
      <c r="J543" s="24"/>
      <c r="Q543" s="7">
        <v>2385</v>
      </c>
    </row>
    <row r="544" spans="1:17" ht="16.5" thickTop="1" thickBot="1" x14ac:dyDescent="0.3">
      <c r="A544" s="7" t="s">
        <v>42</v>
      </c>
      <c r="B544" s="23"/>
      <c r="C544" s="217"/>
      <c r="D544" s="217"/>
      <c r="E544" s="217"/>
      <c r="F544" s="25" t="s">
        <v>11</v>
      </c>
      <c r="G544" s="33"/>
      <c r="H544" s="33"/>
      <c r="I544" s="27"/>
      <c r="J544" s="28">
        <f>IF(AND(G544= "",H544= ""), 0, ROUND(ROUND(I544, 2) * ROUND(IF(H544="",G544,H544),  0), 2))</f>
        <v>0</v>
      </c>
      <c r="K544" s="7"/>
      <c r="M544" s="29">
        <v>0.2</v>
      </c>
      <c r="Q544" s="7">
        <v>2385</v>
      </c>
    </row>
    <row r="545" spans="1:17" ht="15.75" hidden="1" thickTop="1" x14ac:dyDescent="0.25">
      <c r="A545" s="7" t="s">
        <v>54</v>
      </c>
    </row>
    <row r="546" spans="1:17" ht="16.899999999999999" customHeight="1" thickTop="1" x14ac:dyDescent="0.25">
      <c r="A546" s="7">
        <v>6</v>
      </c>
      <c r="B546" s="16" t="s">
        <v>87</v>
      </c>
      <c r="C546" s="222" t="s">
        <v>88</v>
      </c>
      <c r="D546" s="222"/>
      <c r="E546" s="222"/>
      <c r="F546" s="30"/>
      <c r="G546" s="30"/>
      <c r="H546" s="30"/>
      <c r="I546" s="30"/>
      <c r="J546" s="31"/>
      <c r="K546" s="7"/>
    </row>
    <row r="547" spans="1:17" ht="15.75" thickBot="1" x14ac:dyDescent="0.3">
      <c r="A547" s="7">
        <v>9</v>
      </c>
      <c r="B547" s="23" t="s">
        <v>89</v>
      </c>
      <c r="C547" s="216" t="s">
        <v>90</v>
      </c>
      <c r="D547" s="162"/>
      <c r="E547" s="162"/>
      <c r="F547" s="162"/>
      <c r="G547" s="162"/>
      <c r="H547" s="162"/>
      <c r="I547" s="162"/>
      <c r="J547" s="24"/>
      <c r="Q547" s="7">
        <v>2385</v>
      </c>
    </row>
    <row r="548" spans="1:17" ht="16.5" thickTop="1" thickBot="1" x14ac:dyDescent="0.3">
      <c r="A548" s="7" t="s">
        <v>42</v>
      </c>
      <c r="B548" s="23"/>
      <c r="C548" s="217"/>
      <c r="D548" s="217"/>
      <c r="E548" s="217"/>
      <c r="F548" s="25" t="s">
        <v>11</v>
      </c>
      <c r="G548" s="33"/>
      <c r="H548" s="33"/>
      <c r="I548" s="27"/>
      <c r="J548" s="28">
        <f>IF(AND(G548= "",H548= ""), 0, ROUND(ROUND(I548, 2) * ROUND(IF(H548="",G548,H548),  0), 2))</f>
        <v>0</v>
      </c>
      <c r="K548" s="7"/>
      <c r="M548" s="29">
        <v>0.2</v>
      </c>
      <c r="Q548" s="7">
        <v>2385</v>
      </c>
    </row>
    <row r="549" spans="1:17" ht="16.5" thickTop="1" thickBot="1" x14ac:dyDescent="0.3">
      <c r="A549" s="7">
        <v>9</v>
      </c>
      <c r="B549" s="23" t="s">
        <v>91</v>
      </c>
      <c r="C549" s="216" t="s">
        <v>92</v>
      </c>
      <c r="D549" s="162"/>
      <c r="E549" s="162"/>
      <c r="F549" s="162"/>
      <c r="G549" s="162"/>
      <c r="H549" s="162"/>
      <c r="I549" s="162"/>
      <c r="J549" s="24"/>
      <c r="Q549" s="7">
        <v>2385</v>
      </c>
    </row>
    <row r="550" spans="1:17" ht="15.75" thickTop="1" x14ac:dyDescent="0.25">
      <c r="A550" s="7" t="s">
        <v>42</v>
      </c>
      <c r="B550" s="23"/>
      <c r="C550" s="217"/>
      <c r="D550" s="217"/>
      <c r="E550" s="217"/>
      <c r="F550" s="25" t="s">
        <v>11</v>
      </c>
      <c r="G550" s="33"/>
      <c r="H550" s="33"/>
      <c r="I550" s="27"/>
      <c r="J550" s="28">
        <f>IF(AND(G550= "",H550= ""), 0, ROUND(ROUND(I550, 2) * ROUND(IF(H550="",G550,H550),  0), 2))</f>
        <v>0</v>
      </c>
      <c r="K550" s="7"/>
      <c r="M550" s="29">
        <v>0.2</v>
      </c>
      <c r="Q550" s="7">
        <v>2385</v>
      </c>
    </row>
    <row r="551" spans="1:17" ht="16.5" thickTop="1" thickBot="1" x14ac:dyDescent="0.3">
      <c r="A551" s="7">
        <v>9</v>
      </c>
      <c r="B551" s="23" t="s">
        <v>93</v>
      </c>
      <c r="C551" s="216" t="s">
        <v>86</v>
      </c>
      <c r="D551" s="162"/>
      <c r="E551" s="162"/>
      <c r="F551" s="162"/>
      <c r="G551" s="162"/>
      <c r="H551" s="162"/>
      <c r="I551" s="162"/>
      <c r="J551" s="24"/>
      <c r="Q551" s="7">
        <v>2385</v>
      </c>
    </row>
    <row r="552" spans="1:17" ht="16.5" thickTop="1" thickBot="1" x14ac:dyDescent="0.3">
      <c r="A552" s="7" t="s">
        <v>42</v>
      </c>
      <c r="B552" s="23"/>
      <c r="C552" s="217"/>
      <c r="D552" s="217"/>
      <c r="E552" s="217"/>
      <c r="F552" s="25" t="s">
        <v>11</v>
      </c>
      <c r="G552" s="33"/>
      <c r="H552" s="33"/>
      <c r="I552" s="27"/>
      <c r="J552" s="28">
        <f>IF(AND(G552= "",H552= ""), 0, ROUND(ROUND(I552, 2) * ROUND(IF(H552="",G552,H552),  0), 2))</f>
        <v>0</v>
      </c>
      <c r="K552" s="7"/>
      <c r="M552" s="29">
        <v>0.2</v>
      </c>
      <c r="Q552" s="7">
        <v>2385</v>
      </c>
    </row>
    <row r="553" spans="1:17" ht="15.75" hidden="1" thickTop="1" x14ac:dyDescent="0.25">
      <c r="A553" s="7" t="s">
        <v>54</v>
      </c>
    </row>
    <row r="554" spans="1:17" ht="15.75" hidden="1" thickTop="1" x14ac:dyDescent="0.25">
      <c r="A554" s="7" t="s">
        <v>43</v>
      </c>
    </row>
    <row r="555" spans="1:17" ht="15.75" thickTop="1" x14ac:dyDescent="0.25">
      <c r="A555" s="7">
        <v>5</v>
      </c>
      <c r="B555" s="16">
        <v>8</v>
      </c>
      <c r="C555" s="209" t="s">
        <v>94</v>
      </c>
      <c r="D555" s="209"/>
      <c r="E555" s="209"/>
      <c r="F555" s="21"/>
      <c r="G555" s="21"/>
      <c r="H555" s="21"/>
      <c r="I555" s="21"/>
      <c r="J555" s="22"/>
      <c r="K555" s="7"/>
    </row>
    <row r="556" spans="1:17" ht="16.899999999999999" customHeight="1" x14ac:dyDescent="0.25">
      <c r="A556" s="7">
        <v>6</v>
      </c>
      <c r="B556" s="16" t="s">
        <v>95</v>
      </c>
      <c r="C556" s="222" t="s">
        <v>96</v>
      </c>
      <c r="D556" s="222"/>
      <c r="E556" s="222"/>
      <c r="F556" s="30"/>
      <c r="G556" s="30"/>
      <c r="H556" s="30"/>
      <c r="I556" s="30"/>
      <c r="J556" s="31"/>
      <c r="K556" s="7"/>
    </row>
    <row r="557" spans="1:17" ht="15.75" thickBot="1" x14ac:dyDescent="0.3">
      <c r="A557" s="7">
        <v>9</v>
      </c>
      <c r="B557" s="23" t="s">
        <v>97</v>
      </c>
      <c r="C557" s="216" t="s">
        <v>98</v>
      </c>
      <c r="D557" s="162"/>
      <c r="E557" s="162"/>
      <c r="F557" s="162"/>
      <c r="G557" s="162"/>
      <c r="H557" s="162"/>
      <c r="I557" s="162"/>
      <c r="J557" s="24"/>
      <c r="Q557" s="7">
        <v>2385</v>
      </c>
    </row>
    <row r="558" spans="1:17" ht="16.5" thickTop="1" thickBot="1" x14ac:dyDescent="0.3">
      <c r="A558" s="7" t="s">
        <v>42</v>
      </c>
      <c r="B558" s="23"/>
      <c r="C558" s="217"/>
      <c r="D558" s="217"/>
      <c r="E558" s="217"/>
      <c r="F558" s="25" t="s">
        <v>11</v>
      </c>
      <c r="G558" s="33"/>
      <c r="H558" s="33"/>
      <c r="I558" s="27"/>
      <c r="J558" s="28">
        <f>IF(AND(G558= "",H558= ""), 0, ROUND(ROUND(I558, 2) * ROUND(IF(H558="",G558,H558),  0), 2))</f>
        <v>0</v>
      </c>
      <c r="K558" s="7"/>
      <c r="M558" s="29">
        <v>0.2</v>
      </c>
      <c r="Q558" s="7">
        <v>2385</v>
      </c>
    </row>
    <row r="559" spans="1:17" ht="15.75" hidden="1" thickTop="1" x14ac:dyDescent="0.25">
      <c r="A559" s="7" t="s">
        <v>54</v>
      </c>
    </row>
    <row r="560" spans="1:17" ht="16.899999999999999" customHeight="1" thickTop="1" x14ac:dyDescent="0.25">
      <c r="A560" s="7">
        <v>6</v>
      </c>
      <c r="B560" s="16" t="s">
        <v>182</v>
      </c>
      <c r="C560" s="222" t="s">
        <v>183</v>
      </c>
      <c r="D560" s="222"/>
      <c r="E560" s="222"/>
      <c r="F560" s="30"/>
      <c r="G560" s="30"/>
      <c r="H560" s="30"/>
      <c r="I560" s="30"/>
      <c r="J560" s="31"/>
      <c r="K560" s="7"/>
    </row>
    <row r="561" spans="1:17" ht="15.75" thickBot="1" x14ac:dyDescent="0.3">
      <c r="A561" s="7">
        <v>9</v>
      </c>
      <c r="B561" s="23" t="s">
        <v>184</v>
      </c>
      <c r="C561" s="216" t="s">
        <v>98</v>
      </c>
      <c r="D561" s="162"/>
      <c r="E561" s="162"/>
      <c r="F561" s="162"/>
      <c r="G561" s="162"/>
      <c r="H561" s="162"/>
      <c r="I561" s="162"/>
      <c r="J561" s="24"/>
      <c r="Q561" s="7">
        <v>2385</v>
      </c>
    </row>
    <row r="562" spans="1:17" ht="16.5" thickTop="1" thickBot="1" x14ac:dyDescent="0.3">
      <c r="A562" s="7" t="s">
        <v>42</v>
      </c>
      <c r="B562" s="23"/>
      <c r="C562" s="217"/>
      <c r="D562" s="217"/>
      <c r="E562" s="217"/>
      <c r="F562" s="25" t="s">
        <v>11</v>
      </c>
      <c r="G562" s="33"/>
      <c r="H562" s="33"/>
      <c r="I562" s="27"/>
      <c r="J562" s="28">
        <f>IF(AND(G562= "",H562= ""), 0, ROUND(ROUND(I562, 2) * ROUND(IF(H562="",G562,H562),  0), 2))</f>
        <v>0</v>
      </c>
      <c r="K562" s="7"/>
      <c r="M562" s="29">
        <v>0.2</v>
      </c>
      <c r="Q562" s="7">
        <v>2385</v>
      </c>
    </row>
    <row r="563" spans="1:17" ht="15.75" hidden="1" thickTop="1" x14ac:dyDescent="0.25">
      <c r="A563" s="7" t="s">
        <v>54</v>
      </c>
    </row>
    <row r="564" spans="1:17" ht="15.75" hidden="1" thickTop="1" x14ac:dyDescent="0.25">
      <c r="A564" s="7" t="s">
        <v>43</v>
      </c>
    </row>
    <row r="565" spans="1:17" ht="15.75" hidden="1" thickTop="1" x14ac:dyDescent="0.25">
      <c r="A565" s="7" t="s">
        <v>73</v>
      </c>
    </row>
    <row r="566" spans="1:17" ht="15.75" thickTop="1" x14ac:dyDescent="0.25">
      <c r="A566" s="7">
        <v>4</v>
      </c>
      <c r="B566" s="16"/>
      <c r="C566" s="218" t="s">
        <v>99</v>
      </c>
      <c r="D566" s="218"/>
      <c r="E566" s="218"/>
      <c r="F566" s="19"/>
      <c r="G566" s="19"/>
      <c r="H566" s="19"/>
      <c r="I566" s="19"/>
      <c r="J566" s="20"/>
      <c r="K566" s="7"/>
    </row>
    <row r="567" spans="1:17" ht="16.899999999999999" customHeight="1" x14ac:dyDescent="0.25">
      <c r="A567" s="7">
        <v>5</v>
      </c>
      <c r="B567" s="16">
        <v>9</v>
      </c>
      <c r="C567" s="209" t="s">
        <v>100</v>
      </c>
      <c r="D567" s="209"/>
      <c r="E567" s="209"/>
      <c r="F567" s="21"/>
      <c r="G567" s="21"/>
      <c r="H567" s="21"/>
      <c r="I567" s="21"/>
      <c r="J567" s="22"/>
      <c r="K567" s="7"/>
    </row>
    <row r="568" spans="1:17" x14ac:dyDescent="0.25">
      <c r="A568" s="7">
        <v>8</v>
      </c>
      <c r="B568" s="23" t="s">
        <v>101</v>
      </c>
      <c r="C568" s="223" t="s">
        <v>102</v>
      </c>
      <c r="D568" s="223"/>
      <c r="E568" s="223"/>
      <c r="J568" s="24"/>
      <c r="K568" s="7"/>
    </row>
    <row r="569" spans="1:17" ht="15.75" thickBot="1" x14ac:dyDescent="0.3">
      <c r="A569" s="7">
        <v>9</v>
      </c>
      <c r="B569" s="23" t="s">
        <v>103</v>
      </c>
      <c r="C569" s="216" t="s">
        <v>77</v>
      </c>
      <c r="D569" s="162"/>
      <c r="E569" s="162"/>
      <c r="F569" s="162"/>
      <c r="G569" s="162"/>
      <c r="H569" s="162"/>
      <c r="I569" s="162"/>
      <c r="J569" s="24"/>
      <c r="Q569" s="7">
        <v>2385</v>
      </c>
    </row>
    <row r="570" spans="1:17" ht="16.5" thickTop="1" thickBot="1" x14ac:dyDescent="0.3">
      <c r="A570" s="7" t="s">
        <v>42</v>
      </c>
      <c r="B570" s="23"/>
      <c r="C570" s="217"/>
      <c r="D570" s="217"/>
      <c r="E570" s="217"/>
      <c r="F570" s="25" t="s">
        <v>10</v>
      </c>
      <c r="G570" s="26"/>
      <c r="H570" s="26"/>
      <c r="I570" s="27"/>
      <c r="J570" s="28">
        <f>IF(AND(G570= "",H570= ""), 0, ROUND(ROUND(I570, 2) * ROUND(IF(H570="",G570,H570),  2), 2))</f>
        <v>0</v>
      </c>
      <c r="K570" s="7"/>
      <c r="M570" s="29">
        <v>0.2</v>
      </c>
      <c r="Q570" s="7">
        <v>2385</v>
      </c>
    </row>
    <row r="571" spans="1:17" ht="15.75" hidden="1" thickTop="1" x14ac:dyDescent="0.25">
      <c r="A571" s="7" t="s">
        <v>104</v>
      </c>
    </row>
    <row r="572" spans="1:17" ht="15.75" thickTop="1" x14ac:dyDescent="0.25">
      <c r="A572" s="7">
        <v>8</v>
      </c>
      <c r="B572" s="23" t="s">
        <v>105</v>
      </c>
      <c r="C572" s="52" t="s">
        <v>106</v>
      </c>
      <c r="D572" s="52"/>
      <c r="E572" s="52"/>
      <c r="J572" s="24"/>
      <c r="K572" s="7"/>
    </row>
    <row r="573" spans="1:17" ht="15.75" thickBot="1" x14ac:dyDescent="0.3">
      <c r="A573" s="7">
        <v>9</v>
      </c>
      <c r="B573" s="23" t="s">
        <v>107</v>
      </c>
      <c r="C573" s="216" t="s">
        <v>77</v>
      </c>
      <c r="D573" s="162"/>
      <c r="E573" s="162"/>
      <c r="F573" s="162"/>
      <c r="G573" s="162"/>
      <c r="H573" s="162"/>
      <c r="I573" s="162"/>
      <c r="J573" s="24"/>
      <c r="Q573" s="7">
        <v>2385</v>
      </c>
    </row>
    <row r="574" spans="1:17" ht="16.5" thickTop="1" thickBot="1" x14ac:dyDescent="0.3">
      <c r="A574" s="7" t="s">
        <v>42</v>
      </c>
      <c r="B574" s="23"/>
      <c r="C574" s="217"/>
      <c r="D574" s="217"/>
      <c r="E574" s="217"/>
      <c r="F574" s="25" t="s">
        <v>11</v>
      </c>
      <c r="G574" s="33"/>
      <c r="H574" s="33"/>
      <c r="I574" s="27"/>
      <c r="J574" s="28">
        <f>IF(AND(G574= "",H574= ""), 0, ROUND(ROUND(I574, 2) * ROUND(IF(H574="",G574,H574),  0), 2))</f>
        <v>0</v>
      </c>
      <c r="K574" s="7"/>
      <c r="M574" s="29">
        <v>0.2</v>
      </c>
      <c r="Q574" s="7">
        <v>2385</v>
      </c>
    </row>
    <row r="575" spans="1:17" ht="15.75" hidden="1" thickTop="1" x14ac:dyDescent="0.25">
      <c r="A575" s="7" t="s">
        <v>104</v>
      </c>
    </row>
    <row r="576" spans="1:17" ht="15.75" hidden="1" thickTop="1" x14ac:dyDescent="0.25">
      <c r="A576" s="7" t="s">
        <v>43</v>
      </c>
    </row>
    <row r="577" spans="1:17" ht="30" customHeight="1" thickTop="1" x14ac:dyDescent="0.25">
      <c r="A577" s="7">
        <v>5</v>
      </c>
      <c r="B577" s="16">
        <v>10</v>
      </c>
      <c r="C577" s="219" t="s">
        <v>108</v>
      </c>
      <c r="D577" s="220"/>
      <c r="E577" s="220"/>
      <c r="F577" s="220"/>
      <c r="G577" s="220"/>
      <c r="H577" s="220"/>
      <c r="I577" s="221"/>
      <c r="J577" s="22"/>
      <c r="K577" s="7"/>
    </row>
    <row r="578" spans="1:17" ht="15.75" thickBot="1" x14ac:dyDescent="0.3">
      <c r="A578" s="7">
        <v>9</v>
      </c>
      <c r="B578" s="23" t="s">
        <v>109</v>
      </c>
      <c r="C578" s="216" t="s">
        <v>110</v>
      </c>
      <c r="D578" s="162"/>
      <c r="E578" s="162"/>
      <c r="F578" s="162"/>
      <c r="G578" s="162"/>
      <c r="H578" s="162"/>
      <c r="I578" s="162"/>
      <c r="J578" s="24"/>
      <c r="Q578" s="7">
        <v>2385</v>
      </c>
    </row>
    <row r="579" spans="1:17" ht="16.5" thickTop="1" thickBot="1" x14ac:dyDescent="0.3">
      <c r="A579" s="7" t="s">
        <v>42</v>
      </c>
      <c r="B579" s="23"/>
      <c r="C579" s="217"/>
      <c r="D579" s="217"/>
      <c r="E579" s="217"/>
      <c r="F579" s="25" t="s">
        <v>10</v>
      </c>
      <c r="G579" s="26"/>
      <c r="H579" s="26"/>
      <c r="I579" s="27"/>
      <c r="J579" s="28">
        <f>IF(AND(G579= "",H579= ""), 0, ROUND(ROUND(I579, 2) * ROUND(IF(H579="",G579,H579),  2), 2))</f>
        <v>0</v>
      </c>
      <c r="K579" s="7"/>
      <c r="M579" s="29">
        <v>0.2</v>
      </c>
      <c r="Q579" s="7">
        <v>2385</v>
      </c>
    </row>
    <row r="580" spans="1:17" ht="15.75" hidden="1" thickTop="1" x14ac:dyDescent="0.25">
      <c r="A580" s="7" t="s">
        <v>43</v>
      </c>
    </row>
    <row r="581" spans="1:17" ht="16.899999999999999" customHeight="1" thickTop="1" x14ac:dyDescent="0.25">
      <c r="A581" s="7">
        <v>5</v>
      </c>
      <c r="B581" s="16">
        <v>11</v>
      </c>
      <c r="C581" s="209" t="s">
        <v>111</v>
      </c>
      <c r="D581" s="209"/>
      <c r="E581" s="209"/>
      <c r="F581" s="21"/>
      <c r="G581" s="21"/>
      <c r="H581" s="21"/>
      <c r="I581" s="21"/>
      <c r="J581" s="22"/>
      <c r="K581" s="7"/>
    </row>
    <row r="582" spans="1:17" ht="15.75" thickBot="1" x14ac:dyDescent="0.3">
      <c r="A582" s="7">
        <v>9</v>
      </c>
      <c r="B582" s="23" t="s">
        <v>112</v>
      </c>
      <c r="C582" s="216" t="s">
        <v>41</v>
      </c>
      <c r="D582" s="162"/>
      <c r="E582" s="162"/>
      <c r="F582" s="162"/>
      <c r="G582" s="162"/>
      <c r="H582" s="162"/>
      <c r="I582" s="162"/>
      <c r="J582" s="24"/>
      <c r="Q582" s="7">
        <v>2385</v>
      </c>
    </row>
    <row r="583" spans="1:17" ht="16.5" thickTop="1" thickBot="1" x14ac:dyDescent="0.3">
      <c r="A583" s="7" t="s">
        <v>42</v>
      </c>
      <c r="B583" s="23"/>
      <c r="C583" s="217"/>
      <c r="D583" s="217"/>
      <c r="E583" s="217"/>
      <c r="F583" s="25" t="s">
        <v>10</v>
      </c>
      <c r="G583" s="26"/>
      <c r="H583" s="26"/>
      <c r="I583" s="27"/>
      <c r="J583" s="28">
        <f>IF(AND(G583= "",H583= ""), 0, ROUND(ROUND(I583, 2) * ROUND(IF(H583="",G583,H583),  2), 2))</f>
        <v>0</v>
      </c>
      <c r="K583" s="7"/>
      <c r="M583" s="29">
        <v>0.2</v>
      </c>
      <c r="Q583" s="7">
        <v>2385</v>
      </c>
    </row>
    <row r="584" spans="1:17" ht="15.75" hidden="1" thickTop="1" x14ac:dyDescent="0.25">
      <c r="A584" s="7" t="s">
        <v>43</v>
      </c>
    </row>
    <row r="585" spans="1:17" ht="15.75" thickTop="1" x14ac:dyDescent="0.25">
      <c r="A585" s="7">
        <v>5</v>
      </c>
      <c r="B585" s="16">
        <v>12</v>
      </c>
      <c r="C585" s="209" t="s">
        <v>113</v>
      </c>
      <c r="D585" s="209"/>
      <c r="E585" s="209"/>
      <c r="F585" s="21"/>
      <c r="G585" s="21"/>
      <c r="H585" s="21"/>
      <c r="I585" s="21"/>
      <c r="J585" s="22"/>
      <c r="K585" s="7"/>
    </row>
    <row r="586" spans="1:17" ht="15.75" thickBot="1" x14ac:dyDescent="0.3">
      <c r="A586" s="7">
        <v>9</v>
      </c>
      <c r="B586" s="23" t="s">
        <v>114</v>
      </c>
      <c r="C586" s="216" t="s">
        <v>115</v>
      </c>
      <c r="D586" s="162"/>
      <c r="E586" s="162"/>
      <c r="F586" s="162"/>
      <c r="G586" s="162"/>
      <c r="H586" s="162"/>
      <c r="I586" s="162"/>
      <c r="J586" s="24"/>
      <c r="Q586" s="7">
        <v>2385</v>
      </c>
    </row>
    <row r="587" spans="1:17" ht="16.5" thickTop="1" thickBot="1" x14ac:dyDescent="0.3">
      <c r="A587" s="7" t="s">
        <v>42</v>
      </c>
      <c r="B587" s="23"/>
      <c r="C587" s="217"/>
      <c r="D587" s="217"/>
      <c r="E587" s="217"/>
      <c r="F587" s="25" t="s">
        <v>116</v>
      </c>
      <c r="G587" s="26"/>
      <c r="H587" s="26"/>
      <c r="I587" s="27"/>
      <c r="J587" s="28">
        <f>IF(AND(G587= "",H587= ""), 0, ROUND(ROUND(I587, 2) * ROUND(IF(H587="",G587,H587),  2), 2))</f>
        <v>0</v>
      </c>
      <c r="K587" s="7"/>
      <c r="M587" s="29">
        <v>0.2</v>
      </c>
      <c r="Q587" s="7">
        <v>2385</v>
      </c>
    </row>
    <row r="588" spans="1:17" ht="15.75" hidden="1" thickTop="1" x14ac:dyDescent="0.25">
      <c r="A588" s="7" t="s">
        <v>43</v>
      </c>
    </row>
    <row r="589" spans="1:17" ht="16.899999999999999" customHeight="1" thickTop="1" x14ac:dyDescent="0.25">
      <c r="A589" s="7">
        <v>5</v>
      </c>
      <c r="B589" s="16">
        <v>13</v>
      </c>
      <c r="C589" s="209" t="s">
        <v>117</v>
      </c>
      <c r="D589" s="209"/>
      <c r="E589" s="209"/>
      <c r="F589" s="21"/>
      <c r="G589" s="21"/>
      <c r="H589" s="21"/>
      <c r="I589" s="21"/>
      <c r="J589" s="22"/>
      <c r="K589" s="7"/>
    </row>
    <row r="590" spans="1:17" ht="15.75" thickBot="1" x14ac:dyDescent="0.3">
      <c r="A590" s="7">
        <v>9</v>
      </c>
      <c r="B590" s="23" t="s">
        <v>118</v>
      </c>
      <c r="C590" s="216" t="s">
        <v>119</v>
      </c>
      <c r="D590" s="162"/>
      <c r="E590" s="162"/>
      <c r="F590" s="162"/>
      <c r="G590" s="162"/>
      <c r="H590" s="162"/>
      <c r="I590" s="162"/>
      <c r="J590" s="24"/>
      <c r="Q590" s="7">
        <v>2385</v>
      </c>
    </row>
    <row r="591" spans="1:17" ht="16.5" thickTop="1" thickBot="1" x14ac:dyDescent="0.3">
      <c r="A591" s="7" t="s">
        <v>42</v>
      </c>
      <c r="B591" s="23"/>
      <c r="C591" s="217"/>
      <c r="D591" s="217"/>
      <c r="E591" s="217"/>
      <c r="F591" s="25" t="s">
        <v>116</v>
      </c>
      <c r="G591" s="26"/>
      <c r="H591" s="26"/>
      <c r="I591" s="27"/>
      <c r="J591" s="28">
        <f>IF(AND(G591= "",H591= ""), 0, ROUND(ROUND(I591, 2) * ROUND(IF(H591="",G591,H591),  2), 2))</f>
        <v>0</v>
      </c>
      <c r="K591" s="7"/>
      <c r="M591" s="29">
        <v>0.2</v>
      </c>
      <c r="Q591" s="7">
        <v>2385</v>
      </c>
    </row>
    <row r="592" spans="1:17" ht="15.75" hidden="1" thickTop="1" x14ac:dyDescent="0.25">
      <c r="A592" s="7" t="s">
        <v>43</v>
      </c>
    </row>
    <row r="593" spans="1:17" ht="15.75" thickTop="1" x14ac:dyDescent="0.25">
      <c r="A593" s="7">
        <v>5</v>
      </c>
      <c r="B593" s="16">
        <v>14</v>
      </c>
      <c r="C593" s="209" t="s">
        <v>120</v>
      </c>
      <c r="D593" s="209"/>
      <c r="E593" s="209"/>
      <c r="F593" s="21"/>
      <c r="G593" s="21"/>
      <c r="H593" s="21"/>
      <c r="I593" s="21"/>
      <c r="J593" s="22"/>
      <c r="K593" s="7"/>
    </row>
    <row r="594" spans="1:17" ht="15.75" thickBot="1" x14ac:dyDescent="0.3">
      <c r="A594" s="7">
        <v>9</v>
      </c>
      <c r="B594" s="23" t="s">
        <v>121</v>
      </c>
      <c r="C594" s="216" t="s">
        <v>122</v>
      </c>
      <c r="D594" s="162"/>
      <c r="E594" s="162"/>
      <c r="F594" s="162"/>
      <c r="G594" s="162"/>
      <c r="H594" s="162"/>
      <c r="I594" s="162"/>
      <c r="J594" s="24"/>
      <c r="Q594" s="7">
        <v>2385</v>
      </c>
    </row>
    <row r="595" spans="1:17" ht="16.5" thickTop="1" thickBot="1" x14ac:dyDescent="0.3">
      <c r="A595" s="7" t="s">
        <v>42</v>
      </c>
      <c r="B595" s="23"/>
      <c r="C595" s="217"/>
      <c r="D595" s="217"/>
      <c r="E595" s="217"/>
      <c r="F595" s="25" t="s">
        <v>116</v>
      </c>
      <c r="G595" s="26"/>
      <c r="H595" s="26"/>
      <c r="I595" s="27"/>
      <c r="J595" s="28">
        <f>IF(AND(G595= "",H595= ""), 0, ROUND(ROUND(I595, 2) * ROUND(IF(H595="",G595,H595),  2), 2))</f>
        <v>0</v>
      </c>
      <c r="K595" s="7"/>
      <c r="M595" s="29">
        <v>0.2</v>
      </c>
      <c r="Q595" s="7">
        <v>2385</v>
      </c>
    </row>
    <row r="596" spans="1:17" ht="15.75" hidden="1" thickTop="1" x14ac:dyDescent="0.25">
      <c r="A596" s="7" t="s">
        <v>43</v>
      </c>
    </row>
    <row r="597" spans="1:17" ht="15.75" thickTop="1" x14ac:dyDescent="0.25">
      <c r="A597" s="7">
        <v>5</v>
      </c>
      <c r="B597" s="16">
        <v>15</v>
      </c>
      <c r="C597" s="47" t="s">
        <v>123</v>
      </c>
      <c r="D597" s="47"/>
      <c r="E597" s="47"/>
      <c r="F597" s="21"/>
      <c r="G597" s="21"/>
      <c r="H597" s="21"/>
      <c r="I597" s="21"/>
      <c r="J597" s="22"/>
      <c r="K597" s="7"/>
    </row>
    <row r="598" spans="1:17" ht="15.75" thickBot="1" x14ac:dyDescent="0.3">
      <c r="A598" s="7">
        <v>9</v>
      </c>
      <c r="B598" s="23" t="s">
        <v>124</v>
      </c>
      <c r="C598" s="216" t="s">
        <v>125</v>
      </c>
      <c r="D598" s="162"/>
      <c r="E598" s="162"/>
      <c r="F598" s="162"/>
      <c r="G598" s="162"/>
      <c r="H598" s="162"/>
      <c r="I598" s="162"/>
      <c r="J598" s="24"/>
      <c r="Q598" s="7">
        <v>2385</v>
      </c>
    </row>
    <row r="599" spans="1:17" ht="16.5" thickTop="1" thickBot="1" x14ac:dyDescent="0.3">
      <c r="A599" s="7" t="s">
        <v>42</v>
      </c>
      <c r="B599" s="23"/>
      <c r="C599" s="217"/>
      <c r="D599" s="217"/>
      <c r="E599" s="217"/>
      <c r="F599" s="25" t="s">
        <v>116</v>
      </c>
      <c r="G599" s="26"/>
      <c r="H599" s="26"/>
      <c r="I599" s="27"/>
      <c r="J599" s="28">
        <f>IF(AND(G599= "",H599= ""), 0, ROUND(ROUND(I599, 2) * ROUND(IF(H599="",G599,H599),  2), 2))</f>
        <v>0</v>
      </c>
      <c r="K599" s="7"/>
      <c r="M599" s="29">
        <v>0.2</v>
      </c>
      <c r="Q599" s="7">
        <v>2385</v>
      </c>
    </row>
    <row r="600" spans="1:17" ht="15.75" hidden="1" thickTop="1" x14ac:dyDescent="0.25">
      <c r="A600" s="7" t="s">
        <v>43</v>
      </c>
    </row>
    <row r="601" spans="1:17" ht="16.899999999999999" customHeight="1" thickTop="1" x14ac:dyDescent="0.25">
      <c r="A601" s="7">
        <v>5</v>
      </c>
      <c r="B601" s="16">
        <v>16</v>
      </c>
      <c r="C601" s="209" t="s">
        <v>126</v>
      </c>
      <c r="D601" s="209"/>
      <c r="E601" s="209"/>
      <c r="F601" s="21"/>
      <c r="G601" s="21"/>
      <c r="H601" s="21"/>
      <c r="I601" s="21"/>
      <c r="J601" s="22"/>
      <c r="K601" s="7"/>
    </row>
    <row r="602" spans="1:17" x14ac:dyDescent="0.25">
      <c r="A602" s="7">
        <v>6</v>
      </c>
      <c r="B602" s="16" t="s">
        <v>127</v>
      </c>
      <c r="C602" s="222" t="s">
        <v>128</v>
      </c>
      <c r="D602" s="222"/>
      <c r="E602" s="222"/>
      <c r="F602" s="30"/>
      <c r="G602" s="30"/>
      <c r="H602" s="30"/>
      <c r="I602" s="30"/>
      <c r="J602" s="31"/>
      <c r="K602" s="7"/>
    </row>
    <row r="603" spans="1:17" ht="15.75" thickBot="1" x14ac:dyDescent="0.3">
      <c r="A603" s="7">
        <v>9</v>
      </c>
      <c r="B603" s="23" t="s">
        <v>129</v>
      </c>
      <c r="C603" s="216" t="s">
        <v>130</v>
      </c>
      <c r="D603" s="162"/>
      <c r="E603" s="162"/>
      <c r="F603" s="162"/>
      <c r="G603" s="162"/>
      <c r="H603" s="162"/>
      <c r="I603" s="162"/>
      <c r="J603" s="24"/>
      <c r="Q603" s="7">
        <v>2385</v>
      </c>
    </row>
    <row r="604" spans="1:17" ht="16.5" thickTop="1" thickBot="1" x14ac:dyDescent="0.3">
      <c r="A604" s="7" t="s">
        <v>42</v>
      </c>
      <c r="B604" s="23"/>
      <c r="C604" s="217"/>
      <c r="D604" s="217"/>
      <c r="E604" s="217"/>
      <c r="F604" s="25" t="s">
        <v>11</v>
      </c>
      <c r="G604" s="33"/>
      <c r="H604" s="33"/>
      <c r="I604" s="27"/>
      <c r="J604" s="28">
        <f>IF(AND(G604= "",H604= ""), 0, ROUND(ROUND(I604, 2) * ROUND(IF(H604="",G604,H604),  0), 2))</f>
        <v>0</v>
      </c>
      <c r="K604" s="7"/>
      <c r="M604" s="29">
        <v>0.2</v>
      </c>
      <c r="Q604" s="7">
        <v>2385</v>
      </c>
    </row>
    <row r="605" spans="1:17" ht="16.5" thickTop="1" thickBot="1" x14ac:dyDescent="0.3">
      <c r="A605" s="7">
        <v>9</v>
      </c>
      <c r="B605" s="23" t="s">
        <v>131</v>
      </c>
      <c r="C605" s="216" t="s">
        <v>132</v>
      </c>
      <c r="D605" s="162"/>
      <c r="E605" s="162"/>
      <c r="F605" s="162"/>
      <c r="G605" s="162"/>
      <c r="H605" s="162"/>
      <c r="I605" s="162"/>
      <c r="J605" s="24"/>
      <c r="Q605" s="7">
        <v>2385</v>
      </c>
    </row>
    <row r="606" spans="1:17" ht="16.5" thickTop="1" thickBot="1" x14ac:dyDescent="0.3">
      <c r="A606" s="7" t="s">
        <v>42</v>
      </c>
      <c r="B606" s="23"/>
      <c r="C606" s="217"/>
      <c r="D606" s="217"/>
      <c r="E606" s="217"/>
      <c r="F606" s="25" t="s">
        <v>11</v>
      </c>
      <c r="G606" s="33"/>
      <c r="H606" s="33"/>
      <c r="I606" s="27"/>
      <c r="J606" s="28">
        <f>IF(AND(G606= "",H606= ""), 0, ROUND(ROUND(I606, 2) * ROUND(IF(H606="",G606,H606),  0), 2))</f>
        <v>0</v>
      </c>
      <c r="K606" s="7"/>
      <c r="M606" s="29">
        <v>0.2</v>
      </c>
      <c r="Q606" s="7">
        <v>2385</v>
      </c>
    </row>
    <row r="607" spans="1:17" ht="15.75" hidden="1" thickTop="1" x14ac:dyDescent="0.25">
      <c r="A607" s="7" t="s">
        <v>54</v>
      </c>
    </row>
    <row r="608" spans="1:17" ht="16.899999999999999" customHeight="1" thickTop="1" x14ac:dyDescent="0.25">
      <c r="A608" s="7">
        <v>6</v>
      </c>
      <c r="B608" s="16" t="s">
        <v>133</v>
      </c>
      <c r="C608" s="222" t="s">
        <v>88</v>
      </c>
      <c r="D608" s="222"/>
      <c r="E608" s="222"/>
      <c r="F608" s="30"/>
      <c r="G608" s="30"/>
      <c r="H608" s="30"/>
      <c r="I608" s="30"/>
      <c r="J608" s="31"/>
      <c r="K608" s="7"/>
    </row>
    <row r="609" spans="1:17" ht="15.75" thickBot="1" x14ac:dyDescent="0.3">
      <c r="A609" s="7">
        <v>9</v>
      </c>
      <c r="B609" s="23" t="s">
        <v>134</v>
      </c>
      <c r="C609" s="216" t="s">
        <v>130</v>
      </c>
      <c r="D609" s="162"/>
      <c r="E609" s="162"/>
      <c r="F609" s="162"/>
      <c r="G609" s="162"/>
      <c r="H609" s="162"/>
      <c r="I609" s="162"/>
      <c r="J609" s="24"/>
      <c r="Q609" s="7">
        <v>2385</v>
      </c>
    </row>
    <row r="610" spans="1:17" ht="16.5" thickTop="1" thickBot="1" x14ac:dyDescent="0.3">
      <c r="A610" s="7" t="s">
        <v>42</v>
      </c>
      <c r="B610" s="23"/>
      <c r="C610" s="217"/>
      <c r="D610" s="217"/>
      <c r="E610" s="217"/>
      <c r="F610" s="25" t="s">
        <v>11</v>
      </c>
      <c r="G610" s="33"/>
      <c r="H610" s="33"/>
      <c r="I610" s="27"/>
      <c r="J610" s="28">
        <f>IF(AND(G610= "",H610= ""), 0, ROUND(ROUND(I610, 2) * ROUND(IF(H610="",G610,H610),  0), 2))</f>
        <v>0</v>
      </c>
      <c r="K610" s="7"/>
      <c r="M610" s="29">
        <v>0.2</v>
      </c>
      <c r="Q610" s="7">
        <v>2385</v>
      </c>
    </row>
    <row r="611" spans="1:17" ht="16.5" thickTop="1" thickBot="1" x14ac:dyDescent="0.3">
      <c r="A611" s="7">
        <v>9</v>
      </c>
      <c r="B611" s="23" t="s">
        <v>135</v>
      </c>
      <c r="C611" s="216" t="s">
        <v>136</v>
      </c>
      <c r="D611" s="162"/>
      <c r="E611" s="162"/>
      <c r="F611" s="162"/>
      <c r="G611" s="162"/>
      <c r="H611" s="162"/>
      <c r="I611" s="162"/>
      <c r="J611" s="24"/>
      <c r="Q611" s="7">
        <v>2385</v>
      </c>
    </row>
    <row r="612" spans="1:17" ht="16.5" thickTop="1" thickBot="1" x14ac:dyDescent="0.3">
      <c r="A612" s="7" t="s">
        <v>42</v>
      </c>
      <c r="B612" s="23"/>
      <c r="C612" s="217"/>
      <c r="D612" s="217"/>
      <c r="E612" s="217"/>
      <c r="F612" s="25" t="s">
        <v>11</v>
      </c>
      <c r="G612" s="33"/>
      <c r="H612" s="33"/>
      <c r="I612" s="27"/>
      <c r="J612" s="28">
        <f>IF(AND(G612= "",H612= ""), 0, ROUND(ROUND(I612, 2) * ROUND(IF(H612="",G612,H612),  0), 2))</f>
        <v>0</v>
      </c>
      <c r="K612" s="7"/>
      <c r="M612" s="29">
        <v>0.2</v>
      </c>
      <c r="Q612" s="7">
        <v>2385</v>
      </c>
    </row>
    <row r="613" spans="1:17" ht="15.75" hidden="1" thickTop="1" x14ac:dyDescent="0.25">
      <c r="A613" s="7" t="s">
        <v>54</v>
      </c>
    </row>
    <row r="614" spans="1:17" ht="16.899999999999999" customHeight="1" thickTop="1" x14ac:dyDescent="0.25">
      <c r="A614" s="7">
        <v>6</v>
      </c>
      <c r="B614" s="16" t="s">
        <v>137</v>
      </c>
      <c r="C614" s="222" t="s">
        <v>138</v>
      </c>
      <c r="D614" s="222"/>
      <c r="E614" s="222"/>
      <c r="F614" s="30"/>
      <c r="G614" s="30"/>
      <c r="H614" s="30"/>
      <c r="I614" s="30"/>
      <c r="J614" s="31"/>
      <c r="K614" s="7"/>
    </row>
    <row r="615" spans="1:17" ht="15.75" thickBot="1" x14ac:dyDescent="0.3">
      <c r="A615" s="7">
        <v>9</v>
      </c>
      <c r="B615" s="23" t="s">
        <v>139</v>
      </c>
      <c r="C615" s="216" t="s">
        <v>130</v>
      </c>
      <c r="D615" s="162"/>
      <c r="E615" s="162"/>
      <c r="F615" s="162"/>
      <c r="G615" s="162"/>
      <c r="H615" s="162"/>
      <c r="I615" s="162"/>
      <c r="J615" s="24"/>
      <c r="Q615" s="7">
        <v>2385</v>
      </c>
    </row>
    <row r="616" spans="1:17" ht="16.5" thickTop="1" thickBot="1" x14ac:dyDescent="0.3">
      <c r="A616" s="7" t="s">
        <v>42</v>
      </c>
      <c r="B616" s="23"/>
      <c r="C616" s="217"/>
      <c r="D616" s="217"/>
      <c r="E616" s="217"/>
      <c r="F616" s="25" t="s">
        <v>11</v>
      </c>
      <c r="G616" s="33"/>
      <c r="H616" s="33"/>
      <c r="I616" s="27"/>
      <c r="J616" s="28">
        <f>IF(AND(G616= "",H616= ""), 0, ROUND(ROUND(I616, 2) * ROUND(IF(H616="",G616,H616),  0), 2))</f>
        <v>0</v>
      </c>
      <c r="K616" s="7"/>
      <c r="M616" s="29">
        <v>0.2</v>
      </c>
      <c r="Q616" s="7">
        <v>2385</v>
      </c>
    </row>
    <row r="617" spans="1:17" ht="16.5" thickTop="1" thickBot="1" x14ac:dyDescent="0.3">
      <c r="A617" s="7">
        <v>9</v>
      </c>
      <c r="B617" s="23" t="s">
        <v>140</v>
      </c>
      <c r="C617" s="216" t="s">
        <v>141</v>
      </c>
      <c r="D617" s="162"/>
      <c r="E617" s="162"/>
      <c r="F617" s="162"/>
      <c r="G617" s="162"/>
      <c r="H617" s="162"/>
      <c r="I617" s="162"/>
      <c r="J617" s="24"/>
      <c r="Q617" s="7">
        <v>2385</v>
      </c>
    </row>
    <row r="618" spans="1:17" ht="16.5" thickTop="1" thickBot="1" x14ac:dyDescent="0.3">
      <c r="A618" s="7" t="s">
        <v>42</v>
      </c>
      <c r="B618" s="23"/>
      <c r="C618" s="217"/>
      <c r="D618" s="217"/>
      <c r="E618" s="217"/>
      <c r="F618" s="25" t="s">
        <v>11</v>
      </c>
      <c r="G618" s="33"/>
      <c r="H618" s="33"/>
      <c r="I618" s="27"/>
      <c r="J618" s="28">
        <f>IF(AND(G618= "",H618= ""), 0, ROUND(ROUND(I618, 2) * ROUND(IF(H618="",G618,H618),  0), 2))</f>
        <v>0</v>
      </c>
      <c r="K618" s="7"/>
      <c r="M618" s="29">
        <v>0.2</v>
      </c>
      <c r="Q618" s="7">
        <v>2385</v>
      </c>
    </row>
    <row r="619" spans="1:17" ht="15.75" hidden="1" thickTop="1" x14ac:dyDescent="0.25">
      <c r="A619" s="7" t="s">
        <v>54</v>
      </c>
    </row>
    <row r="620" spans="1:17" ht="16.899999999999999" customHeight="1" thickTop="1" x14ac:dyDescent="0.25">
      <c r="A620" s="7">
        <v>6</v>
      </c>
      <c r="B620" s="16" t="s">
        <v>185</v>
      </c>
      <c r="C620" s="222" t="s">
        <v>183</v>
      </c>
      <c r="D620" s="222"/>
      <c r="E620" s="222"/>
      <c r="F620" s="30"/>
      <c r="G620" s="30"/>
      <c r="H620" s="30"/>
      <c r="I620" s="30"/>
      <c r="J620" s="31"/>
      <c r="K620" s="7"/>
    </row>
    <row r="621" spans="1:17" ht="15.75" thickBot="1" x14ac:dyDescent="0.3">
      <c r="A621" s="7">
        <v>9</v>
      </c>
      <c r="B621" s="23" t="s">
        <v>186</v>
      </c>
      <c r="C621" s="216" t="s">
        <v>187</v>
      </c>
      <c r="D621" s="162"/>
      <c r="E621" s="162"/>
      <c r="F621" s="162"/>
      <c r="G621" s="162"/>
      <c r="H621" s="162"/>
      <c r="I621" s="162"/>
      <c r="J621" s="24"/>
      <c r="Q621" s="7">
        <v>2385</v>
      </c>
    </row>
    <row r="622" spans="1:17" ht="16.5" thickTop="1" thickBot="1" x14ac:dyDescent="0.3">
      <c r="A622" s="7" t="s">
        <v>42</v>
      </c>
      <c r="B622" s="23"/>
      <c r="C622" s="217"/>
      <c r="D622" s="217"/>
      <c r="E622" s="217"/>
      <c r="F622" s="25" t="s">
        <v>11</v>
      </c>
      <c r="G622" s="33"/>
      <c r="H622" s="33"/>
      <c r="I622" s="27"/>
      <c r="J622" s="28">
        <f>IF(AND(G622= "",H622= ""), 0, ROUND(ROUND(I622, 2) * ROUND(IF(H622="",G622,H622),  0), 2))</f>
        <v>0</v>
      </c>
      <c r="K622" s="7"/>
      <c r="M622" s="29">
        <v>0.2</v>
      </c>
      <c r="Q622" s="7">
        <v>2385</v>
      </c>
    </row>
    <row r="623" spans="1:17" ht="16.5" thickTop="1" thickBot="1" x14ac:dyDescent="0.3">
      <c r="A623" s="7">
        <v>9</v>
      </c>
      <c r="B623" s="23" t="s">
        <v>188</v>
      </c>
      <c r="C623" s="216" t="s">
        <v>189</v>
      </c>
      <c r="D623" s="162"/>
      <c r="E623" s="162"/>
      <c r="F623" s="162"/>
      <c r="G623" s="162"/>
      <c r="H623" s="162"/>
      <c r="I623" s="162"/>
      <c r="J623" s="24"/>
      <c r="Q623" s="7">
        <v>2385</v>
      </c>
    </row>
    <row r="624" spans="1:17" ht="16.5" thickTop="1" thickBot="1" x14ac:dyDescent="0.3">
      <c r="A624" s="7" t="s">
        <v>42</v>
      </c>
      <c r="B624" s="23"/>
      <c r="C624" s="217"/>
      <c r="D624" s="217"/>
      <c r="E624" s="217"/>
      <c r="F624" s="25" t="s">
        <v>11</v>
      </c>
      <c r="G624" s="33"/>
      <c r="H624" s="33"/>
      <c r="I624" s="27"/>
      <c r="J624" s="28">
        <f>IF(AND(G624= "",H624= ""), 0, ROUND(ROUND(I624, 2) * ROUND(IF(H624="",G624,H624),  0), 2))</f>
        <v>0</v>
      </c>
      <c r="K624" s="7"/>
      <c r="M624" s="29">
        <v>0.2</v>
      </c>
      <c r="Q624" s="7">
        <v>2385</v>
      </c>
    </row>
    <row r="625" spans="1:17" ht="15.75" hidden="1" thickTop="1" x14ac:dyDescent="0.25">
      <c r="A625" s="7" t="s">
        <v>54</v>
      </c>
    </row>
    <row r="626" spans="1:17" ht="15.75" hidden="1" thickTop="1" x14ac:dyDescent="0.25">
      <c r="A626" s="7" t="s">
        <v>43</v>
      </c>
    </row>
    <row r="627" spans="1:17" ht="15.75" hidden="1" thickTop="1" x14ac:dyDescent="0.25">
      <c r="A627" s="7" t="s">
        <v>73</v>
      </c>
    </row>
    <row r="628" spans="1:17" ht="15.75" thickTop="1" x14ac:dyDescent="0.25">
      <c r="A628" s="7">
        <v>4</v>
      </c>
      <c r="B628" s="16"/>
      <c r="C628" s="218" t="s">
        <v>160</v>
      </c>
      <c r="D628" s="218"/>
      <c r="E628" s="218"/>
      <c r="F628" s="19"/>
      <c r="G628" s="19"/>
      <c r="H628" s="19"/>
      <c r="I628" s="19"/>
      <c r="J628" s="20"/>
      <c r="K628" s="7"/>
    </row>
    <row r="629" spans="1:17" ht="16.899999999999999" customHeight="1" x14ac:dyDescent="0.25">
      <c r="A629" s="7">
        <v>5</v>
      </c>
      <c r="B629" s="16">
        <v>17</v>
      </c>
      <c r="C629" s="209" t="s">
        <v>161</v>
      </c>
      <c r="D629" s="209"/>
      <c r="E629" s="209"/>
      <c r="F629" s="21"/>
      <c r="G629" s="21"/>
      <c r="H629" s="21"/>
      <c r="I629" s="21"/>
      <c r="J629" s="22"/>
      <c r="K629" s="7"/>
    </row>
    <row r="630" spans="1:17" x14ac:dyDescent="0.25">
      <c r="A630" s="7">
        <v>6</v>
      </c>
      <c r="B630" s="16" t="s">
        <v>162</v>
      </c>
      <c r="C630" s="51" t="s">
        <v>163</v>
      </c>
      <c r="D630" s="51"/>
      <c r="E630" s="51"/>
      <c r="F630" s="30"/>
      <c r="G630" s="30"/>
      <c r="H630" s="30"/>
      <c r="I630" s="30"/>
      <c r="J630" s="31"/>
      <c r="K630" s="7"/>
    </row>
    <row r="631" spans="1:17" ht="15.75" thickBot="1" x14ac:dyDescent="0.3">
      <c r="A631" s="7">
        <v>9</v>
      </c>
      <c r="B631" s="23" t="s">
        <v>164</v>
      </c>
      <c r="C631" s="216" t="s">
        <v>77</v>
      </c>
      <c r="D631" s="162"/>
      <c r="E631" s="162"/>
      <c r="F631" s="162"/>
      <c r="G631" s="162"/>
      <c r="H631" s="162"/>
      <c r="I631" s="162"/>
      <c r="J631" s="24"/>
      <c r="Q631" s="7">
        <v>2385</v>
      </c>
    </row>
    <row r="632" spans="1:17" ht="16.5" thickTop="1" thickBot="1" x14ac:dyDescent="0.3">
      <c r="A632" s="7" t="s">
        <v>42</v>
      </c>
      <c r="B632" s="23"/>
      <c r="C632" s="217"/>
      <c r="D632" s="217"/>
      <c r="E632" s="217"/>
      <c r="F632" s="25" t="s">
        <v>10</v>
      </c>
      <c r="G632" s="26"/>
      <c r="H632" s="26"/>
      <c r="I632" s="27"/>
      <c r="J632" s="28">
        <f>IF(AND(G632= "",H632= ""), 0, ROUND(ROUND(I632, 2) * ROUND(IF(H632="",G632,H632),  2), 2))</f>
        <v>0</v>
      </c>
      <c r="K632" s="7"/>
      <c r="M632" s="29">
        <v>0.2</v>
      </c>
      <c r="Q632" s="7">
        <v>2385</v>
      </c>
    </row>
    <row r="633" spans="1:17" ht="15.75" hidden="1" thickTop="1" x14ac:dyDescent="0.25">
      <c r="A633" s="7" t="s">
        <v>54</v>
      </c>
    </row>
    <row r="634" spans="1:17" ht="27.75" customHeight="1" thickTop="1" x14ac:dyDescent="0.25">
      <c r="A634" s="7">
        <v>6</v>
      </c>
      <c r="B634" s="16" t="s">
        <v>165</v>
      </c>
      <c r="C634" s="237" t="s">
        <v>166</v>
      </c>
      <c r="D634" s="238"/>
      <c r="E634" s="238"/>
      <c r="F634" s="238"/>
      <c r="G634" s="238"/>
      <c r="H634" s="238"/>
      <c r="I634" s="239"/>
      <c r="J634" s="31"/>
      <c r="K634" s="7"/>
    </row>
    <row r="635" spans="1:17" ht="15.75" thickBot="1" x14ac:dyDescent="0.3">
      <c r="A635" s="7">
        <v>9</v>
      </c>
      <c r="B635" s="23" t="s">
        <v>167</v>
      </c>
      <c r="C635" s="216" t="s">
        <v>168</v>
      </c>
      <c r="D635" s="162"/>
      <c r="E635" s="162"/>
      <c r="F635" s="162"/>
      <c r="G635" s="162"/>
      <c r="H635" s="162"/>
      <c r="I635" s="162"/>
      <c r="J635" s="24"/>
      <c r="Q635" s="7">
        <v>2385</v>
      </c>
    </row>
    <row r="636" spans="1:17" ht="16.5" thickTop="1" thickBot="1" x14ac:dyDescent="0.3">
      <c r="A636" s="7" t="s">
        <v>42</v>
      </c>
      <c r="B636" s="23"/>
      <c r="C636" s="217"/>
      <c r="D636" s="217"/>
      <c r="E636" s="217"/>
      <c r="F636" s="25" t="s">
        <v>10</v>
      </c>
      <c r="G636" s="26"/>
      <c r="H636" s="26"/>
      <c r="I636" s="27"/>
      <c r="J636" s="28">
        <f>IF(AND(G636= "",H636= ""), 0, ROUND(ROUND(I636, 2) * ROUND(IF(H636="",G636,H636),  2), 2))</f>
        <v>0</v>
      </c>
      <c r="K636" s="7"/>
      <c r="M636" s="29">
        <v>0.2</v>
      </c>
      <c r="Q636" s="7">
        <v>2385</v>
      </c>
    </row>
    <row r="637" spans="1:17" ht="15.75" hidden="1" thickTop="1" x14ac:dyDescent="0.25">
      <c r="A637" s="7" t="s">
        <v>54</v>
      </c>
    </row>
    <row r="638" spans="1:17" ht="16.899999999999999" customHeight="1" thickTop="1" x14ac:dyDescent="0.25">
      <c r="A638" s="7">
        <v>6</v>
      </c>
      <c r="B638" s="16" t="s">
        <v>169</v>
      </c>
      <c r="C638" s="222" t="s">
        <v>170</v>
      </c>
      <c r="D638" s="222"/>
      <c r="E638" s="222"/>
      <c r="F638" s="30"/>
      <c r="G638" s="30"/>
      <c r="H638" s="30"/>
      <c r="I638" s="30"/>
      <c r="J638" s="31"/>
      <c r="K638" s="7"/>
    </row>
    <row r="639" spans="1:17" ht="15.75" thickBot="1" x14ac:dyDescent="0.3">
      <c r="A639" s="7">
        <v>9</v>
      </c>
      <c r="B639" s="23" t="s">
        <v>171</v>
      </c>
      <c r="C639" s="216" t="s">
        <v>172</v>
      </c>
      <c r="D639" s="162"/>
      <c r="E639" s="162"/>
      <c r="F639" s="162"/>
      <c r="G639" s="162"/>
      <c r="H639" s="162"/>
      <c r="I639" s="162"/>
      <c r="J639" s="24"/>
      <c r="Q639" s="7">
        <v>2385</v>
      </c>
    </row>
    <row r="640" spans="1:17" ht="16.5" thickTop="1" thickBot="1" x14ac:dyDescent="0.3">
      <c r="A640" s="7" t="s">
        <v>42</v>
      </c>
      <c r="B640" s="23"/>
      <c r="C640" s="217"/>
      <c r="D640" s="217"/>
      <c r="E640" s="217"/>
      <c r="F640" s="25" t="s">
        <v>10</v>
      </c>
      <c r="G640" s="26"/>
      <c r="H640" s="26"/>
      <c r="I640" s="27"/>
      <c r="J640" s="28">
        <f>IF(AND(G640= "",H640= ""), 0, ROUND(ROUND(I640, 2) * ROUND(IF(H640="",G640,H640),  2), 2))</f>
        <v>0</v>
      </c>
      <c r="K640" s="7"/>
      <c r="M640" s="29">
        <v>0.2</v>
      </c>
      <c r="Q640" s="7">
        <v>2385</v>
      </c>
    </row>
    <row r="641" spans="1:17" ht="16.5" thickTop="1" thickBot="1" x14ac:dyDescent="0.3">
      <c r="A641" s="7">
        <v>9</v>
      </c>
      <c r="B641" s="23" t="s">
        <v>173</v>
      </c>
      <c r="C641" s="216" t="s">
        <v>174</v>
      </c>
      <c r="D641" s="162"/>
      <c r="E641" s="162"/>
      <c r="F641" s="162"/>
      <c r="G641" s="162"/>
      <c r="H641" s="162"/>
      <c r="I641" s="162"/>
      <c r="J641" s="24"/>
      <c r="Q641" s="7">
        <v>2385</v>
      </c>
    </row>
    <row r="642" spans="1:17" ht="16.5" thickTop="1" thickBot="1" x14ac:dyDescent="0.3">
      <c r="A642" s="7" t="s">
        <v>42</v>
      </c>
      <c r="B642" s="23"/>
      <c r="C642" s="217"/>
      <c r="D642" s="217"/>
      <c r="E642" s="217"/>
      <c r="F642" s="25" t="s">
        <v>11</v>
      </c>
      <c r="G642" s="33"/>
      <c r="H642" s="33"/>
      <c r="I642" s="27"/>
      <c r="J642" s="28">
        <f>IF(AND(G642= "",H642= ""), 0, ROUND(ROUND(I642, 2) * ROUND(IF(H642="",G642,H642),  0), 2))</f>
        <v>0</v>
      </c>
      <c r="K642" s="7"/>
      <c r="M642" s="29">
        <v>0.2</v>
      </c>
      <c r="Q642" s="7">
        <v>2385</v>
      </c>
    </row>
    <row r="643" spans="1:17" ht="15.75" hidden="1" thickTop="1" x14ac:dyDescent="0.25">
      <c r="A643" s="7" t="s">
        <v>54</v>
      </c>
    </row>
    <row r="644" spans="1:17" ht="15.75" hidden="1" thickTop="1" x14ac:dyDescent="0.25">
      <c r="A644" s="7" t="s">
        <v>43</v>
      </c>
    </row>
    <row r="645" spans="1:17" ht="15.75" hidden="1" thickTop="1" x14ac:dyDescent="0.25">
      <c r="A645" s="7" t="s">
        <v>73</v>
      </c>
    </row>
    <row r="646" spans="1:17" ht="15.75" thickTop="1" x14ac:dyDescent="0.25">
      <c r="A646" s="7">
        <v>4</v>
      </c>
      <c r="B646" s="16"/>
      <c r="C646" s="218" t="s">
        <v>142</v>
      </c>
      <c r="D646" s="218"/>
      <c r="E646" s="218"/>
      <c r="F646" s="19"/>
      <c r="G646" s="19"/>
      <c r="H646" s="19"/>
      <c r="I646" s="19"/>
      <c r="J646" s="20"/>
      <c r="K646" s="7"/>
    </row>
    <row r="647" spans="1:17" ht="28.5" customHeight="1" x14ac:dyDescent="0.25">
      <c r="A647" s="7">
        <v>5</v>
      </c>
      <c r="B647" s="16">
        <v>18</v>
      </c>
      <c r="C647" s="219" t="s">
        <v>143</v>
      </c>
      <c r="D647" s="220"/>
      <c r="E647" s="220"/>
      <c r="F647" s="220"/>
      <c r="G647" s="220"/>
      <c r="H647" s="220"/>
      <c r="I647" s="221"/>
      <c r="J647" s="22"/>
      <c r="K647" s="7"/>
    </row>
    <row r="648" spans="1:17" ht="15.75" thickBot="1" x14ac:dyDescent="0.3">
      <c r="A648" s="7">
        <v>9</v>
      </c>
      <c r="B648" s="23" t="s">
        <v>144</v>
      </c>
      <c r="C648" s="216" t="s">
        <v>145</v>
      </c>
      <c r="D648" s="162"/>
      <c r="E648" s="162"/>
      <c r="F648" s="162"/>
      <c r="G648" s="162"/>
      <c r="H648" s="162"/>
      <c r="I648" s="162"/>
      <c r="J648" s="24"/>
      <c r="Q648" s="7">
        <v>2385</v>
      </c>
    </row>
    <row r="649" spans="1:17" ht="16.5" thickTop="1" thickBot="1" x14ac:dyDescent="0.3">
      <c r="A649" s="7" t="s">
        <v>42</v>
      </c>
      <c r="B649" s="23"/>
      <c r="C649" s="217"/>
      <c r="D649" s="217"/>
      <c r="E649" s="217"/>
      <c r="F649" s="25" t="s">
        <v>116</v>
      </c>
      <c r="G649" s="26"/>
      <c r="H649" s="26"/>
      <c r="I649" s="27"/>
      <c r="J649" s="28">
        <f>IF(AND(G649= "",H649= ""), 0, ROUND(ROUND(I649, 2) * ROUND(IF(H649="",G649,H649),  2), 2))</f>
        <v>0</v>
      </c>
      <c r="K649" s="7"/>
      <c r="M649" s="29">
        <v>0.2</v>
      </c>
      <c r="Q649" s="7">
        <v>2385</v>
      </c>
    </row>
    <row r="650" spans="1:17" ht="15.75" hidden="1" thickTop="1" x14ac:dyDescent="0.25">
      <c r="A650" s="7" t="s">
        <v>43</v>
      </c>
    </row>
    <row r="651" spans="1:17" ht="15.75" thickTop="1" x14ac:dyDescent="0.25">
      <c r="A651" s="7">
        <v>5</v>
      </c>
      <c r="B651" s="16">
        <v>19</v>
      </c>
      <c r="C651" s="47" t="s">
        <v>146</v>
      </c>
      <c r="D651" s="47"/>
      <c r="E651" s="47"/>
      <c r="F651" s="21"/>
      <c r="G651" s="21"/>
      <c r="H651" s="21"/>
      <c r="I651" s="21"/>
      <c r="J651" s="22"/>
      <c r="K651" s="7"/>
    </row>
    <row r="652" spans="1:17" ht="15.75" thickBot="1" x14ac:dyDescent="0.3">
      <c r="A652" s="7">
        <v>9</v>
      </c>
      <c r="B652" s="23" t="s">
        <v>147</v>
      </c>
      <c r="C652" s="216" t="s">
        <v>148</v>
      </c>
      <c r="D652" s="162"/>
      <c r="E652" s="162"/>
      <c r="F652" s="162"/>
      <c r="G652" s="162"/>
      <c r="H652" s="162"/>
      <c r="I652" s="162"/>
      <c r="J652" s="24"/>
      <c r="Q652" s="7">
        <v>2385</v>
      </c>
    </row>
    <row r="653" spans="1:17" ht="16.5" thickTop="1" thickBot="1" x14ac:dyDescent="0.3">
      <c r="A653" s="7" t="s">
        <v>42</v>
      </c>
      <c r="B653" s="23"/>
      <c r="C653" s="217"/>
      <c r="D653" s="217"/>
      <c r="E653" s="217"/>
      <c r="F653" s="25" t="s">
        <v>116</v>
      </c>
      <c r="G653" s="26"/>
      <c r="H653" s="26"/>
      <c r="I653" s="27"/>
      <c r="J653" s="28">
        <f>IF(AND(G653= "",H653= ""), 0, ROUND(ROUND(I653, 2) * ROUND(IF(H653="",G653,H653),  2), 2))</f>
        <v>0</v>
      </c>
      <c r="K653" s="7"/>
      <c r="M653" s="29">
        <v>0.2</v>
      </c>
      <c r="Q653" s="7">
        <v>2385</v>
      </c>
    </row>
    <row r="654" spans="1:17" ht="15.75" hidden="1" thickTop="1" x14ac:dyDescent="0.25">
      <c r="A654" s="7" t="s">
        <v>43</v>
      </c>
    </row>
    <row r="655" spans="1:17" ht="15.75" hidden="1" thickTop="1" x14ac:dyDescent="0.25">
      <c r="A655" s="7" t="s">
        <v>73</v>
      </c>
    </row>
    <row r="656" spans="1:17" ht="15.75" thickTop="1" x14ac:dyDescent="0.25">
      <c r="A656" s="7">
        <v>4</v>
      </c>
      <c r="B656" s="16"/>
      <c r="C656" s="218" t="s">
        <v>149</v>
      </c>
      <c r="D656" s="218"/>
      <c r="E656" s="218"/>
      <c r="F656" s="19"/>
      <c r="G656" s="19"/>
      <c r="H656" s="19"/>
      <c r="I656" s="19"/>
      <c r="J656" s="20"/>
      <c r="K656" s="7"/>
    </row>
    <row r="657" spans="1:17" ht="16.899999999999999" customHeight="1" x14ac:dyDescent="0.25">
      <c r="A657" s="7">
        <v>5</v>
      </c>
      <c r="B657" s="16">
        <v>20</v>
      </c>
      <c r="C657" s="209" t="s">
        <v>190</v>
      </c>
      <c r="D657" s="209"/>
      <c r="E657" s="209"/>
      <c r="F657" s="21"/>
      <c r="G657" s="21"/>
      <c r="H657" s="21"/>
      <c r="I657" s="21"/>
      <c r="J657" s="22"/>
      <c r="K657" s="7"/>
    </row>
    <row r="658" spans="1:17" ht="15.75" thickBot="1" x14ac:dyDescent="0.3">
      <c r="A658" s="7">
        <v>9</v>
      </c>
      <c r="B658" s="23" t="s">
        <v>191</v>
      </c>
      <c r="C658" s="216" t="s">
        <v>192</v>
      </c>
      <c r="D658" s="162"/>
      <c r="E658" s="162"/>
      <c r="F658" s="162"/>
      <c r="G658" s="162"/>
      <c r="H658" s="162"/>
      <c r="I658" s="162"/>
      <c r="J658" s="24"/>
      <c r="Q658" s="7">
        <v>2385</v>
      </c>
    </row>
    <row r="659" spans="1:17" ht="16.5" thickTop="1" thickBot="1" x14ac:dyDescent="0.3">
      <c r="A659" s="7" t="s">
        <v>42</v>
      </c>
      <c r="B659" s="23"/>
      <c r="C659" s="217"/>
      <c r="D659" s="217"/>
      <c r="E659" s="217"/>
      <c r="F659" s="25" t="s">
        <v>116</v>
      </c>
      <c r="G659" s="26"/>
      <c r="H659" s="26"/>
      <c r="I659" s="27"/>
      <c r="J659" s="28">
        <f>IF(AND(G659= "",H659= ""), 0, ROUND(ROUND(I659, 2) * ROUND(IF(H659="",G659,H659),  2), 2))</f>
        <v>0</v>
      </c>
      <c r="K659" s="7"/>
      <c r="M659" s="29">
        <v>0.2</v>
      </c>
      <c r="Q659" s="7">
        <v>2385</v>
      </c>
    </row>
    <row r="660" spans="1:17" ht="15.75" hidden="1" thickTop="1" x14ac:dyDescent="0.25">
      <c r="A660" s="7" t="s">
        <v>43</v>
      </c>
    </row>
    <row r="661" spans="1:17" ht="16.899999999999999" customHeight="1" thickTop="1" x14ac:dyDescent="0.25">
      <c r="A661" s="7">
        <v>5</v>
      </c>
      <c r="B661" s="16">
        <v>25</v>
      </c>
      <c r="C661" s="209" t="s">
        <v>150</v>
      </c>
      <c r="D661" s="209"/>
      <c r="E661" s="209"/>
      <c r="F661" s="21"/>
      <c r="G661" s="21"/>
      <c r="H661" s="21"/>
      <c r="I661" s="21"/>
      <c r="J661" s="22"/>
      <c r="K661" s="7"/>
    </row>
    <row r="662" spans="1:17" ht="15.75" thickBot="1" x14ac:dyDescent="0.3">
      <c r="A662" s="7">
        <v>9</v>
      </c>
      <c r="B662" s="23" t="s">
        <v>151</v>
      </c>
      <c r="C662" s="216" t="s">
        <v>152</v>
      </c>
      <c r="D662" s="162"/>
      <c r="E662" s="162"/>
      <c r="F662" s="162"/>
      <c r="G662" s="162"/>
      <c r="H662" s="162"/>
      <c r="I662" s="162"/>
      <c r="J662" s="24"/>
      <c r="Q662" s="7">
        <v>2385</v>
      </c>
    </row>
    <row r="663" spans="1:17" ht="16.5" thickTop="1" thickBot="1" x14ac:dyDescent="0.3">
      <c r="A663" s="7" t="s">
        <v>42</v>
      </c>
      <c r="B663" s="23"/>
      <c r="C663" s="217"/>
      <c r="D663" s="217"/>
      <c r="E663" s="217"/>
      <c r="F663" s="25" t="s">
        <v>153</v>
      </c>
      <c r="G663" s="33"/>
      <c r="H663" s="33"/>
      <c r="I663" s="27"/>
      <c r="J663" s="28">
        <f>IF(AND(G663= "",H663= ""), 0, ROUND(ROUND(I663, 2) * ROUND(IF(H663="",G663,H663),  0), 2))</f>
        <v>0</v>
      </c>
      <c r="K663" s="7"/>
      <c r="M663" s="29">
        <v>0.2</v>
      </c>
      <c r="Q663" s="7">
        <v>2385</v>
      </c>
    </row>
    <row r="664" spans="1:17" ht="15.75" hidden="1" thickTop="1" x14ac:dyDescent="0.25">
      <c r="A664" s="7" t="s">
        <v>43</v>
      </c>
    </row>
    <row r="665" spans="1:17" ht="15.75" hidden="1" thickTop="1" x14ac:dyDescent="0.25">
      <c r="A665" s="7" t="s">
        <v>43</v>
      </c>
    </row>
    <row r="666" spans="1:17" ht="15.75" hidden="1" thickTop="1" x14ac:dyDescent="0.25">
      <c r="A666" s="7" t="s">
        <v>73</v>
      </c>
    </row>
    <row r="667" spans="1:17" ht="15.75" hidden="1" thickTop="1" x14ac:dyDescent="0.25">
      <c r="A667" s="7" t="s">
        <v>154</v>
      </c>
    </row>
    <row r="668" spans="1:17" ht="15.75" thickTop="1" x14ac:dyDescent="0.25">
      <c r="A668" s="7" t="s">
        <v>154</v>
      </c>
      <c r="B668" s="24"/>
      <c r="C668" s="162"/>
      <c r="D668" s="162"/>
      <c r="E668" s="162"/>
      <c r="J668" s="24"/>
    </row>
    <row r="669" spans="1:17" x14ac:dyDescent="0.25">
      <c r="B669" s="24"/>
      <c r="C669" s="230" t="s">
        <v>181</v>
      </c>
      <c r="D669" s="231"/>
      <c r="E669" s="231"/>
      <c r="F669" s="232"/>
      <c r="G669" s="232"/>
      <c r="H669" s="232"/>
      <c r="I669" s="232"/>
      <c r="J669" s="233"/>
    </row>
    <row r="670" spans="1:17" x14ac:dyDescent="0.25">
      <c r="B670" s="24"/>
      <c r="C670" s="234"/>
      <c r="D670" s="235"/>
      <c r="E670" s="235"/>
      <c r="F670" s="235"/>
      <c r="G670" s="235"/>
      <c r="H670" s="235"/>
      <c r="I670" s="235"/>
      <c r="J670" s="236"/>
    </row>
    <row r="671" spans="1:17" x14ac:dyDescent="0.25">
      <c r="B671" s="24"/>
      <c r="C671" s="226" t="s">
        <v>155</v>
      </c>
      <c r="D671" s="227"/>
      <c r="E671" s="227"/>
      <c r="F671" s="228">
        <f>SUMIF(K494:K668, IF(K493="","",K493), J494:J668)</f>
        <v>0</v>
      </c>
      <c r="G671" s="228"/>
      <c r="H671" s="228"/>
      <c r="I671" s="228"/>
      <c r="J671" s="229"/>
    </row>
    <row r="672" spans="1:17" hidden="1" x14ac:dyDescent="0.25">
      <c r="B672" s="24"/>
      <c r="C672" s="208" t="s">
        <v>156</v>
      </c>
      <c r="D672" s="209"/>
      <c r="E672" s="209"/>
      <c r="F672" s="210">
        <f>ROUND(SUMIF(K494:K668, IF(K493="","",K493), J494:J668) * 0.2, 2)</f>
        <v>0</v>
      </c>
      <c r="G672" s="210"/>
      <c r="H672" s="210"/>
      <c r="I672" s="210"/>
      <c r="J672" s="211"/>
    </row>
    <row r="673" spans="1:17" hidden="1" x14ac:dyDescent="0.25">
      <c r="B673" s="24"/>
      <c r="C673" s="189" t="s">
        <v>157</v>
      </c>
      <c r="D673" s="190"/>
      <c r="E673" s="190"/>
      <c r="F673" s="191">
        <f>SUM(F671:F672)</f>
        <v>0</v>
      </c>
      <c r="G673" s="191"/>
      <c r="H673" s="191"/>
      <c r="I673" s="191"/>
      <c r="J673" s="192"/>
    </row>
    <row r="674" spans="1:17" ht="18.600000000000001" customHeight="1" x14ac:dyDescent="0.25">
      <c r="A674" s="7">
        <v>3</v>
      </c>
      <c r="B674" s="16" t="s">
        <v>193</v>
      </c>
      <c r="C674" s="224" t="s">
        <v>194</v>
      </c>
      <c r="D674" s="224"/>
      <c r="E674" s="224"/>
      <c r="F674" s="74"/>
      <c r="G674" s="74"/>
      <c r="H674" s="74"/>
      <c r="I674" s="74"/>
      <c r="J674" s="18"/>
      <c r="K674" s="7"/>
    </row>
    <row r="675" spans="1:17" ht="18.600000000000001" customHeight="1" x14ac:dyDescent="0.25">
      <c r="A675" s="7">
        <v>3</v>
      </c>
      <c r="B675" s="16"/>
      <c r="C675" s="225" t="s">
        <v>37</v>
      </c>
      <c r="D675" s="225"/>
      <c r="E675" s="225"/>
      <c r="F675" s="17"/>
      <c r="G675" s="17"/>
      <c r="H675" s="17"/>
      <c r="I675" s="17"/>
      <c r="J675" s="18"/>
      <c r="K675" s="7"/>
    </row>
    <row r="676" spans="1:17" x14ac:dyDescent="0.25">
      <c r="A676" s="7">
        <v>4</v>
      </c>
      <c r="B676" s="16"/>
      <c r="C676" s="218" t="s">
        <v>38</v>
      </c>
      <c r="D676" s="218"/>
      <c r="E676" s="218"/>
      <c r="F676" s="19"/>
      <c r="G676" s="19"/>
      <c r="H676" s="19"/>
      <c r="I676" s="19"/>
      <c r="J676" s="20"/>
      <c r="K676" s="7"/>
    </row>
    <row r="677" spans="1:17" x14ac:dyDescent="0.25">
      <c r="A677" s="7">
        <v>5</v>
      </c>
      <c r="B677" s="16">
        <v>1</v>
      </c>
      <c r="C677" s="47" t="s">
        <v>39</v>
      </c>
      <c r="D677" s="47"/>
      <c r="E677" s="47"/>
      <c r="F677" s="21"/>
      <c r="G677" s="21"/>
      <c r="H677" s="21"/>
      <c r="I677" s="21"/>
      <c r="J677" s="22"/>
      <c r="K677" s="7"/>
    </row>
    <row r="678" spans="1:17" ht="15.75" thickBot="1" x14ac:dyDescent="0.3">
      <c r="A678" s="7">
        <v>9</v>
      </c>
      <c r="B678" s="23" t="s">
        <v>40</v>
      </c>
      <c r="C678" s="216" t="s">
        <v>41</v>
      </c>
      <c r="D678" s="162"/>
      <c r="E678" s="162"/>
      <c r="F678" s="162"/>
      <c r="G678" s="162"/>
      <c r="H678" s="162"/>
      <c r="I678" s="162"/>
      <c r="J678" s="24"/>
      <c r="Q678" s="7">
        <v>2378</v>
      </c>
    </row>
    <row r="679" spans="1:17" ht="16.5" thickTop="1" thickBot="1" x14ac:dyDescent="0.3">
      <c r="A679" s="7" t="s">
        <v>42</v>
      </c>
      <c r="B679" s="23"/>
      <c r="C679" s="217"/>
      <c r="D679" s="217"/>
      <c r="E679" s="217"/>
      <c r="F679" s="25" t="s">
        <v>10</v>
      </c>
      <c r="G679" s="26"/>
      <c r="H679" s="26"/>
      <c r="I679" s="27"/>
      <c r="J679" s="28">
        <f>IF(AND(G679= "",H679= ""), 0, ROUND(ROUND(I679, 2) * ROUND(IF(H679="",G679,H679),  2), 2))</f>
        <v>0</v>
      </c>
      <c r="K679" s="7"/>
      <c r="M679" s="29">
        <v>0.2</v>
      </c>
      <c r="Q679" s="7">
        <v>2378</v>
      </c>
    </row>
    <row r="680" spans="1:17" ht="15.75" hidden="1" thickTop="1" x14ac:dyDescent="0.25">
      <c r="A680" s="7" t="s">
        <v>43</v>
      </c>
    </row>
    <row r="681" spans="1:17" ht="15.75" thickTop="1" x14ac:dyDescent="0.25">
      <c r="A681" s="7">
        <v>5</v>
      </c>
      <c r="B681" s="16">
        <v>2</v>
      </c>
      <c r="C681" s="47" t="s">
        <v>44</v>
      </c>
      <c r="D681" s="47"/>
      <c r="E681" s="47"/>
      <c r="F681" s="21"/>
      <c r="G681" s="21"/>
      <c r="H681" s="21"/>
      <c r="I681" s="21"/>
      <c r="J681" s="22"/>
      <c r="K681" s="7"/>
    </row>
    <row r="682" spans="1:17" ht="15.75" thickBot="1" x14ac:dyDescent="0.3">
      <c r="A682" s="7">
        <v>9</v>
      </c>
      <c r="B682" s="23" t="s">
        <v>45</v>
      </c>
      <c r="C682" s="216" t="s">
        <v>41</v>
      </c>
      <c r="D682" s="162"/>
      <c r="E682" s="162"/>
      <c r="F682" s="162"/>
      <c r="G682" s="162"/>
      <c r="H682" s="162"/>
      <c r="I682" s="162"/>
      <c r="J682" s="24"/>
      <c r="Q682" s="7">
        <v>2378</v>
      </c>
    </row>
    <row r="683" spans="1:17" ht="16.5" thickTop="1" thickBot="1" x14ac:dyDescent="0.3">
      <c r="A683" s="7" t="s">
        <v>42</v>
      </c>
      <c r="B683" s="23"/>
      <c r="C683" s="217"/>
      <c r="D683" s="217"/>
      <c r="E683" s="217"/>
      <c r="F683" s="25" t="s">
        <v>10</v>
      </c>
      <c r="G683" s="26"/>
      <c r="H683" s="26"/>
      <c r="I683" s="27"/>
      <c r="J683" s="28">
        <f>IF(AND(G683= "",H683= ""), 0, ROUND(ROUND(I683, 2) * ROUND(IF(H683="",G683,H683),  2), 2))</f>
        <v>0</v>
      </c>
      <c r="K683" s="7"/>
      <c r="M683" s="29">
        <v>0.2</v>
      </c>
      <c r="Q683" s="7">
        <v>2378</v>
      </c>
    </row>
    <row r="684" spans="1:17" ht="15.75" hidden="1" thickTop="1" x14ac:dyDescent="0.25">
      <c r="A684" s="7" t="s">
        <v>43</v>
      </c>
    </row>
    <row r="685" spans="1:17" ht="15.75" thickTop="1" x14ac:dyDescent="0.25">
      <c r="A685" s="7">
        <v>5</v>
      </c>
      <c r="B685" s="16">
        <v>3</v>
      </c>
      <c r="C685" s="47" t="s">
        <v>46</v>
      </c>
      <c r="D685" s="47"/>
      <c r="E685" s="47"/>
      <c r="F685" s="21"/>
      <c r="G685" s="21"/>
      <c r="H685" s="21"/>
      <c r="I685" s="21"/>
      <c r="J685" s="22"/>
      <c r="K685" s="7"/>
    </row>
    <row r="686" spans="1:17" ht="16.899999999999999" customHeight="1" x14ac:dyDescent="0.25">
      <c r="A686" s="7">
        <v>6</v>
      </c>
      <c r="B686" s="16" t="s">
        <v>47</v>
      </c>
      <c r="C686" s="222" t="s">
        <v>48</v>
      </c>
      <c r="D686" s="222"/>
      <c r="E686" s="222"/>
      <c r="F686" s="30"/>
      <c r="G686" s="30"/>
      <c r="H686" s="30"/>
      <c r="I686" s="30"/>
      <c r="J686" s="31"/>
      <c r="K686" s="7"/>
    </row>
    <row r="687" spans="1:17" ht="15.75" thickBot="1" x14ac:dyDescent="0.3">
      <c r="A687" s="7">
        <v>9</v>
      </c>
      <c r="B687" s="23" t="s">
        <v>49</v>
      </c>
      <c r="C687" s="216" t="s">
        <v>50</v>
      </c>
      <c r="D687" s="162"/>
      <c r="E687" s="162"/>
      <c r="F687" s="162"/>
      <c r="G687" s="162"/>
      <c r="H687" s="162"/>
      <c r="I687" s="162"/>
      <c r="J687" s="24"/>
      <c r="Q687" s="7">
        <v>2378</v>
      </c>
    </row>
    <row r="688" spans="1:17" ht="16.5" thickTop="1" thickBot="1" x14ac:dyDescent="0.3">
      <c r="A688" s="7" t="s">
        <v>42</v>
      </c>
      <c r="B688" s="23"/>
      <c r="C688" s="217"/>
      <c r="D688" s="217"/>
      <c r="E688" s="217"/>
      <c r="F688" s="25" t="s">
        <v>51</v>
      </c>
      <c r="G688" s="32"/>
      <c r="H688" s="32"/>
      <c r="I688" s="27"/>
      <c r="J688" s="28">
        <f>IF(AND(G688= "",H688= ""), 0, ROUND(ROUND(I688, 2) * ROUND(IF(H688="",G688,H688),  3), 2))</f>
        <v>0</v>
      </c>
      <c r="K688" s="7"/>
      <c r="M688" s="29">
        <v>0.2</v>
      </c>
      <c r="Q688" s="7">
        <v>2378</v>
      </c>
    </row>
    <row r="689" spans="1:17" ht="16.5" thickTop="1" thickBot="1" x14ac:dyDescent="0.3">
      <c r="A689" s="7">
        <v>9</v>
      </c>
      <c r="B689" s="23" t="s">
        <v>52</v>
      </c>
      <c r="C689" s="216" t="s">
        <v>53</v>
      </c>
      <c r="D689" s="162"/>
      <c r="E689" s="162"/>
      <c r="F689" s="162"/>
      <c r="G689" s="162"/>
      <c r="H689" s="162"/>
      <c r="I689" s="162"/>
      <c r="J689" s="24"/>
      <c r="Q689" s="7">
        <v>2378</v>
      </c>
    </row>
    <row r="690" spans="1:17" ht="16.5" thickTop="1" thickBot="1" x14ac:dyDescent="0.3">
      <c r="A690" s="7" t="s">
        <v>42</v>
      </c>
      <c r="B690" s="23"/>
      <c r="C690" s="217"/>
      <c r="D690" s="217"/>
      <c r="E690" s="217"/>
      <c r="F690" s="25" t="s">
        <v>51</v>
      </c>
      <c r="G690" s="32"/>
      <c r="H690" s="32"/>
      <c r="I690" s="27"/>
      <c r="J690" s="28">
        <f>IF(AND(G690= "",H690= ""), 0, ROUND(ROUND(I690, 2) * ROUND(IF(H690="",G690,H690),  3), 2))</f>
        <v>0</v>
      </c>
      <c r="K690" s="7"/>
      <c r="M690" s="29">
        <v>0.2</v>
      </c>
      <c r="Q690" s="7">
        <v>2378</v>
      </c>
    </row>
    <row r="691" spans="1:17" ht="15.75" hidden="1" thickTop="1" x14ac:dyDescent="0.25">
      <c r="A691" s="7" t="s">
        <v>54</v>
      </c>
    </row>
    <row r="692" spans="1:17" ht="15.75" thickTop="1" x14ac:dyDescent="0.25">
      <c r="A692" s="7">
        <v>6</v>
      </c>
      <c r="B692" s="16" t="s">
        <v>55</v>
      </c>
      <c r="C692" s="51" t="s">
        <v>56</v>
      </c>
      <c r="D692" s="51"/>
      <c r="E692" s="51"/>
      <c r="F692" s="30"/>
      <c r="G692" s="30"/>
      <c r="H692" s="30"/>
      <c r="I692" s="30"/>
      <c r="J692" s="31"/>
      <c r="K692" s="7"/>
    </row>
    <row r="693" spans="1:17" ht="15.75" thickBot="1" x14ac:dyDescent="0.3">
      <c r="A693" s="7">
        <v>9</v>
      </c>
      <c r="B693" s="23" t="s">
        <v>57</v>
      </c>
      <c r="C693" s="216" t="s">
        <v>58</v>
      </c>
      <c r="D693" s="162"/>
      <c r="E693" s="162"/>
      <c r="F693" s="162"/>
      <c r="G693" s="162"/>
      <c r="H693" s="162"/>
      <c r="I693" s="162"/>
      <c r="J693" s="24"/>
      <c r="Q693" s="7">
        <v>2378</v>
      </c>
    </row>
    <row r="694" spans="1:17" ht="16.5" thickTop="1" thickBot="1" x14ac:dyDescent="0.3">
      <c r="A694" s="7" t="s">
        <v>42</v>
      </c>
      <c r="B694" s="23"/>
      <c r="C694" s="217"/>
      <c r="D694" s="217"/>
      <c r="E694" s="217"/>
      <c r="F694" s="25" t="s">
        <v>51</v>
      </c>
      <c r="G694" s="32"/>
      <c r="H694" s="32"/>
      <c r="I694" s="27"/>
      <c r="J694" s="28">
        <f>IF(AND(G694= "",H694= ""), 0, ROUND(ROUND(I694, 2) * ROUND(IF(H694="",G694,H694),  3), 2))</f>
        <v>0</v>
      </c>
      <c r="K694" s="7"/>
      <c r="M694" s="29">
        <v>0.2</v>
      </c>
      <c r="Q694" s="7">
        <v>2378</v>
      </c>
    </row>
    <row r="695" spans="1:17" ht="16.5" thickTop="1" thickBot="1" x14ac:dyDescent="0.3">
      <c r="A695" s="7">
        <v>9</v>
      </c>
      <c r="B695" s="23" t="s">
        <v>59</v>
      </c>
      <c r="C695" s="216" t="s">
        <v>60</v>
      </c>
      <c r="D695" s="162"/>
      <c r="E695" s="162"/>
      <c r="F695" s="162"/>
      <c r="G695" s="162"/>
      <c r="H695" s="162"/>
      <c r="I695" s="162"/>
      <c r="J695" s="24"/>
      <c r="Q695" s="7">
        <v>2378</v>
      </c>
    </row>
    <row r="696" spans="1:17" ht="16.5" thickTop="1" thickBot="1" x14ac:dyDescent="0.3">
      <c r="A696" s="7" t="s">
        <v>42</v>
      </c>
      <c r="B696" s="23"/>
      <c r="C696" s="217"/>
      <c r="D696" s="217"/>
      <c r="E696" s="217"/>
      <c r="F696" s="25" t="s">
        <v>51</v>
      </c>
      <c r="G696" s="32"/>
      <c r="H696" s="32"/>
      <c r="I696" s="27"/>
      <c r="J696" s="28">
        <f>IF(AND(G696= "",H696= ""), 0, ROUND(ROUND(I696, 2) * ROUND(IF(H696="",G696,H696),  3), 2))</f>
        <v>0</v>
      </c>
      <c r="K696" s="7"/>
      <c r="M696" s="29">
        <v>0.2</v>
      </c>
      <c r="Q696" s="7">
        <v>2378</v>
      </c>
    </row>
    <row r="697" spans="1:17" ht="16.5" thickTop="1" thickBot="1" x14ac:dyDescent="0.3">
      <c r="A697" s="7">
        <v>9</v>
      </c>
      <c r="B697" s="23" t="s">
        <v>61</v>
      </c>
      <c r="C697" s="216" t="s">
        <v>62</v>
      </c>
      <c r="D697" s="162"/>
      <c r="E697" s="162"/>
      <c r="F697" s="162"/>
      <c r="G697" s="162"/>
      <c r="H697" s="162"/>
      <c r="I697" s="162"/>
      <c r="J697" s="24"/>
      <c r="Q697" s="7">
        <v>2378</v>
      </c>
    </row>
    <row r="698" spans="1:17" ht="16.5" thickTop="1" thickBot="1" x14ac:dyDescent="0.3">
      <c r="A698" s="7" t="s">
        <v>42</v>
      </c>
      <c r="B698" s="23"/>
      <c r="C698" s="217"/>
      <c r="D698" s="217"/>
      <c r="E698" s="217"/>
      <c r="F698" s="25" t="s">
        <v>51</v>
      </c>
      <c r="G698" s="32"/>
      <c r="H698" s="32"/>
      <c r="I698" s="27"/>
      <c r="J698" s="28">
        <f>IF(AND(G698= "",H698= ""), 0, ROUND(ROUND(I698, 2) * ROUND(IF(H698="",G698,H698),  3), 2))</f>
        <v>0</v>
      </c>
      <c r="K698" s="7"/>
      <c r="M698" s="29">
        <v>0.2</v>
      </c>
      <c r="Q698" s="7">
        <v>2378</v>
      </c>
    </row>
    <row r="699" spans="1:17" ht="16.5" thickTop="1" thickBot="1" x14ac:dyDescent="0.3">
      <c r="A699" s="7">
        <v>9</v>
      </c>
      <c r="B699" s="23" t="s">
        <v>63</v>
      </c>
      <c r="C699" s="216" t="s">
        <v>64</v>
      </c>
      <c r="D699" s="162"/>
      <c r="E699" s="162"/>
      <c r="F699" s="162"/>
      <c r="G699" s="162"/>
      <c r="H699" s="162"/>
      <c r="I699" s="162"/>
      <c r="J699" s="24"/>
      <c r="Q699" s="7">
        <v>2378</v>
      </c>
    </row>
    <row r="700" spans="1:17" ht="16.5" thickTop="1" thickBot="1" x14ac:dyDescent="0.3">
      <c r="A700" s="7" t="s">
        <v>42</v>
      </c>
      <c r="B700" s="23"/>
      <c r="C700" s="217"/>
      <c r="D700" s="217"/>
      <c r="E700" s="217"/>
      <c r="F700" s="25" t="s">
        <v>51</v>
      </c>
      <c r="G700" s="32"/>
      <c r="H700" s="32"/>
      <c r="I700" s="27"/>
      <c r="J700" s="28">
        <f>IF(AND(G700= "",H700= ""), 0, ROUND(ROUND(I700, 2) * ROUND(IF(H700="",G700,H700),  3), 2))</f>
        <v>0</v>
      </c>
      <c r="K700" s="7"/>
      <c r="M700" s="29">
        <v>0.2</v>
      </c>
      <c r="Q700" s="7">
        <v>2378</v>
      </c>
    </row>
    <row r="701" spans="1:17" ht="15.75" hidden="1" thickTop="1" x14ac:dyDescent="0.25">
      <c r="A701" s="7" t="s">
        <v>54</v>
      </c>
    </row>
    <row r="702" spans="1:17" ht="16.899999999999999" customHeight="1" thickTop="1" x14ac:dyDescent="0.25">
      <c r="A702" s="7">
        <v>6</v>
      </c>
      <c r="B702" s="16" t="s">
        <v>65</v>
      </c>
      <c r="C702" s="222" t="s">
        <v>66</v>
      </c>
      <c r="D702" s="222"/>
      <c r="E702" s="222"/>
      <c r="F702" s="30"/>
      <c r="G702" s="30"/>
      <c r="H702" s="30"/>
      <c r="I702" s="30"/>
      <c r="J702" s="31"/>
      <c r="K702" s="7"/>
    </row>
    <row r="703" spans="1:17" ht="15.75" thickBot="1" x14ac:dyDescent="0.3">
      <c r="A703" s="7">
        <v>9</v>
      </c>
      <c r="B703" s="23" t="s">
        <v>67</v>
      </c>
      <c r="C703" s="216" t="s">
        <v>68</v>
      </c>
      <c r="D703" s="162"/>
      <c r="E703" s="162"/>
      <c r="F703" s="162"/>
      <c r="G703" s="162"/>
      <c r="H703" s="162"/>
      <c r="I703" s="162"/>
      <c r="J703" s="24"/>
      <c r="Q703" s="7">
        <v>2378</v>
      </c>
    </row>
    <row r="704" spans="1:17" ht="16.5" thickTop="1" thickBot="1" x14ac:dyDescent="0.3">
      <c r="A704" s="7" t="s">
        <v>42</v>
      </c>
      <c r="B704" s="23"/>
      <c r="C704" s="217"/>
      <c r="D704" s="217"/>
      <c r="E704" s="217"/>
      <c r="F704" s="25" t="s">
        <v>51</v>
      </c>
      <c r="G704" s="32"/>
      <c r="H704" s="32"/>
      <c r="I704" s="27"/>
      <c r="J704" s="28">
        <f>IF(AND(G704= "",H704= ""), 0, ROUND(ROUND(I704, 2) * ROUND(IF(H704="",G704,H704),  3), 2))</f>
        <v>0</v>
      </c>
      <c r="K704" s="7"/>
      <c r="M704" s="29">
        <v>0.2</v>
      </c>
      <c r="Q704" s="7">
        <v>2378</v>
      </c>
    </row>
    <row r="705" spans="1:17" ht="15.75" hidden="1" thickTop="1" x14ac:dyDescent="0.25">
      <c r="A705" s="7" t="s">
        <v>54</v>
      </c>
    </row>
    <row r="706" spans="1:17" ht="15.75" thickTop="1" x14ac:dyDescent="0.25">
      <c r="A706" s="7">
        <v>6</v>
      </c>
      <c r="B706" s="16" t="s">
        <v>69</v>
      </c>
      <c r="C706" s="222" t="s">
        <v>70</v>
      </c>
      <c r="D706" s="222"/>
      <c r="E706" s="222"/>
      <c r="F706" s="30"/>
      <c r="G706" s="30"/>
      <c r="H706" s="30"/>
      <c r="I706" s="30"/>
      <c r="J706" s="31"/>
      <c r="K706" s="7"/>
    </row>
    <row r="707" spans="1:17" ht="15.75" thickBot="1" x14ac:dyDescent="0.3">
      <c r="A707" s="7">
        <v>9</v>
      </c>
      <c r="B707" s="23" t="s">
        <v>71</v>
      </c>
      <c r="C707" s="216" t="s">
        <v>72</v>
      </c>
      <c r="D707" s="162"/>
      <c r="E707" s="162"/>
      <c r="F707" s="162"/>
      <c r="G707" s="162"/>
      <c r="H707" s="162"/>
      <c r="I707" s="162"/>
      <c r="J707" s="24"/>
      <c r="Q707" s="7">
        <v>2378</v>
      </c>
    </row>
    <row r="708" spans="1:17" ht="16.5" thickTop="1" thickBot="1" x14ac:dyDescent="0.3">
      <c r="A708" s="7" t="s">
        <v>42</v>
      </c>
      <c r="B708" s="23"/>
      <c r="C708" s="217"/>
      <c r="D708" s="217"/>
      <c r="E708" s="217"/>
      <c r="F708" s="25" t="s">
        <v>11</v>
      </c>
      <c r="G708" s="33"/>
      <c r="H708" s="33"/>
      <c r="I708" s="27"/>
      <c r="J708" s="28">
        <f>IF(AND(G708= "",H708= ""), 0, ROUND(ROUND(I708, 2) * ROUND(IF(H708="",G708,H708),  0), 2))</f>
        <v>0</v>
      </c>
      <c r="K708" s="7"/>
      <c r="M708" s="29">
        <v>0.2</v>
      </c>
      <c r="Q708" s="7">
        <v>2378</v>
      </c>
    </row>
    <row r="709" spans="1:17" ht="15.75" hidden="1" thickTop="1" x14ac:dyDescent="0.25">
      <c r="A709" s="7" t="s">
        <v>54</v>
      </c>
    </row>
    <row r="710" spans="1:17" ht="15.75" hidden="1" thickTop="1" x14ac:dyDescent="0.25">
      <c r="A710" s="7" t="s">
        <v>43</v>
      </c>
    </row>
    <row r="711" spans="1:17" ht="15.75" hidden="1" thickTop="1" x14ac:dyDescent="0.25">
      <c r="A711" s="7" t="s">
        <v>43</v>
      </c>
    </row>
    <row r="712" spans="1:17" ht="15.75" hidden="1" thickTop="1" x14ac:dyDescent="0.25">
      <c r="A712" s="7" t="s">
        <v>73</v>
      </c>
    </row>
    <row r="713" spans="1:17" ht="15.75" thickTop="1" x14ac:dyDescent="0.25">
      <c r="A713" s="7">
        <v>4</v>
      </c>
      <c r="B713" s="16"/>
      <c r="C713" s="218" t="s">
        <v>74</v>
      </c>
      <c r="D713" s="218"/>
      <c r="E713" s="218"/>
      <c r="F713" s="19"/>
      <c r="G713" s="19"/>
      <c r="H713" s="19"/>
      <c r="I713" s="19"/>
      <c r="J713" s="20"/>
      <c r="K713" s="7"/>
    </row>
    <row r="714" spans="1:17" x14ac:dyDescent="0.25">
      <c r="A714" s="7">
        <v>5</v>
      </c>
      <c r="B714" s="16">
        <v>8</v>
      </c>
      <c r="C714" s="209" t="s">
        <v>94</v>
      </c>
      <c r="D714" s="209"/>
      <c r="E714" s="209"/>
      <c r="F714" s="21"/>
      <c r="G714" s="21"/>
      <c r="H714" s="21"/>
      <c r="I714" s="21"/>
      <c r="J714" s="22"/>
      <c r="K714" s="7"/>
    </row>
    <row r="715" spans="1:17" ht="16.899999999999999" customHeight="1" x14ac:dyDescent="0.25">
      <c r="A715" s="7">
        <v>6</v>
      </c>
      <c r="B715" s="16" t="s">
        <v>195</v>
      </c>
      <c r="C715" s="222" t="s">
        <v>196</v>
      </c>
      <c r="D715" s="222"/>
      <c r="E715" s="222"/>
      <c r="F715" s="30"/>
      <c r="G715" s="30"/>
      <c r="H715" s="30"/>
      <c r="I715" s="30"/>
      <c r="J715" s="31"/>
      <c r="K715" s="7"/>
    </row>
    <row r="716" spans="1:17" ht="15.75" thickBot="1" x14ac:dyDescent="0.3">
      <c r="A716" s="7">
        <v>9</v>
      </c>
      <c r="B716" s="23" t="s">
        <v>197</v>
      </c>
      <c r="C716" s="216" t="s">
        <v>98</v>
      </c>
      <c r="D716" s="162"/>
      <c r="E716" s="162"/>
      <c r="F716" s="162"/>
      <c r="G716" s="162"/>
      <c r="H716" s="162"/>
      <c r="I716" s="162"/>
      <c r="J716" s="24"/>
      <c r="Q716" s="7">
        <v>2378</v>
      </c>
    </row>
    <row r="717" spans="1:17" ht="16.5" thickTop="1" thickBot="1" x14ac:dyDescent="0.3">
      <c r="A717" s="7" t="s">
        <v>42</v>
      </c>
      <c r="B717" s="23"/>
      <c r="C717" s="217"/>
      <c r="D717" s="217"/>
      <c r="E717" s="217"/>
      <c r="F717" s="25" t="s">
        <v>11</v>
      </c>
      <c r="G717" s="33"/>
      <c r="H717" s="33"/>
      <c r="I717" s="27"/>
      <c r="J717" s="28">
        <f>IF(AND(G717= "",H717= ""), 0, ROUND(ROUND(I717, 2) * ROUND(IF(H717="",G717,H717),  0), 2))</f>
        <v>0</v>
      </c>
      <c r="K717" s="7"/>
      <c r="M717" s="29">
        <v>0.2</v>
      </c>
      <c r="Q717" s="7">
        <v>2378</v>
      </c>
    </row>
    <row r="718" spans="1:17" ht="15.75" hidden="1" thickTop="1" x14ac:dyDescent="0.25">
      <c r="A718" s="7" t="s">
        <v>54</v>
      </c>
    </row>
    <row r="719" spans="1:17" ht="15.75" hidden="1" thickTop="1" x14ac:dyDescent="0.25">
      <c r="A719" s="7" t="s">
        <v>43</v>
      </c>
    </row>
    <row r="720" spans="1:17" ht="15.75" hidden="1" thickTop="1" x14ac:dyDescent="0.25">
      <c r="A720" s="7" t="s">
        <v>73</v>
      </c>
    </row>
    <row r="721" spans="1:17" ht="15.75" thickTop="1" x14ac:dyDescent="0.25">
      <c r="A721" s="7">
        <v>4</v>
      </c>
      <c r="B721" s="16"/>
      <c r="C721" s="218" t="s">
        <v>99</v>
      </c>
      <c r="D721" s="218"/>
      <c r="E721" s="218"/>
      <c r="F721" s="19"/>
      <c r="G721" s="19"/>
      <c r="H721" s="19"/>
      <c r="I721" s="19"/>
      <c r="J721" s="20"/>
      <c r="K721" s="7"/>
    </row>
    <row r="722" spans="1:17" ht="16.899999999999999" customHeight="1" x14ac:dyDescent="0.25">
      <c r="A722" s="7">
        <v>5</v>
      </c>
      <c r="B722" s="16">
        <v>9</v>
      </c>
      <c r="C722" s="209" t="s">
        <v>100</v>
      </c>
      <c r="D722" s="209"/>
      <c r="E722" s="209"/>
      <c r="F722" s="21"/>
      <c r="G722" s="21"/>
      <c r="H722" s="21"/>
      <c r="I722" s="21"/>
      <c r="J722" s="22"/>
      <c r="K722" s="7"/>
    </row>
    <row r="723" spans="1:17" x14ac:dyDescent="0.25">
      <c r="A723" s="7">
        <v>8</v>
      </c>
      <c r="B723" s="23" t="s">
        <v>101</v>
      </c>
      <c r="C723" s="223" t="s">
        <v>102</v>
      </c>
      <c r="D723" s="223"/>
      <c r="E723" s="223"/>
      <c r="J723" s="24"/>
      <c r="K723" s="7"/>
    </row>
    <row r="724" spans="1:17" ht="15.75" thickBot="1" x14ac:dyDescent="0.3">
      <c r="A724" s="7">
        <v>9</v>
      </c>
      <c r="B724" s="23" t="s">
        <v>103</v>
      </c>
      <c r="C724" s="216" t="s">
        <v>77</v>
      </c>
      <c r="D724" s="162"/>
      <c r="E724" s="162"/>
      <c r="F724" s="162"/>
      <c r="G724" s="162"/>
      <c r="H724" s="162"/>
      <c r="I724" s="162"/>
      <c r="J724" s="24"/>
      <c r="Q724" s="7">
        <v>2378</v>
      </c>
    </row>
    <row r="725" spans="1:17" ht="16.5" thickTop="1" thickBot="1" x14ac:dyDescent="0.3">
      <c r="A725" s="7" t="s">
        <v>42</v>
      </c>
      <c r="B725" s="23"/>
      <c r="C725" s="217"/>
      <c r="D725" s="217"/>
      <c r="E725" s="217"/>
      <c r="F725" s="25" t="s">
        <v>10</v>
      </c>
      <c r="G725" s="26"/>
      <c r="H725" s="26"/>
      <c r="I725" s="27"/>
      <c r="J725" s="28">
        <f>IF(AND(G725= "",H725= ""), 0, ROUND(ROUND(I725, 2) * ROUND(IF(H725="",G725,H725),  2), 2))</f>
        <v>0</v>
      </c>
      <c r="K725" s="7"/>
      <c r="M725" s="29">
        <v>0.2</v>
      </c>
      <c r="Q725" s="7">
        <v>2378</v>
      </c>
    </row>
    <row r="726" spans="1:17" ht="15.75" hidden="1" thickTop="1" x14ac:dyDescent="0.25">
      <c r="A726" s="7" t="s">
        <v>104</v>
      </c>
    </row>
    <row r="727" spans="1:17" ht="15.75" thickTop="1" x14ac:dyDescent="0.25">
      <c r="A727" s="7">
        <v>8</v>
      </c>
      <c r="B727" s="23" t="s">
        <v>198</v>
      </c>
      <c r="C727" s="223" t="s">
        <v>199</v>
      </c>
      <c r="D727" s="223"/>
      <c r="E727" s="223"/>
      <c r="J727" s="24"/>
      <c r="K727" s="7"/>
    </row>
    <row r="728" spans="1:17" ht="15.75" thickBot="1" x14ac:dyDescent="0.3">
      <c r="A728" s="7">
        <v>9</v>
      </c>
      <c r="B728" s="23" t="s">
        <v>200</v>
      </c>
      <c r="C728" s="216" t="s">
        <v>201</v>
      </c>
      <c r="D728" s="162"/>
      <c r="E728" s="162"/>
      <c r="F728" s="162"/>
      <c r="G728" s="162"/>
      <c r="H728" s="162"/>
      <c r="I728" s="162"/>
      <c r="J728" s="24"/>
      <c r="Q728" s="7">
        <v>2378</v>
      </c>
    </row>
    <row r="729" spans="1:17" ht="16.5" thickTop="1" thickBot="1" x14ac:dyDescent="0.3">
      <c r="A729" s="7" t="s">
        <v>42</v>
      </c>
      <c r="B729" s="23"/>
      <c r="C729" s="217"/>
      <c r="D729" s="217"/>
      <c r="E729" s="217"/>
      <c r="F729" s="25" t="s">
        <v>11</v>
      </c>
      <c r="G729" s="33"/>
      <c r="H729" s="33"/>
      <c r="I729" s="27"/>
      <c r="J729" s="28">
        <f>IF(AND(G729= "",H729= ""), 0, ROUND(ROUND(I729, 2) * ROUND(IF(H729="",G729,H729),  0), 2))</f>
        <v>0</v>
      </c>
      <c r="K729" s="7"/>
      <c r="M729" s="29">
        <v>0.2</v>
      </c>
      <c r="Q729" s="7">
        <v>2378</v>
      </c>
    </row>
    <row r="730" spans="1:17" ht="15.75" hidden="1" thickTop="1" x14ac:dyDescent="0.25">
      <c r="A730" s="7" t="s">
        <v>104</v>
      </c>
    </row>
    <row r="731" spans="1:17" ht="15.75" thickTop="1" x14ac:dyDescent="0.25">
      <c r="A731" s="7">
        <v>8</v>
      </c>
      <c r="B731" s="23" t="s">
        <v>105</v>
      </c>
      <c r="C731" s="52" t="s">
        <v>106</v>
      </c>
      <c r="D731" s="52"/>
      <c r="E731" s="52"/>
      <c r="J731" s="24"/>
      <c r="K731" s="7"/>
    </row>
    <row r="732" spans="1:17" ht="15.75" thickBot="1" x14ac:dyDescent="0.3">
      <c r="A732" s="7">
        <v>9</v>
      </c>
      <c r="B732" s="23" t="s">
        <v>107</v>
      </c>
      <c r="C732" s="216" t="s">
        <v>77</v>
      </c>
      <c r="D732" s="162"/>
      <c r="E732" s="162"/>
      <c r="F732" s="162"/>
      <c r="G732" s="162"/>
      <c r="H732" s="162"/>
      <c r="I732" s="162"/>
      <c r="J732" s="24"/>
      <c r="Q732" s="7">
        <v>2378</v>
      </c>
    </row>
    <row r="733" spans="1:17" ht="16.5" thickTop="1" thickBot="1" x14ac:dyDescent="0.3">
      <c r="A733" s="7" t="s">
        <v>42</v>
      </c>
      <c r="B733" s="23"/>
      <c r="C733" s="217"/>
      <c r="D733" s="217"/>
      <c r="E733" s="217"/>
      <c r="F733" s="25" t="s">
        <v>11</v>
      </c>
      <c r="G733" s="33"/>
      <c r="H733" s="33"/>
      <c r="I733" s="27"/>
      <c r="J733" s="28">
        <f>IF(AND(G733= "",H733= ""), 0, ROUND(ROUND(I733, 2) * ROUND(IF(H733="",G733,H733),  0), 2))</f>
        <v>0</v>
      </c>
      <c r="K733" s="7"/>
      <c r="M733" s="29">
        <v>0.2</v>
      </c>
      <c r="Q733" s="7">
        <v>2378</v>
      </c>
    </row>
    <row r="734" spans="1:17" ht="15.75" hidden="1" thickTop="1" x14ac:dyDescent="0.25">
      <c r="A734" s="7" t="s">
        <v>104</v>
      </c>
    </row>
    <row r="735" spans="1:17" ht="15.75" hidden="1" thickTop="1" x14ac:dyDescent="0.25">
      <c r="A735" s="7" t="s">
        <v>104</v>
      </c>
    </row>
    <row r="736" spans="1:17" ht="15.75" hidden="1" thickTop="1" x14ac:dyDescent="0.25">
      <c r="A736" s="7" t="s">
        <v>43</v>
      </c>
    </row>
    <row r="737" spans="1:17" ht="29.25" customHeight="1" thickTop="1" x14ac:dyDescent="0.25">
      <c r="A737" s="7">
        <v>5</v>
      </c>
      <c r="B737" s="16">
        <v>10</v>
      </c>
      <c r="C737" s="219" t="s">
        <v>108</v>
      </c>
      <c r="D737" s="220"/>
      <c r="E737" s="220"/>
      <c r="F737" s="220"/>
      <c r="G737" s="220"/>
      <c r="H737" s="220"/>
      <c r="I737" s="221"/>
      <c r="J737" s="22"/>
      <c r="K737" s="7"/>
    </row>
    <row r="738" spans="1:17" ht="15.75" thickBot="1" x14ac:dyDescent="0.3">
      <c r="A738" s="7">
        <v>9</v>
      </c>
      <c r="B738" s="23" t="s">
        <v>109</v>
      </c>
      <c r="C738" s="216" t="s">
        <v>110</v>
      </c>
      <c r="D738" s="162"/>
      <c r="E738" s="162"/>
      <c r="F738" s="162"/>
      <c r="G738" s="162"/>
      <c r="H738" s="162"/>
      <c r="I738" s="162"/>
      <c r="J738" s="24"/>
      <c r="Q738" s="7">
        <v>2378</v>
      </c>
    </row>
    <row r="739" spans="1:17" ht="16.5" thickTop="1" thickBot="1" x14ac:dyDescent="0.3">
      <c r="A739" s="7" t="s">
        <v>42</v>
      </c>
      <c r="B739" s="23"/>
      <c r="C739" s="217"/>
      <c r="D739" s="217"/>
      <c r="E739" s="217"/>
      <c r="F739" s="25" t="s">
        <v>10</v>
      </c>
      <c r="G739" s="26"/>
      <c r="H739" s="26"/>
      <c r="I739" s="27"/>
      <c r="J739" s="28">
        <f>IF(AND(G739= "",H739= ""), 0, ROUND(ROUND(I739, 2) * ROUND(IF(H739="",G739,H739),  2), 2))</f>
        <v>0</v>
      </c>
      <c r="K739" s="7"/>
      <c r="M739" s="29">
        <v>0.2</v>
      </c>
      <c r="Q739" s="7">
        <v>2378</v>
      </c>
    </row>
    <row r="740" spans="1:17" ht="15.75" hidden="1" thickTop="1" x14ac:dyDescent="0.25">
      <c r="A740" s="7" t="s">
        <v>43</v>
      </c>
    </row>
    <row r="741" spans="1:17" ht="16.899999999999999" customHeight="1" thickTop="1" x14ac:dyDescent="0.25">
      <c r="A741" s="7">
        <v>5</v>
      </c>
      <c r="B741" s="16">
        <v>11</v>
      </c>
      <c r="C741" s="209" t="s">
        <v>111</v>
      </c>
      <c r="D741" s="209"/>
      <c r="E741" s="209"/>
      <c r="F741" s="21"/>
      <c r="G741" s="21"/>
      <c r="H741" s="21"/>
      <c r="I741" s="21"/>
      <c r="J741" s="22"/>
      <c r="K741" s="7"/>
    </row>
    <row r="742" spans="1:17" ht="15.75" thickBot="1" x14ac:dyDescent="0.3">
      <c r="A742" s="7">
        <v>9</v>
      </c>
      <c r="B742" s="23" t="s">
        <v>112</v>
      </c>
      <c r="C742" s="216" t="s">
        <v>41</v>
      </c>
      <c r="D742" s="162"/>
      <c r="E742" s="162"/>
      <c r="F742" s="162"/>
      <c r="G742" s="162"/>
      <c r="H742" s="162"/>
      <c r="I742" s="162"/>
      <c r="J742" s="24"/>
      <c r="Q742" s="7">
        <v>2378</v>
      </c>
    </row>
    <row r="743" spans="1:17" ht="16.5" thickTop="1" thickBot="1" x14ac:dyDescent="0.3">
      <c r="A743" s="7" t="s">
        <v>42</v>
      </c>
      <c r="B743" s="23"/>
      <c r="C743" s="217"/>
      <c r="D743" s="217"/>
      <c r="E743" s="217"/>
      <c r="F743" s="25" t="s">
        <v>10</v>
      </c>
      <c r="G743" s="26"/>
      <c r="H743" s="26"/>
      <c r="I743" s="27"/>
      <c r="J743" s="28">
        <f>IF(AND(G743= "",H743= ""), 0, ROUND(ROUND(I743, 2) * ROUND(IF(H743="",G743,H743),  2), 2))</f>
        <v>0</v>
      </c>
      <c r="K743" s="7"/>
      <c r="M743" s="29">
        <v>0.2</v>
      </c>
      <c r="Q743" s="7">
        <v>2378</v>
      </c>
    </row>
    <row r="744" spans="1:17" ht="15.75" hidden="1" thickTop="1" x14ac:dyDescent="0.25">
      <c r="A744" s="7" t="s">
        <v>43</v>
      </c>
    </row>
    <row r="745" spans="1:17" ht="15.75" thickTop="1" x14ac:dyDescent="0.25">
      <c r="A745" s="7">
        <v>5</v>
      </c>
      <c r="B745" s="16">
        <v>12</v>
      </c>
      <c r="C745" s="209" t="s">
        <v>113</v>
      </c>
      <c r="D745" s="209"/>
      <c r="E745" s="209"/>
      <c r="F745" s="21"/>
      <c r="G745" s="21"/>
      <c r="H745" s="21"/>
      <c r="I745" s="21"/>
      <c r="J745" s="22"/>
      <c r="K745" s="7"/>
    </row>
    <row r="746" spans="1:17" ht="15.75" thickBot="1" x14ac:dyDescent="0.3">
      <c r="A746" s="7">
        <v>9</v>
      </c>
      <c r="B746" s="23" t="s">
        <v>114</v>
      </c>
      <c r="C746" s="216" t="s">
        <v>115</v>
      </c>
      <c r="D746" s="162"/>
      <c r="E746" s="162"/>
      <c r="F746" s="162"/>
      <c r="G746" s="162"/>
      <c r="H746" s="162"/>
      <c r="I746" s="162"/>
      <c r="J746" s="24"/>
      <c r="Q746" s="7">
        <v>2378</v>
      </c>
    </row>
    <row r="747" spans="1:17" ht="16.5" thickTop="1" thickBot="1" x14ac:dyDescent="0.3">
      <c r="A747" s="7" t="s">
        <v>42</v>
      </c>
      <c r="B747" s="23"/>
      <c r="C747" s="217"/>
      <c r="D747" s="217"/>
      <c r="E747" s="217"/>
      <c r="F747" s="25" t="s">
        <v>116</v>
      </c>
      <c r="G747" s="26"/>
      <c r="H747" s="26"/>
      <c r="I747" s="27"/>
      <c r="J747" s="28">
        <f>IF(AND(G747= "",H747= ""), 0, ROUND(ROUND(I747, 2) * ROUND(IF(H747="",G747,H747),  2), 2))</f>
        <v>0</v>
      </c>
      <c r="K747" s="7"/>
      <c r="M747" s="29">
        <v>0.2</v>
      </c>
      <c r="Q747" s="7">
        <v>2378</v>
      </c>
    </row>
    <row r="748" spans="1:17" ht="15.75" hidden="1" thickTop="1" x14ac:dyDescent="0.25">
      <c r="A748" s="7" t="s">
        <v>43</v>
      </c>
    </row>
    <row r="749" spans="1:17" ht="16.899999999999999" customHeight="1" thickTop="1" x14ac:dyDescent="0.25">
      <c r="A749" s="7">
        <v>5</v>
      </c>
      <c r="B749" s="16">
        <v>13</v>
      </c>
      <c r="C749" s="209" t="s">
        <v>117</v>
      </c>
      <c r="D749" s="209"/>
      <c r="E749" s="209"/>
      <c r="F749" s="21"/>
      <c r="G749" s="21"/>
      <c r="H749" s="21"/>
      <c r="I749" s="21"/>
      <c r="J749" s="22"/>
      <c r="K749" s="7"/>
    </row>
    <row r="750" spans="1:17" ht="15.75" thickBot="1" x14ac:dyDescent="0.3">
      <c r="A750" s="7">
        <v>9</v>
      </c>
      <c r="B750" s="23" t="s">
        <v>118</v>
      </c>
      <c r="C750" s="216" t="s">
        <v>119</v>
      </c>
      <c r="D750" s="162"/>
      <c r="E750" s="162"/>
      <c r="F750" s="162"/>
      <c r="G750" s="162"/>
      <c r="H750" s="162"/>
      <c r="I750" s="162"/>
      <c r="J750" s="24"/>
      <c r="Q750" s="7">
        <v>2378</v>
      </c>
    </row>
    <row r="751" spans="1:17" ht="16.5" thickTop="1" thickBot="1" x14ac:dyDescent="0.3">
      <c r="A751" s="7" t="s">
        <v>42</v>
      </c>
      <c r="B751" s="23"/>
      <c r="C751" s="217"/>
      <c r="D751" s="217"/>
      <c r="E751" s="217"/>
      <c r="F751" s="25" t="s">
        <v>116</v>
      </c>
      <c r="G751" s="26"/>
      <c r="H751" s="26"/>
      <c r="I751" s="27"/>
      <c r="J751" s="28">
        <f>IF(AND(G751= "",H751= ""), 0, ROUND(ROUND(I751, 2) * ROUND(IF(H751="",G751,H751),  2), 2))</f>
        <v>0</v>
      </c>
      <c r="K751" s="7"/>
      <c r="M751" s="29">
        <v>0.2</v>
      </c>
      <c r="Q751" s="7">
        <v>2378</v>
      </c>
    </row>
    <row r="752" spans="1:17" ht="15.75" hidden="1" thickTop="1" x14ac:dyDescent="0.25">
      <c r="A752" s="7" t="s">
        <v>43</v>
      </c>
    </row>
    <row r="753" spans="1:17" ht="15.75" thickTop="1" x14ac:dyDescent="0.25">
      <c r="A753" s="7">
        <v>5</v>
      </c>
      <c r="B753" s="16">
        <v>15</v>
      </c>
      <c r="C753" s="47" t="s">
        <v>123</v>
      </c>
      <c r="D753" s="47"/>
      <c r="E753" s="47"/>
      <c r="F753" s="21"/>
      <c r="G753" s="21"/>
      <c r="H753" s="21"/>
      <c r="I753" s="21"/>
      <c r="J753" s="22"/>
      <c r="K753" s="7"/>
    </row>
    <row r="754" spans="1:17" ht="15.75" thickBot="1" x14ac:dyDescent="0.3">
      <c r="A754" s="7">
        <v>9</v>
      </c>
      <c r="B754" s="23" t="s">
        <v>124</v>
      </c>
      <c r="C754" s="216" t="s">
        <v>125</v>
      </c>
      <c r="D754" s="162"/>
      <c r="E754" s="162"/>
      <c r="F754" s="162"/>
      <c r="G754" s="162"/>
      <c r="H754" s="162"/>
      <c r="I754" s="162"/>
      <c r="J754" s="24"/>
      <c r="Q754" s="7">
        <v>2378</v>
      </c>
    </row>
    <row r="755" spans="1:17" ht="16.5" thickTop="1" thickBot="1" x14ac:dyDescent="0.3">
      <c r="A755" s="7" t="s">
        <v>42</v>
      </c>
      <c r="B755" s="23"/>
      <c r="C755" s="217"/>
      <c r="D755" s="217"/>
      <c r="E755" s="217"/>
      <c r="F755" s="25" t="s">
        <v>116</v>
      </c>
      <c r="G755" s="26"/>
      <c r="H755" s="26"/>
      <c r="I755" s="27"/>
      <c r="J755" s="28">
        <f>IF(AND(G755= "",H755= ""), 0, ROUND(ROUND(I755, 2) * ROUND(IF(H755="",G755,H755),  2), 2))</f>
        <v>0</v>
      </c>
      <c r="K755" s="7"/>
      <c r="M755" s="29">
        <v>0.2</v>
      </c>
      <c r="Q755" s="7">
        <v>2378</v>
      </c>
    </row>
    <row r="756" spans="1:17" ht="15.75" hidden="1" thickTop="1" x14ac:dyDescent="0.25">
      <c r="A756" s="7" t="s">
        <v>43</v>
      </c>
    </row>
    <row r="757" spans="1:17" ht="16.899999999999999" customHeight="1" thickTop="1" x14ac:dyDescent="0.25">
      <c r="A757" s="7">
        <v>5</v>
      </c>
      <c r="B757" s="16">
        <v>16</v>
      </c>
      <c r="C757" s="209" t="s">
        <v>126</v>
      </c>
      <c r="D757" s="209"/>
      <c r="E757" s="209"/>
      <c r="F757" s="21"/>
      <c r="G757" s="21"/>
      <c r="H757" s="21"/>
      <c r="I757" s="21"/>
      <c r="J757" s="22"/>
      <c r="K757" s="7"/>
    </row>
    <row r="758" spans="1:17" x14ac:dyDescent="0.25">
      <c r="A758" s="7">
        <v>6</v>
      </c>
      <c r="B758" s="16" t="s">
        <v>127</v>
      </c>
      <c r="C758" s="222" t="s">
        <v>128</v>
      </c>
      <c r="D758" s="222"/>
      <c r="E758" s="222"/>
      <c r="F758" s="30"/>
      <c r="G758" s="30"/>
      <c r="H758" s="30"/>
      <c r="I758" s="30"/>
      <c r="J758" s="31"/>
      <c r="K758" s="7"/>
    </row>
    <row r="759" spans="1:17" ht="15.75" thickBot="1" x14ac:dyDescent="0.3">
      <c r="A759" s="7">
        <v>9</v>
      </c>
      <c r="B759" s="23" t="s">
        <v>129</v>
      </c>
      <c r="C759" s="216" t="s">
        <v>130</v>
      </c>
      <c r="D759" s="162"/>
      <c r="E759" s="162"/>
      <c r="F759" s="162"/>
      <c r="G759" s="162"/>
      <c r="H759" s="162"/>
      <c r="I759" s="162"/>
      <c r="J759" s="24"/>
      <c r="Q759" s="7">
        <v>2378</v>
      </c>
    </row>
    <row r="760" spans="1:17" ht="16.5" thickTop="1" thickBot="1" x14ac:dyDescent="0.3">
      <c r="A760" s="7" t="s">
        <v>42</v>
      </c>
      <c r="B760" s="23"/>
      <c r="C760" s="217"/>
      <c r="D760" s="217"/>
      <c r="E760" s="217"/>
      <c r="F760" s="25" t="s">
        <v>11</v>
      </c>
      <c r="G760" s="33"/>
      <c r="H760" s="33"/>
      <c r="I760" s="27"/>
      <c r="J760" s="28">
        <f>IF(AND(G760= "",H760= ""), 0, ROUND(ROUND(I760, 2) * ROUND(IF(H760="",G760,H760),  0), 2))</f>
        <v>0</v>
      </c>
      <c r="K760" s="7"/>
      <c r="M760" s="29">
        <v>0.2</v>
      </c>
      <c r="Q760" s="7">
        <v>2378</v>
      </c>
    </row>
    <row r="761" spans="1:17" ht="16.5" thickTop="1" thickBot="1" x14ac:dyDescent="0.3">
      <c r="A761" s="7">
        <v>9</v>
      </c>
      <c r="B761" s="23" t="s">
        <v>131</v>
      </c>
      <c r="C761" s="216" t="s">
        <v>132</v>
      </c>
      <c r="D761" s="162"/>
      <c r="E761" s="162"/>
      <c r="F761" s="162"/>
      <c r="G761" s="162"/>
      <c r="H761" s="162"/>
      <c r="I761" s="162"/>
      <c r="J761" s="24"/>
      <c r="Q761" s="7">
        <v>2378</v>
      </c>
    </row>
    <row r="762" spans="1:17" ht="16.5" thickTop="1" thickBot="1" x14ac:dyDescent="0.3">
      <c r="A762" s="7" t="s">
        <v>42</v>
      </c>
      <c r="B762" s="23"/>
      <c r="C762" s="217"/>
      <c r="D762" s="217"/>
      <c r="E762" s="217"/>
      <c r="F762" s="25" t="s">
        <v>11</v>
      </c>
      <c r="G762" s="33"/>
      <c r="H762" s="33"/>
      <c r="I762" s="27"/>
      <c r="J762" s="28">
        <f>IF(AND(G762= "",H762= ""), 0, ROUND(ROUND(I762, 2) * ROUND(IF(H762="",G762,H762),  0), 2))</f>
        <v>0</v>
      </c>
      <c r="K762" s="7"/>
      <c r="M762" s="29">
        <v>0.2</v>
      </c>
      <c r="Q762" s="7">
        <v>2378</v>
      </c>
    </row>
    <row r="763" spans="1:17" ht="15.75" hidden="1" thickTop="1" x14ac:dyDescent="0.25">
      <c r="A763" s="7" t="s">
        <v>54</v>
      </c>
    </row>
    <row r="764" spans="1:17" ht="15.75" hidden="1" thickTop="1" x14ac:dyDescent="0.25">
      <c r="A764" s="7" t="s">
        <v>43</v>
      </c>
    </row>
    <row r="765" spans="1:17" ht="15.75" hidden="1" thickTop="1" x14ac:dyDescent="0.25">
      <c r="A765" s="7" t="s">
        <v>73</v>
      </c>
    </row>
    <row r="766" spans="1:17" ht="15.75" thickTop="1" x14ac:dyDescent="0.25">
      <c r="A766" s="7">
        <v>4</v>
      </c>
      <c r="B766" s="16"/>
      <c r="C766" s="218" t="s">
        <v>142</v>
      </c>
      <c r="D766" s="218"/>
      <c r="E766" s="218"/>
      <c r="F766" s="19"/>
      <c r="G766" s="19"/>
      <c r="H766" s="19"/>
      <c r="I766" s="19"/>
      <c r="J766" s="20"/>
      <c r="K766" s="7"/>
    </row>
    <row r="767" spans="1:17" ht="29.25" customHeight="1" x14ac:dyDescent="0.25">
      <c r="A767" s="7">
        <v>5</v>
      </c>
      <c r="B767" s="16">
        <v>18</v>
      </c>
      <c r="C767" s="219" t="s">
        <v>143</v>
      </c>
      <c r="D767" s="220"/>
      <c r="E767" s="220"/>
      <c r="F767" s="220"/>
      <c r="G767" s="220"/>
      <c r="H767" s="220"/>
      <c r="I767" s="221"/>
      <c r="J767" s="22"/>
      <c r="K767" s="7"/>
    </row>
    <row r="768" spans="1:17" ht="15.75" thickBot="1" x14ac:dyDescent="0.3">
      <c r="A768" s="7">
        <v>9</v>
      </c>
      <c r="B768" s="23" t="s">
        <v>144</v>
      </c>
      <c r="C768" s="216" t="s">
        <v>145</v>
      </c>
      <c r="D768" s="162"/>
      <c r="E768" s="162"/>
      <c r="F768" s="162"/>
      <c r="G768" s="162"/>
      <c r="H768" s="162"/>
      <c r="I768" s="162"/>
      <c r="J768" s="24"/>
      <c r="Q768" s="7">
        <v>2378</v>
      </c>
    </row>
    <row r="769" spans="1:17" ht="16.5" thickTop="1" thickBot="1" x14ac:dyDescent="0.3">
      <c r="A769" s="7" t="s">
        <v>42</v>
      </c>
      <c r="B769" s="23"/>
      <c r="C769" s="217"/>
      <c r="D769" s="217"/>
      <c r="E769" s="217"/>
      <c r="F769" s="25" t="s">
        <v>116</v>
      </c>
      <c r="G769" s="26"/>
      <c r="H769" s="26"/>
      <c r="I769" s="27"/>
      <c r="J769" s="28">
        <f>IF(AND(G769= "",H769= ""), 0, ROUND(ROUND(I769, 2) * ROUND(IF(H769="",G769,H769),  2), 2))</f>
        <v>0</v>
      </c>
      <c r="K769" s="7"/>
      <c r="M769" s="29">
        <v>0.2</v>
      </c>
      <c r="Q769" s="7">
        <v>2378</v>
      </c>
    </row>
    <row r="770" spans="1:17" ht="15.75" hidden="1" thickTop="1" x14ac:dyDescent="0.25">
      <c r="A770" s="7" t="s">
        <v>43</v>
      </c>
    </row>
    <row r="771" spans="1:17" ht="15.75" thickTop="1" x14ac:dyDescent="0.25">
      <c r="A771" s="7">
        <v>5</v>
      </c>
      <c r="B771" s="16">
        <v>19</v>
      </c>
      <c r="C771" s="47" t="s">
        <v>146</v>
      </c>
      <c r="D771" s="47"/>
      <c r="E771" s="47"/>
      <c r="F771" s="21"/>
      <c r="G771" s="21"/>
      <c r="H771" s="21"/>
      <c r="I771" s="21"/>
      <c r="J771" s="22"/>
      <c r="K771" s="7"/>
    </row>
    <row r="772" spans="1:17" ht="15.75" thickBot="1" x14ac:dyDescent="0.3">
      <c r="A772" s="7">
        <v>9</v>
      </c>
      <c r="B772" s="23" t="s">
        <v>147</v>
      </c>
      <c r="C772" s="216" t="s">
        <v>148</v>
      </c>
      <c r="D772" s="162"/>
      <c r="E772" s="162"/>
      <c r="F772" s="162"/>
      <c r="G772" s="162"/>
      <c r="H772" s="162"/>
      <c r="I772" s="162"/>
      <c r="J772" s="24"/>
      <c r="Q772" s="7">
        <v>2378</v>
      </c>
    </row>
    <row r="773" spans="1:17" ht="16.5" thickTop="1" thickBot="1" x14ac:dyDescent="0.3">
      <c r="A773" s="7" t="s">
        <v>42</v>
      </c>
      <c r="B773" s="23"/>
      <c r="C773" s="217"/>
      <c r="D773" s="217"/>
      <c r="E773" s="217"/>
      <c r="F773" s="25" t="s">
        <v>116</v>
      </c>
      <c r="G773" s="26"/>
      <c r="H773" s="26"/>
      <c r="I773" s="27"/>
      <c r="J773" s="28">
        <f>IF(AND(G773= "",H773= ""), 0, ROUND(ROUND(I773, 2) * ROUND(IF(H773="",G773,H773),  2), 2))</f>
        <v>0</v>
      </c>
      <c r="K773" s="7"/>
      <c r="M773" s="29">
        <v>0.2</v>
      </c>
      <c r="Q773" s="7">
        <v>2378</v>
      </c>
    </row>
    <row r="774" spans="1:17" ht="15.75" hidden="1" thickTop="1" x14ac:dyDescent="0.25">
      <c r="A774" s="7" t="s">
        <v>43</v>
      </c>
    </row>
    <row r="775" spans="1:17" ht="15.75" hidden="1" thickTop="1" x14ac:dyDescent="0.25">
      <c r="A775" s="7" t="s">
        <v>73</v>
      </c>
    </row>
    <row r="776" spans="1:17" ht="15.75" thickTop="1" x14ac:dyDescent="0.25">
      <c r="A776" s="7">
        <v>4</v>
      </c>
      <c r="B776" s="16"/>
      <c r="C776" s="218" t="s">
        <v>149</v>
      </c>
      <c r="D776" s="218"/>
      <c r="E776" s="218"/>
      <c r="F776" s="19"/>
      <c r="G776" s="19"/>
      <c r="H776" s="19"/>
      <c r="I776" s="19"/>
      <c r="J776" s="20"/>
      <c r="K776" s="7"/>
    </row>
    <row r="777" spans="1:17" x14ac:dyDescent="0.25">
      <c r="A777" s="7">
        <v>5</v>
      </c>
      <c r="B777" s="16">
        <v>21</v>
      </c>
      <c r="C777" s="209" t="s">
        <v>202</v>
      </c>
      <c r="D777" s="209"/>
      <c r="E777" s="209"/>
      <c r="F777" s="21"/>
      <c r="G777" s="21"/>
      <c r="H777" s="21"/>
      <c r="I777" s="21"/>
      <c r="J777" s="22"/>
      <c r="K777" s="7"/>
    </row>
    <row r="778" spans="1:17" ht="15.75" thickBot="1" x14ac:dyDescent="0.3">
      <c r="A778" s="7">
        <v>9</v>
      </c>
      <c r="B778" s="23" t="s">
        <v>203</v>
      </c>
      <c r="C778" s="216" t="s">
        <v>204</v>
      </c>
      <c r="D778" s="162"/>
      <c r="E778" s="162"/>
      <c r="F778" s="162"/>
      <c r="G778" s="162"/>
      <c r="H778" s="162"/>
      <c r="I778" s="162"/>
      <c r="J778" s="24"/>
      <c r="Q778" s="7">
        <v>2378</v>
      </c>
    </row>
    <row r="779" spans="1:17" ht="16.5" thickTop="1" thickBot="1" x14ac:dyDescent="0.3">
      <c r="A779" s="7" t="s">
        <v>42</v>
      </c>
      <c r="B779" s="23"/>
      <c r="C779" s="217"/>
      <c r="D779" s="217"/>
      <c r="E779" s="217"/>
      <c r="F779" s="25" t="s">
        <v>11</v>
      </c>
      <c r="G779" s="33"/>
      <c r="H779" s="33"/>
      <c r="I779" s="27"/>
      <c r="J779" s="28">
        <f>IF(AND(G779= "",H779= ""), 0, ROUND(ROUND(I779, 2) * ROUND(IF(H779="",G779,H779),  0), 2))</f>
        <v>0</v>
      </c>
      <c r="K779" s="7"/>
      <c r="M779" s="29">
        <v>0.2</v>
      </c>
      <c r="Q779" s="7">
        <v>2378</v>
      </c>
    </row>
    <row r="780" spans="1:17" ht="16.5" thickTop="1" thickBot="1" x14ac:dyDescent="0.3">
      <c r="A780" s="7">
        <v>9</v>
      </c>
      <c r="B780" s="23" t="s">
        <v>205</v>
      </c>
      <c r="C780" s="216" t="s">
        <v>206</v>
      </c>
      <c r="D780" s="162"/>
      <c r="E780" s="162"/>
      <c r="F780" s="162"/>
      <c r="G780" s="162"/>
      <c r="H780" s="162"/>
      <c r="I780" s="162"/>
      <c r="J780" s="24"/>
      <c r="Q780" s="7">
        <v>2378</v>
      </c>
    </row>
    <row r="781" spans="1:17" ht="16.5" thickTop="1" thickBot="1" x14ac:dyDescent="0.3">
      <c r="A781" s="7" t="s">
        <v>42</v>
      </c>
      <c r="B781" s="23"/>
      <c r="C781" s="217"/>
      <c r="D781" s="217"/>
      <c r="E781" s="217"/>
      <c r="F781" s="25" t="s">
        <v>11</v>
      </c>
      <c r="G781" s="33"/>
      <c r="H781" s="33"/>
      <c r="I781" s="27"/>
      <c r="J781" s="28">
        <f>IF(AND(G781= "",H781= ""), 0, ROUND(ROUND(I781, 2) * ROUND(IF(H781="",G781,H781),  0), 2))</f>
        <v>0</v>
      </c>
      <c r="K781" s="7"/>
      <c r="M781" s="29">
        <v>0.2</v>
      </c>
      <c r="Q781" s="7">
        <v>2378</v>
      </c>
    </row>
    <row r="782" spans="1:17" ht="15.75" hidden="1" thickTop="1" x14ac:dyDescent="0.25">
      <c r="A782" s="7" t="s">
        <v>43</v>
      </c>
    </row>
    <row r="783" spans="1:17" ht="15.75" hidden="1" thickTop="1" x14ac:dyDescent="0.25">
      <c r="A783" s="7" t="s">
        <v>43</v>
      </c>
    </row>
    <row r="784" spans="1:17" ht="16.899999999999999" customHeight="1" thickTop="1" x14ac:dyDescent="0.25">
      <c r="A784" s="7">
        <v>5</v>
      </c>
      <c r="B784" s="16">
        <v>25</v>
      </c>
      <c r="C784" s="209" t="s">
        <v>150</v>
      </c>
      <c r="D784" s="209"/>
      <c r="E784" s="209"/>
      <c r="F784" s="21"/>
      <c r="G784" s="21"/>
      <c r="H784" s="21"/>
      <c r="I784" s="21"/>
      <c r="J784" s="22"/>
      <c r="K784" s="7"/>
    </row>
    <row r="785" spans="1:17" ht="15.75" thickBot="1" x14ac:dyDescent="0.3">
      <c r="A785" s="7">
        <v>9</v>
      </c>
      <c r="B785" s="23" t="s">
        <v>151</v>
      </c>
      <c r="C785" s="216" t="s">
        <v>152</v>
      </c>
      <c r="D785" s="162"/>
      <c r="E785" s="162"/>
      <c r="F785" s="162"/>
      <c r="G785" s="162"/>
      <c r="H785" s="162"/>
      <c r="I785" s="162"/>
      <c r="J785" s="24"/>
      <c r="Q785" s="7">
        <v>2378</v>
      </c>
    </row>
    <row r="786" spans="1:17" ht="16.5" thickTop="1" thickBot="1" x14ac:dyDescent="0.3">
      <c r="A786" s="7" t="s">
        <v>42</v>
      </c>
      <c r="B786" s="23"/>
      <c r="C786" s="217"/>
      <c r="D786" s="217"/>
      <c r="E786" s="217"/>
      <c r="F786" s="25" t="s">
        <v>153</v>
      </c>
      <c r="G786" s="33"/>
      <c r="H786" s="33"/>
      <c r="I786" s="27"/>
      <c r="J786" s="28">
        <f>IF(AND(G786= "",H786= ""), 0, ROUND(ROUND(I786, 2) * ROUND(IF(H786="",G786,H786),  0), 2))</f>
        <v>0</v>
      </c>
      <c r="K786" s="7"/>
      <c r="M786" s="29">
        <v>0.2</v>
      </c>
      <c r="Q786" s="7">
        <v>2378</v>
      </c>
    </row>
    <row r="787" spans="1:17" ht="15.75" hidden="1" thickTop="1" x14ac:dyDescent="0.25">
      <c r="A787" s="7" t="s">
        <v>43</v>
      </c>
    </row>
    <row r="788" spans="1:17" ht="15.75" hidden="1" thickTop="1" x14ac:dyDescent="0.25">
      <c r="A788" s="7" t="s">
        <v>43</v>
      </c>
    </row>
    <row r="789" spans="1:17" ht="15.75" hidden="1" thickTop="1" x14ac:dyDescent="0.25">
      <c r="A789" s="7" t="s">
        <v>73</v>
      </c>
    </row>
    <row r="790" spans="1:17" ht="15.75" hidden="1" thickTop="1" x14ac:dyDescent="0.25">
      <c r="A790" s="7" t="s">
        <v>154</v>
      </c>
    </row>
    <row r="791" spans="1:17" ht="15.75" thickTop="1" x14ac:dyDescent="0.25">
      <c r="A791" s="7" t="s">
        <v>154</v>
      </c>
      <c r="B791" s="24"/>
      <c r="C791" s="162"/>
      <c r="D791" s="162"/>
      <c r="E791" s="162"/>
      <c r="J791" s="24"/>
    </row>
    <row r="792" spans="1:17" x14ac:dyDescent="0.25">
      <c r="B792" s="24"/>
      <c r="C792" s="212" t="s">
        <v>194</v>
      </c>
      <c r="D792" s="213"/>
      <c r="E792" s="213"/>
      <c r="F792" s="214"/>
      <c r="G792" s="214"/>
      <c r="H792" s="214"/>
      <c r="I792" s="214"/>
      <c r="J792" s="215"/>
    </row>
    <row r="793" spans="1:17" x14ac:dyDescent="0.25">
      <c r="B793" s="24"/>
      <c r="C793" s="201"/>
      <c r="D793" s="202"/>
      <c r="E793" s="202"/>
      <c r="F793" s="202"/>
      <c r="G793" s="202"/>
      <c r="H793" s="202"/>
      <c r="I793" s="202"/>
      <c r="J793" s="203"/>
    </row>
    <row r="794" spans="1:17" x14ac:dyDescent="0.25">
      <c r="B794" s="24"/>
      <c r="C794" s="204" t="s">
        <v>155</v>
      </c>
      <c r="D794" s="205"/>
      <c r="E794" s="205"/>
      <c r="F794" s="206">
        <f>SUMIF(K675:K791, IF(K674="","",K674), J675:J791)</f>
        <v>0</v>
      </c>
      <c r="G794" s="206"/>
      <c r="H794" s="206"/>
      <c r="I794" s="206"/>
      <c r="J794" s="207"/>
    </row>
    <row r="795" spans="1:17" hidden="1" x14ac:dyDescent="0.25">
      <c r="B795" s="24"/>
      <c r="C795" s="208" t="s">
        <v>156</v>
      </c>
      <c r="D795" s="209"/>
      <c r="E795" s="209"/>
      <c r="F795" s="210">
        <f>ROUND(SUMIF(K675:K791, IF(K674="","",K674), J675:J791) * 0.2, 2)</f>
        <v>0</v>
      </c>
      <c r="G795" s="210"/>
      <c r="H795" s="210"/>
      <c r="I795" s="210"/>
      <c r="J795" s="211"/>
    </row>
    <row r="796" spans="1:17" hidden="1" x14ac:dyDescent="0.25">
      <c r="B796" s="24"/>
      <c r="C796" s="189" t="s">
        <v>157</v>
      </c>
      <c r="D796" s="190"/>
      <c r="E796" s="190"/>
      <c r="F796" s="191">
        <f>SUM(F794:F795)</f>
        <v>0</v>
      </c>
      <c r="G796" s="191"/>
      <c r="H796" s="191"/>
      <c r="I796" s="191"/>
      <c r="J796" s="192"/>
    </row>
    <row r="797" spans="1:17" s="64" customFormat="1" ht="14.25" x14ac:dyDescent="0.2">
      <c r="C797" s="65"/>
      <c r="D797" s="66"/>
      <c r="E797" s="66"/>
      <c r="F797" s="66"/>
      <c r="G797" s="66"/>
      <c r="H797" s="66"/>
      <c r="I797" s="66"/>
      <c r="J797" s="67"/>
    </row>
    <row r="798" spans="1:17" s="64" customFormat="1" ht="15.75" x14ac:dyDescent="0.25">
      <c r="C798" s="68" t="s">
        <v>259</v>
      </c>
      <c r="D798" s="69"/>
      <c r="E798" s="69"/>
      <c r="F798" s="69"/>
      <c r="G798" s="69"/>
      <c r="H798" s="69"/>
      <c r="I798" s="69"/>
      <c r="J798" s="70">
        <f>+F794+F671+F490+F318+F150</f>
        <v>0</v>
      </c>
    </row>
    <row r="799" spans="1:17" s="64" customFormat="1" thickTop="1" x14ac:dyDescent="0.2">
      <c r="C799" s="71"/>
      <c r="D799" s="72"/>
      <c r="E799" s="72"/>
      <c r="F799" s="72"/>
      <c r="G799" s="72"/>
      <c r="H799" s="72"/>
      <c r="I799" s="72"/>
      <c r="J799" s="73"/>
    </row>
    <row r="800" spans="1:17" s="64" customFormat="1" ht="14.25" x14ac:dyDescent="0.2"/>
    <row r="801" spans="1:10" ht="37.15" customHeight="1" x14ac:dyDescent="0.25">
      <c r="B801" s="7"/>
      <c r="C801" s="193" t="s">
        <v>207</v>
      </c>
      <c r="D801" s="193"/>
      <c r="E801" s="193"/>
      <c r="F801" s="193"/>
      <c r="G801" s="193"/>
      <c r="H801" s="193"/>
      <c r="I801" s="193"/>
      <c r="J801" s="193"/>
    </row>
    <row r="802" spans="1:10" ht="15.75" thickBot="1" x14ac:dyDescent="0.3"/>
    <row r="803" spans="1:10" ht="9" customHeight="1" x14ac:dyDescent="0.25">
      <c r="C803" s="60"/>
      <c r="D803" s="61"/>
      <c r="E803" s="61"/>
      <c r="F803" s="61"/>
      <c r="G803" s="61"/>
      <c r="H803" s="61"/>
      <c r="I803" s="61"/>
      <c r="J803" s="62"/>
    </row>
    <row r="804" spans="1:10" ht="15.75" x14ac:dyDescent="0.25">
      <c r="C804" s="194" t="s">
        <v>208</v>
      </c>
      <c r="D804" s="193"/>
      <c r="E804" s="193"/>
      <c r="F804" s="193"/>
      <c r="G804" s="193"/>
      <c r="H804" s="193"/>
      <c r="I804" s="193"/>
      <c r="J804" s="195"/>
    </row>
    <row r="805" spans="1:10" ht="21" customHeight="1" x14ac:dyDescent="0.25">
      <c r="C805" s="53" t="s">
        <v>258</v>
      </c>
      <c r="D805" s="63"/>
      <c r="E805" s="63"/>
      <c r="F805" s="63"/>
      <c r="G805" s="63"/>
      <c r="H805" s="63"/>
      <c r="I805" s="63"/>
      <c r="J805" s="54"/>
    </row>
    <row r="806" spans="1:10" x14ac:dyDescent="0.25">
      <c r="C806" s="196" t="s">
        <v>36</v>
      </c>
      <c r="D806" s="197"/>
      <c r="E806" s="197"/>
      <c r="F806" s="198">
        <f>SUMIF(K11:K146, "", J11:J146)</f>
        <v>0</v>
      </c>
      <c r="G806" s="199"/>
      <c r="H806" s="199"/>
      <c r="I806" s="199"/>
      <c r="J806" s="200"/>
    </row>
    <row r="807" spans="1:10" x14ac:dyDescent="0.25">
      <c r="C807" s="174" t="s">
        <v>159</v>
      </c>
      <c r="D807" s="175"/>
      <c r="E807" s="175"/>
      <c r="F807" s="176">
        <f>SUMIF(K158:K311, "", J158:J311)</f>
        <v>0</v>
      </c>
      <c r="G807" s="177"/>
      <c r="H807" s="177"/>
      <c r="I807" s="177"/>
      <c r="J807" s="178"/>
    </row>
    <row r="808" spans="1:10" x14ac:dyDescent="0.25">
      <c r="C808" s="179" t="s">
        <v>176</v>
      </c>
      <c r="D808" s="180"/>
      <c r="E808" s="180"/>
      <c r="F808" s="181">
        <f>SUMIF(K326:K483, "", J326:J483)</f>
        <v>0</v>
      </c>
      <c r="G808" s="182"/>
      <c r="H808" s="182"/>
      <c r="I808" s="182"/>
      <c r="J808" s="183"/>
    </row>
    <row r="809" spans="1:10" x14ac:dyDescent="0.25">
      <c r="C809" s="184" t="s">
        <v>181</v>
      </c>
      <c r="D809" s="185"/>
      <c r="E809" s="185"/>
      <c r="F809" s="186">
        <f>SUMIF(K498:K664, "", J498:J664)</f>
        <v>0</v>
      </c>
      <c r="G809" s="187"/>
      <c r="H809" s="187"/>
      <c r="I809" s="187"/>
      <c r="J809" s="188"/>
    </row>
    <row r="810" spans="1:10" x14ac:dyDescent="0.25">
      <c r="C810" s="164" t="s">
        <v>194</v>
      </c>
      <c r="D810" s="165"/>
      <c r="E810" s="165"/>
      <c r="F810" s="166">
        <f>SUMIF(K679:K787, "", J679:J787)</f>
        <v>0</v>
      </c>
      <c r="G810" s="167"/>
      <c r="H810" s="167"/>
      <c r="I810" s="167"/>
      <c r="J810" s="168"/>
    </row>
    <row r="811" spans="1:10" ht="9" customHeight="1" thickBot="1" x14ac:dyDescent="0.3">
      <c r="C811" s="55"/>
      <c r="D811" s="56"/>
      <c r="E811" s="56"/>
      <c r="F811" s="57"/>
      <c r="G811" s="58"/>
      <c r="H811" s="58"/>
      <c r="I811" s="58"/>
      <c r="J811" s="59"/>
    </row>
    <row r="812" spans="1:10" ht="15.75" thickBot="1" x14ac:dyDescent="0.3">
      <c r="C812" s="35"/>
      <c r="D812" s="21"/>
      <c r="E812" s="21"/>
      <c r="F812" s="34"/>
      <c r="G812" s="36"/>
      <c r="H812" s="36"/>
      <c r="I812" s="36"/>
      <c r="J812" s="36"/>
    </row>
    <row r="813" spans="1:10" x14ac:dyDescent="0.25">
      <c r="C813" s="169" t="s">
        <v>209</v>
      </c>
      <c r="D813" s="170"/>
      <c r="E813" s="170"/>
      <c r="F813" s="37"/>
      <c r="G813" s="37"/>
      <c r="H813" s="37"/>
      <c r="I813" s="37"/>
      <c r="J813" s="38"/>
    </row>
    <row r="814" spans="1:10" x14ac:dyDescent="0.25">
      <c r="C814" s="171"/>
      <c r="D814" s="172"/>
      <c r="E814" s="172"/>
      <c r="F814" s="172"/>
      <c r="G814" s="172"/>
      <c r="H814" s="172"/>
      <c r="I814" s="172"/>
      <c r="J814" s="173"/>
    </row>
    <row r="815" spans="1:10" x14ac:dyDescent="0.25">
      <c r="A815" s="39"/>
      <c r="C815" s="152" t="s">
        <v>155</v>
      </c>
      <c r="D815" s="145"/>
      <c r="E815" s="145"/>
      <c r="F815" s="153">
        <f>ROUND(SUM(F806:J810),2)</f>
        <v>0</v>
      </c>
      <c r="G815" s="154"/>
      <c r="H815" s="154"/>
      <c r="I815" s="154"/>
      <c r="J815" s="155"/>
    </row>
    <row r="816" spans="1:10" x14ac:dyDescent="0.25">
      <c r="A816" s="39"/>
      <c r="C816" s="152" t="s">
        <v>156</v>
      </c>
      <c r="D816" s="145"/>
      <c r="E816" s="145"/>
      <c r="F816" s="153">
        <f>ROUND(F815*0.2,2)</f>
        <v>0</v>
      </c>
      <c r="G816" s="154"/>
      <c r="H816" s="154"/>
      <c r="I816" s="154"/>
      <c r="J816" s="155"/>
    </row>
    <row r="817" spans="3:10" ht="15.75" thickBot="1" x14ac:dyDescent="0.3">
      <c r="C817" s="156" t="s">
        <v>157</v>
      </c>
      <c r="D817" s="157"/>
      <c r="E817" s="157"/>
      <c r="F817" s="158">
        <f>SUM(F815:F816)</f>
        <v>0</v>
      </c>
      <c r="G817" s="159"/>
      <c r="H817" s="159"/>
      <c r="I817" s="159"/>
      <c r="J817" s="160"/>
    </row>
    <row r="818" spans="3:10" x14ac:dyDescent="0.25">
      <c r="C818" s="161"/>
      <c r="D818" s="162"/>
      <c r="E818" s="162"/>
      <c r="F818" s="162"/>
      <c r="G818" s="162"/>
      <c r="H818" s="162"/>
      <c r="I818" s="162"/>
      <c r="J818" s="162"/>
    </row>
    <row r="819" spans="3:10" ht="56.65" customHeight="1" x14ac:dyDescent="0.25">
      <c r="F819" s="163" t="s">
        <v>210</v>
      </c>
      <c r="G819" s="163"/>
      <c r="H819" s="163"/>
      <c r="I819" s="163"/>
      <c r="J819" s="163"/>
    </row>
    <row r="821" spans="3:10" ht="85.15" customHeight="1" thickBot="1" x14ac:dyDescent="0.3">
      <c r="C821" s="151" t="s">
        <v>211</v>
      </c>
      <c r="D821" s="151"/>
      <c r="F821" s="151" t="s">
        <v>212</v>
      </c>
      <c r="G821" s="151"/>
      <c r="H821" s="151"/>
      <c r="I821" s="151"/>
      <c r="J821" s="151"/>
    </row>
  </sheetData>
  <sheetProtection selectLockedCells="1"/>
  <mergeCells count="602">
    <mergeCell ref="C3:E3"/>
    <mergeCell ref="C4:E4"/>
    <mergeCell ref="C6:E6"/>
    <mergeCell ref="C7:E7"/>
    <mergeCell ref="C8:E8"/>
    <mergeCell ref="C10:I10"/>
    <mergeCell ref="C21:I21"/>
    <mergeCell ref="C22:E22"/>
    <mergeCell ref="C25:I25"/>
    <mergeCell ref="C26:E26"/>
    <mergeCell ref="C27:I27"/>
    <mergeCell ref="C28:E28"/>
    <mergeCell ref="C11:E11"/>
    <mergeCell ref="C14:I14"/>
    <mergeCell ref="C15:E15"/>
    <mergeCell ref="C18:E18"/>
    <mergeCell ref="C19:I19"/>
    <mergeCell ref="C20:E20"/>
    <mergeCell ref="C45:E45"/>
    <mergeCell ref="C46:E46"/>
    <mergeCell ref="C47:I47"/>
    <mergeCell ref="C36:E36"/>
    <mergeCell ref="C38:E38"/>
    <mergeCell ref="C39:I39"/>
    <mergeCell ref="C40:E40"/>
    <mergeCell ref="C29:I29"/>
    <mergeCell ref="C30:E30"/>
    <mergeCell ref="C31:I31"/>
    <mergeCell ref="C32:E32"/>
    <mergeCell ref="C34:E34"/>
    <mergeCell ref="C35:I35"/>
    <mergeCell ref="C55:E55"/>
    <mergeCell ref="C56:I56"/>
    <mergeCell ref="C57:E57"/>
    <mergeCell ref="C59:E59"/>
    <mergeCell ref="C60:I60"/>
    <mergeCell ref="C61:E61"/>
    <mergeCell ref="C48:E48"/>
    <mergeCell ref="C50:I50"/>
    <mergeCell ref="C51:E51"/>
    <mergeCell ref="C52:I52"/>
    <mergeCell ref="C53:E53"/>
    <mergeCell ref="C54:I54"/>
    <mergeCell ref="C70:I70"/>
    <mergeCell ref="C71:E71"/>
    <mergeCell ref="C75:E75"/>
    <mergeCell ref="C76:E76"/>
    <mergeCell ref="C77:E77"/>
    <mergeCell ref="C78:I78"/>
    <mergeCell ref="C62:I62"/>
    <mergeCell ref="C63:E63"/>
    <mergeCell ref="C64:I64"/>
    <mergeCell ref="C65:E65"/>
    <mergeCell ref="C68:E68"/>
    <mergeCell ref="C69:E69"/>
    <mergeCell ref="C90:E90"/>
    <mergeCell ref="C91:I91"/>
    <mergeCell ref="C92:E92"/>
    <mergeCell ref="C94:E94"/>
    <mergeCell ref="C95:I95"/>
    <mergeCell ref="C96:E96"/>
    <mergeCell ref="C79:E79"/>
    <mergeCell ref="C82:I82"/>
    <mergeCell ref="C83:E83"/>
    <mergeCell ref="C86:I86"/>
    <mergeCell ref="C87:I87"/>
    <mergeCell ref="C88:E88"/>
    <mergeCell ref="C107:I107"/>
    <mergeCell ref="C108:E108"/>
    <mergeCell ref="C110:E110"/>
    <mergeCell ref="C111:E111"/>
    <mergeCell ref="C112:I112"/>
    <mergeCell ref="C113:E113"/>
    <mergeCell ref="C98:E98"/>
    <mergeCell ref="C99:I99"/>
    <mergeCell ref="C100:E100"/>
    <mergeCell ref="C102:E102"/>
    <mergeCell ref="C103:I103"/>
    <mergeCell ref="C104:E104"/>
    <mergeCell ref="C121:E121"/>
    <mergeCell ref="C123:E123"/>
    <mergeCell ref="C124:I124"/>
    <mergeCell ref="C125:E125"/>
    <mergeCell ref="C126:I126"/>
    <mergeCell ref="C127:E127"/>
    <mergeCell ref="C114:I114"/>
    <mergeCell ref="C115:E115"/>
    <mergeCell ref="C117:E117"/>
    <mergeCell ref="C118:I118"/>
    <mergeCell ref="C119:E119"/>
    <mergeCell ref="C120:I120"/>
    <mergeCell ref="C145:E145"/>
    <mergeCell ref="C147:E147"/>
    <mergeCell ref="C148:E148"/>
    <mergeCell ref="F148:J148"/>
    <mergeCell ref="C141:E141"/>
    <mergeCell ref="C143:E143"/>
    <mergeCell ref="C144:I144"/>
    <mergeCell ref="C131:E131"/>
    <mergeCell ref="C132:I132"/>
    <mergeCell ref="C133:I133"/>
    <mergeCell ref="C134:E134"/>
    <mergeCell ref="C137:I137"/>
    <mergeCell ref="C138:E138"/>
    <mergeCell ref="C152:E152"/>
    <mergeCell ref="F152:J152"/>
    <mergeCell ref="C153:E153"/>
    <mergeCell ref="C154:E154"/>
    <mergeCell ref="C155:E155"/>
    <mergeCell ref="C157:I157"/>
    <mergeCell ref="C149:E149"/>
    <mergeCell ref="F149:J149"/>
    <mergeCell ref="C150:E150"/>
    <mergeCell ref="F150:J150"/>
    <mergeCell ref="C151:E151"/>
    <mergeCell ref="F151:J151"/>
    <mergeCell ref="C168:I168"/>
    <mergeCell ref="C169:E169"/>
    <mergeCell ref="C172:I172"/>
    <mergeCell ref="C173:E173"/>
    <mergeCell ref="C174:I174"/>
    <mergeCell ref="C175:E175"/>
    <mergeCell ref="C158:E158"/>
    <mergeCell ref="C161:I161"/>
    <mergeCell ref="C162:E162"/>
    <mergeCell ref="C165:E165"/>
    <mergeCell ref="C166:I166"/>
    <mergeCell ref="C167:E167"/>
    <mergeCell ref="C183:E183"/>
    <mergeCell ref="C185:E185"/>
    <mergeCell ref="C186:I186"/>
    <mergeCell ref="C187:E187"/>
    <mergeCell ref="C176:I176"/>
    <mergeCell ref="C177:E177"/>
    <mergeCell ref="C178:I178"/>
    <mergeCell ref="C179:E179"/>
    <mergeCell ref="C181:E181"/>
    <mergeCell ref="C182:I182"/>
    <mergeCell ref="C195:E195"/>
    <mergeCell ref="C197:I197"/>
    <mergeCell ref="C198:E198"/>
    <mergeCell ref="C199:I199"/>
    <mergeCell ref="C200:E200"/>
    <mergeCell ref="C201:I201"/>
    <mergeCell ref="C192:E192"/>
    <mergeCell ref="C193:E193"/>
    <mergeCell ref="C194:I194"/>
    <mergeCell ref="C209:I209"/>
    <mergeCell ref="C210:E210"/>
    <mergeCell ref="C211:I211"/>
    <mergeCell ref="C212:E212"/>
    <mergeCell ref="C215:E215"/>
    <mergeCell ref="C216:E216"/>
    <mergeCell ref="C202:E202"/>
    <mergeCell ref="C203:I203"/>
    <mergeCell ref="C204:E204"/>
    <mergeCell ref="C206:E206"/>
    <mergeCell ref="C207:I207"/>
    <mergeCell ref="C208:E208"/>
    <mergeCell ref="C226:E226"/>
    <mergeCell ref="C230:I230"/>
    <mergeCell ref="C231:E231"/>
    <mergeCell ref="C234:I234"/>
    <mergeCell ref="C217:I217"/>
    <mergeCell ref="C218:E218"/>
    <mergeCell ref="C222:E222"/>
    <mergeCell ref="C223:E223"/>
    <mergeCell ref="C224:E224"/>
    <mergeCell ref="C225:I225"/>
    <mergeCell ref="C243:I243"/>
    <mergeCell ref="C244:E244"/>
    <mergeCell ref="C246:E246"/>
    <mergeCell ref="C247:I247"/>
    <mergeCell ref="C248:E248"/>
    <mergeCell ref="C250:E250"/>
    <mergeCell ref="C235:I235"/>
    <mergeCell ref="C236:E236"/>
    <mergeCell ref="C238:E238"/>
    <mergeCell ref="C239:I239"/>
    <mergeCell ref="C240:E240"/>
    <mergeCell ref="C242:E242"/>
    <mergeCell ref="C260:I260"/>
    <mergeCell ref="C261:E261"/>
    <mergeCell ref="C262:I262"/>
    <mergeCell ref="C263:E263"/>
    <mergeCell ref="C265:E265"/>
    <mergeCell ref="C266:I266"/>
    <mergeCell ref="C251:I251"/>
    <mergeCell ref="C252:E252"/>
    <mergeCell ref="C255:I255"/>
    <mergeCell ref="C256:E256"/>
    <mergeCell ref="C258:E258"/>
    <mergeCell ref="C259:E259"/>
    <mergeCell ref="C274:I274"/>
    <mergeCell ref="C275:E275"/>
    <mergeCell ref="C279:E279"/>
    <mergeCell ref="C280:E280"/>
    <mergeCell ref="C282:I282"/>
    <mergeCell ref="C283:E283"/>
    <mergeCell ref="C267:E267"/>
    <mergeCell ref="C268:I268"/>
    <mergeCell ref="C269:E269"/>
    <mergeCell ref="C271:E271"/>
    <mergeCell ref="C272:I272"/>
    <mergeCell ref="C273:E273"/>
    <mergeCell ref="C292:I292"/>
    <mergeCell ref="C293:E293"/>
    <mergeCell ref="C297:E297"/>
    <mergeCell ref="C298:I298"/>
    <mergeCell ref="C299:I299"/>
    <mergeCell ref="C300:E300"/>
    <mergeCell ref="C285:I285"/>
    <mergeCell ref="C286:I286"/>
    <mergeCell ref="C287:E287"/>
    <mergeCell ref="C289:E289"/>
    <mergeCell ref="C290:I290"/>
    <mergeCell ref="C291:E291"/>
    <mergeCell ref="C315:E315"/>
    <mergeCell ref="C316:E316"/>
    <mergeCell ref="F316:J316"/>
    <mergeCell ref="C303:I303"/>
    <mergeCell ref="C304:E304"/>
    <mergeCell ref="C307:E307"/>
    <mergeCell ref="C308:E308"/>
    <mergeCell ref="C309:I309"/>
    <mergeCell ref="C310:E310"/>
    <mergeCell ref="C320:E320"/>
    <mergeCell ref="F320:J320"/>
    <mergeCell ref="C321:E321"/>
    <mergeCell ref="C322:E322"/>
    <mergeCell ref="C323:E323"/>
    <mergeCell ref="C325:I325"/>
    <mergeCell ref="C317:E317"/>
    <mergeCell ref="F317:J317"/>
    <mergeCell ref="C318:E318"/>
    <mergeCell ref="F318:J318"/>
    <mergeCell ref="C319:E319"/>
    <mergeCell ref="F319:J319"/>
    <mergeCell ref="C336:I336"/>
    <mergeCell ref="C337:E337"/>
    <mergeCell ref="C340:I340"/>
    <mergeCell ref="C341:E341"/>
    <mergeCell ref="C342:I342"/>
    <mergeCell ref="C343:E343"/>
    <mergeCell ref="C326:E326"/>
    <mergeCell ref="C329:I329"/>
    <mergeCell ref="C330:E330"/>
    <mergeCell ref="C333:E333"/>
    <mergeCell ref="C334:I334"/>
    <mergeCell ref="C335:E335"/>
    <mergeCell ref="C360:E360"/>
    <mergeCell ref="C361:E361"/>
    <mergeCell ref="C362:I362"/>
    <mergeCell ref="C351:E351"/>
    <mergeCell ref="C353:E353"/>
    <mergeCell ref="C354:I354"/>
    <mergeCell ref="C355:E355"/>
    <mergeCell ref="C344:I344"/>
    <mergeCell ref="C345:E345"/>
    <mergeCell ref="C346:I346"/>
    <mergeCell ref="C347:E347"/>
    <mergeCell ref="C349:E349"/>
    <mergeCell ref="C350:I350"/>
    <mergeCell ref="C370:E370"/>
    <mergeCell ref="C371:I371"/>
    <mergeCell ref="C372:E372"/>
    <mergeCell ref="C374:E374"/>
    <mergeCell ref="C375:I375"/>
    <mergeCell ref="C376:E376"/>
    <mergeCell ref="C363:E363"/>
    <mergeCell ref="C365:I365"/>
    <mergeCell ref="C366:E366"/>
    <mergeCell ref="C367:I367"/>
    <mergeCell ref="C368:E368"/>
    <mergeCell ref="C369:I369"/>
    <mergeCell ref="C385:I385"/>
    <mergeCell ref="C386:E386"/>
    <mergeCell ref="C390:E390"/>
    <mergeCell ref="C391:E391"/>
    <mergeCell ref="C392:E392"/>
    <mergeCell ref="C393:I393"/>
    <mergeCell ref="C377:I377"/>
    <mergeCell ref="C378:E378"/>
    <mergeCell ref="C379:I379"/>
    <mergeCell ref="C380:E380"/>
    <mergeCell ref="C383:E383"/>
    <mergeCell ref="C384:E384"/>
    <mergeCell ref="C405:E405"/>
    <mergeCell ref="C406:I406"/>
    <mergeCell ref="C407:E407"/>
    <mergeCell ref="C409:E409"/>
    <mergeCell ref="C410:I410"/>
    <mergeCell ref="C411:E411"/>
    <mergeCell ref="C394:E394"/>
    <mergeCell ref="C397:I397"/>
    <mergeCell ref="C398:E398"/>
    <mergeCell ref="C401:I401"/>
    <mergeCell ref="C402:I402"/>
    <mergeCell ref="C403:E403"/>
    <mergeCell ref="C422:I422"/>
    <mergeCell ref="C423:E423"/>
    <mergeCell ref="C425:E425"/>
    <mergeCell ref="C426:E426"/>
    <mergeCell ref="C427:I427"/>
    <mergeCell ref="C428:E428"/>
    <mergeCell ref="C413:E413"/>
    <mergeCell ref="C414:I414"/>
    <mergeCell ref="C415:E415"/>
    <mergeCell ref="C417:E417"/>
    <mergeCell ref="C418:I418"/>
    <mergeCell ref="C419:E419"/>
    <mergeCell ref="C436:E436"/>
    <mergeCell ref="C438:E438"/>
    <mergeCell ref="C439:I439"/>
    <mergeCell ref="C440:E440"/>
    <mergeCell ref="C441:I441"/>
    <mergeCell ref="C442:E442"/>
    <mergeCell ref="C429:I429"/>
    <mergeCell ref="C430:E430"/>
    <mergeCell ref="C432:E432"/>
    <mergeCell ref="C433:I433"/>
    <mergeCell ref="C434:E434"/>
    <mergeCell ref="C435:I435"/>
    <mergeCell ref="C454:E454"/>
    <mergeCell ref="C456:E456"/>
    <mergeCell ref="C457:I457"/>
    <mergeCell ref="C458:E458"/>
    <mergeCell ref="C459:I459"/>
    <mergeCell ref="C460:E460"/>
    <mergeCell ref="C446:E446"/>
    <mergeCell ref="C447:E447"/>
    <mergeCell ref="C449:I449"/>
    <mergeCell ref="C450:E450"/>
    <mergeCell ref="C452:I452"/>
    <mergeCell ref="C453:I453"/>
    <mergeCell ref="C474:E474"/>
    <mergeCell ref="C476:I476"/>
    <mergeCell ref="C477:E477"/>
    <mergeCell ref="C464:E464"/>
    <mergeCell ref="C465:I465"/>
    <mergeCell ref="C466:I466"/>
    <mergeCell ref="C467:E467"/>
    <mergeCell ref="C470:I470"/>
    <mergeCell ref="C471:E471"/>
    <mergeCell ref="C487:E487"/>
    <mergeCell ref="C488:E488"/>
    <mergeCell ref="F488:J488"/>
    <mergeCell ref="C489:E489"/>
    <mergeCell ref="F489:J489"/>
    <mergeCell ref="C490:E490"/>
    <mergeCell ref="F490:J490"/>
    <mergeCell ref="C480:E480"/>
    <mergeCell ref="C481:I481"/>
    <mergeCell ref="C482:E482"/>
    <mergeCell ref="C495:E495"/>
    <mergeCell ref="C497:I497"/>
    <mergeCell ref="C498:E498"/>
    <mergeCell ref="C501:I501"/>
    <mergeCell ref="C502:E502"/>
    <mergeCell ref="C505:E505"/>
    <mergeCell ref="C491:E491"/>
    <mergeCell ref="F491:J491"/>
    <mergeCell ref="C492:E492"/>
    <mergeCell ref="F492:J492"/>
    <mergeCell ref="C493:E493"/>
    <mergeCell ref="C494:E494"/>
    <mergeCell ref="C514:I514"/>
    <mergeCell ref="C515:E515"/>
    <mergeCell ref="C516:I516"/>
    <mergeCell ref="C517:E517"/>
    <mergeCell ref="C518:I518"/>
    <mergeCell ref="C519:E519"/>
    <mergeCell ref="C506:I506"/>
    <mergeCell ref="C507:E507"/>
    <mergeCell ref="C508:I508"/>
    <mergeCell ref="C509:E509"/>
    <mergeCell ref="C512:I512"/>
    <mergeCell ref="C513:E513"/>
    <mergeCell ref="C533:E533"/>
    <mergeCell ref="C534:I534"/>
    <mergeCell ref="C535:E535"/>
    <mergeCell ref="C537:I537"/>
    <mergeCell ref="C538:E538"/>
    <mergeCell ref="C539:I539"/>
    <mergeCell ref="C532:E532"/>
    <mergeCell ref="C521:E521"/>
    <mergeCell ref="C522:I522"/>
    <mergeCell ref="C523:E523"/>
    <mergeCell ref="C525:E525"/>
    <mergeCell ref="C526:I526"/>
    <mergeCell ref="C527:E527"/>
    <mergeCell ref="C547:I547"/>
    <mergeCell ref="C548:E548"/>
    <mergeCell ref="C549:I549"/>
    <mergeCell ref="C550:E550"/>
    <mergeCell ref="C551:I551"/>
    <mergeCell ref="C552:E552"/>
    <mergeCell ref="C540:E540"/>
    <mergeCell ref="C541:I541"/>
    <mergeCell ref="C542:E542"/>
    <mergeCell ref="C543:I543"/>
    <mergeCell ref="C544:E544"/>
    <mergeCell ref="C546:E546"/>
    <mergeCell ref="C562:E562"/>
    <mergeCell ref="C566:E566"/>
    <mergeCell ref="C567:E567"/>
    <mergeCell ref="C568:E568"/>
    <mergeCell ref="C569:I569"/>
    <mergeCell ref="C570:E570"/>
    <mergeCell ref="C555:E555"/>
    <mergeCell ref="C556:E556"/>
    <mergeCell ref="C557:I557"/>
    <mergeCell ref="C558:E558"/>
    <mergeCell ref="C560:E560"/>
    <mergeCell ref="C561:I561"/>
    <mergeCell ref="C582:I582"/>
    <mergeCell ref="C583:E583"/>
    <mergeCell ref="C585:E585"/>
    <mergeCell ref="C586:I586"/>
    <mergeCell ref="C587:E587"/>
    <mergeCell ref="C589:E589"/>
    <mergeCell ref="C573:I573"/>
    <mergeCell ref="C574:E574"/>
    <mergeCell ref="C577:I577"/>
    <mergeCell ref="C578:I578"/>
    <mergeCell ref="C579:E579"/>
    <mergeCell ref="C581:E581"/>
    <mergeCell ref="C599:E599"/>
    <mergeCell ref="C601:E601"/>
    <mergeCell ref="C602:E602"/>
    <mergeCell ref="C603:I603"/>
    <mergeCell ref="C604:E604"/>
    <mergeCell ref="C605:I605"/>
    <mergeCell ref="C590:I590"/>
    <mergeCell ref="C591:E591"/>
    <mergeCell ref="C593:E593"/>
    <mergeCell ref="C594:I594"/>
    <mergeCell ref="C595:E595"/>
    <mergeCell ref="C598:I598"/>
    <mergeCell ref="C614:E614"/>
    <mergeCell ref="C615:I615"/>
    <mergeCell ref="C616:E616"/>
    <mergeCell ref="C617:I617"/>
    <mergeCell ref="C618:E618"/>
    <mergeCell ref="C620:E620"/>
    <mergeCell ref="C606:E606"/>
    <mergeCell ref="C608:E608"/>
    <mergeCell ref="C609:I609"/>
    <mergeCell ref="C610:E610"/>
    <mergeCell ref="C611:I611"/>
    <mergeCell ref="C612:E612"/>
    <mergeCell ref="C631:I631"/>
    <mergeCell ref="C632:E632"/>
    <mergeCell ref="C634:I634"/>
    <mergeCell ref="C635:I635"/>
    <mergeCell ref="C636:E636"/>
    <mergeCell ref="C638:E638"/>
    <mergeCell ref="C621:I621"/>
    <mergeCell ref="C622:E622"/>
    <mergeCell ref="C623:I623"/>
    <mergeCell ref="C624:E624"/>
    <mergeCell ref="C628:E628"/>
    <mergeCell ref="C629:E629"/>
    <mergeCell ref="C648:I648"/>
    <mergeCell ref="C649:E649"/>
    <mergeCell ref="C652:I652"/>
    <mergeCell ref="C653:E653"/>
    <mergeCell ref="C656:E656"/>
    <mergeCell ref="C657:E657"/>
    <mergeCell ref="C639:I639"/>
    <mergeCell ref="C640:E640"/>
    <mergeCell ref="C641:I641"/>
    <mergeCell ref="C642:E642"/>
    <mergeCell ref="C646:E646"/>
    <mergeCell ref="C647:I647"/>
    <mergeCell ref="C668:E668"/>
    <mergeCell ref="C669:E669"/>
    <mergeCell ref="F669:J669"/>
    <mergeCell ref="C670:E670"/>
    <mergeCell ref="F670:J670"/>
    <mergeCell ref="C658:I658"/>
    <mergeCell ref="C659:E659"/>
    <mergeCell ref="C661:E661"/>
    <mergeCell ref="C662:I662"/>
    <mergeCell ref="C663:E663"/>
    <mergeCell ref="C674:E674"/>
    <mergeCell ref="C675:E675"/>
    <mergeCell ref="C676:E676"/>
    <mergeCell ref="C678:I678"/>
    <mergeCell ref="C679:E679"/>
    <mergeCell ref="C682:I682"/>
    <mergeCell ref="C671:E671"/>
    <mergeCell ref="F671:J671"/>
    <mergeCell ref="C672:E672"/>
    <mergeCell ref="F672:J672"/>
    <mergeCell ref="C673:E673"/>
    <mergeCell ref="F673:J673"/>
    <mergeCell ref="C693:I693"/>
    <mergeCell ref="C694:E694"/>
    <mergeCell ref="C695:I695"/>
    <mergeCell ref="C696:E696"/>
    <mergeCell ref="C697:I697"/>
    <mergeCell ref="C698:E698"/>
    <mergeCell ref="C683:E683"/>
    <mergeCell ref="C686:E686"/>
    <mergeCell ref="C687:I687"/>
    <mergeCell ref="C688:E688"/>
    <mergeCell ref="C689:I689"/>
    <mergeCell ref="C690:E690"/>
    <mergeCell ref="C713:E713"/>
    <mergeCell ref="C714:E714"/>
    <mergeCell ref="C715:E715"/>
    <mergeCell ref="C716:I716"/>
    <mergeCell ref="C717:E717"/>
    <mergeCell ref="C707:I707"/>
    <mergeCell ref="C708:E708"/>
    <mergeCell ref="C699:I699"/>
    <mergeCell ref="C700:E700"/>
    <mergeCell ref="C702:E702"/>
    <mergeCell ref="C703:I703"/>
    <mergeCell ref="C704:E704"/>
    <mergeCell ref="C706:E706"/>
    <mergeCell ref="C728:I728"/>
    <mergeCell ref="C729:E729"/>
    <mergeCell ref="C732:I732"/>
    <mergeCell ref="C733:E733"/>
    <mergeCell ref="C721:E721"/>
    <mergeCell ref="C722:E722"/>
    <mergeCell ref="C723:E723"/>
    <mergeCell ref="C724:I724"/>
    <mergeCell ref="C725:E725"/>
    <mergeCell ref="C727:E727"/>
    <mergeCell ref="C743:E743"/>
    <mergeCell ref="C745:E745"/>
    <mergeCell ref="C746:I746"/>
    <mergeCell ref="C747:E747"/>
    <mergeCell ref="C749:E749"/>
    <mergeCell ref="C750:I750"/>
    <mergeCell ref="C737:I737"/>
    <mergeCell ref="C738:I738"/>
    <mergeCell ref="C739:E739"/>
    <mergeCell ref="C741:E741"/>
    <mergeCell ref="C742:I742"/>
    <mergeCell ref="C760:E760"/>
    <mergeCell ref="C761:I761"/>
    <mergeCell ref="C762:E762"/>
    <mergeCell ref="C766:E766"/>
    <mergeCell ref="C767:I767"/>
    <mergeCell ref="C768:I768"/>
    <mergeCell ref="C751:E751"/>
    <mergeCell ref="C754:I754"/>
    <mergeCell ref="C755:E755"/>
    <mergeCell ref="C757:E757"/>
    <mergeCell ref="C758:E758"/>
    <mergeCell ref="C759:I759"/>
    <mergeCell ref="C784:E784"/>
    <mergeCell ref="C785:I785"/>
    <mergeCell ref="C786:E786"/>
    <mergeCell ref="C779:E779"/>
    <mergeCell ref="C780:I780"/>
    <mergeCell ref="C781:E781"/>
    <mergeCell ref="C769:E769"/>
    <mergeCell ref="C772:I772"/>
    <mergeCell ref="C773:E773"/>
    <mergeCell ref="C776:E776"/>
    <mergeCell ref="C777:E777"/>
    <mergeCell ref="C778:I778"/>
    <mergeCell ref="C793:E793"/>
    <mergeCell ref="F793:J793"/>
    <mergeCell ref="C794:E794"/>
    <mergeCell ref="F794:J794"/>
    <mergeCell ref="C795:E795"/>
    <mergeCell ref="F795:J795"/>
    <mergeCell ref="C791:E791"/>
    <mergeCell ref="C792:E792"/>
    <mergeCell ref="F792:J792"/>
    <mergeCell ref="C807:E807"/>
    <mergeCell ref="F807:J807"/>
    <mergeCell ref="C808:E808"/>
    <mergeCell ref="F808:J808"/>
    <mergeCell ref="C809:E809"/>
    <mergeCell ref="F809:J809"/>
    <mergeCell ref="C796:E796"/>
    <mergeCell ref="F796:J796"/>
    <mergeCell ref="C801:J801"/>
    <mergeCell ref="C804:J804"/>
    <mergeCell ref="C806:E806"/>
    <mergeCell ref="F806:J806"/>
    <mergeCell ref="C821:D821"/>
    <mergeCell ref="F821:J821"/>
    <mergeCell ref="C816:E816"/>
    <mergeCell ref="F816:J816"/>
    <mergeCell ref="C817:E817"/>
    <mergeCell ref="F817:J817"/>
    <mergeCell ref="C818:J818"/>
    <mergeCell ref="F819:J819"/>
    <mergeCell ref="C810:E810"/>
    <mergeCell ref="F810:J810"/>
    <mergeCell ref="C813:E813"/>
    <mergeCell ref="C814:J814"/>
    <mergeCell ref="C815:E815"/>
    <mergeCell ref="F815:J815"/>
  </mergeCells>
  <pageMargins left="0.55118110236219997" right="0.55118110236219997" top="0.55118110236219997" bottom="0.55118110236219997" header="0.27559055118109999" footer="0.35433070866142002"/>
  <pageSetup paperSize="9" scale="91" fitToHeight="0" orientation="portrait" r:id="rId1"/>
  <headerFooter>
    <oddHeader>&amp;L 21053 - BÂTIMENTS 008 ET 009 - ÉCOLE DE GUERRE RESTAURATION DES FAÇADES ET TOITURES
 &amp;RDCE  
BPU -  LOT 06 CHARPENTE - COUVERTURE MH</oddHeader>
    <oddFooter>&amp;L 2BDM Architectes J. MOULIN&amp;RPage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17</vt:i4>
      </vt:variant>
    </vt:vector>
  </HeadingPairs>
  <TitlesOfParts>
    <vt:vector size="22" baseType="lpstr">
      <vt:lpstr>Page de garde</vt:lpstr>
      <vt:lpstr>Note liminaire</vt:lpstr>
      <vt:lpstr>Paramètres</vt:lpstr>
      <vt:lpstr>Version</vt:lpstr>
      <vt:lpstr>BPU</vt:lpstr>
      <vt:lpstr>CODELOT</vt:lpstr>
      <vt:lpstr>CPVILLEDOSSIER</vt:lpstr>
      <vt:lpstr>DATEVALEUR</vt:lpstr>
      <vt:lpstr>BPU!Impression_des_titres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  <vt:lpstr>'Note liminaire'!Zone_d_impression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2BDM - Romain LAUNAY</cp:lastModifiedBy>
  <dcterms:created xsi:type="dcterms:W3CDTF">2025-01-29T09:47:20Z</dcterms:created>
  <dcterms:modified xsi:type="dcterms:W3CDTF">2025-02-17T10:42:41Z</dcterms:modified>
</cp:coreProperties>
</file>