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Default Extension="jpeg" ContentType="image/jpeg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 activeTab="1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'Paramètres'!$C$9</definedName>
    <definedName name="CPVILLEDOSSIER">'Paramètres'!$C$26:$J$26</definedName>
    <definedName name="DATEVALEUR">'Paramètres'!$C$13</definedName>
    <definedName name="INDICELOT">'Paramètres'!$C$17</definedName>
    <definedName name="NUMDOSSIER">'Paramètres'!$C$7</definedName>
    <definedName name="OBSERVATIONCONSULTE">'Coordonnées Entreprise'!$C$28:$J$28</definedName>
    <definedName name="PARCELLEDOSSIER">'Paramètres'!$C$28:$J$28</definedName>
    <definedName name="PHASELOT">'Paramètres'!$C$15</definedName>
    <definedName name="_xlnm.Print_Titles" localSheetId="1">DPGF!$1:$3</definedName>
    <definedName name="RUEDOSSIER">'Paramètres'!$C$24:$J$24</definedName>
    <definedName name="TAUXTVA1">'Paramètres'!$C$19</definedName>
    <definedName name="TAUXTVA2">'Paramètres'!$C$20</definedName>
    <definedName name="TAUXTVA3">'Paramètres'!$C$21</definedName>
    <definedName name="TAUXTVA4">'Paramètres'!$C$22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'Paramètres'!$C$3:$J$3</definedName>
    <definedName name="TITREDOSSIER">'Paramètres'!$C$5:$J$5</definedName>
    <definedName name="TITRELOT">'Paramètres'!$C$11:$J$11</definedName>
  </definedNames>
  <calcPr calcId="124519" fullCalcOnLoad="1"/>
</workbook>
</file>

<file path=xl/sharedStrings.xml><?xml version="1.0" encoding="utf-8"?>
<sst xmlns="http://schemas.openxmlformats.org/spreadsheetml/2006/main" count="519" uniqueCount="267">
  <si>
    <t>Dossier</t>
  </si>
  <si>
    <t>Date</t>
  </si>
  <si>
    <t>Phase</t>
  </si>
  <si>
    <t>Indice</t>
  </si>
  <si>
    <t>MAITRE D'OUVRAGE
UNIVERSITE CLAUDE BERNARD LYON 1
43 Boulevard du 11 Novembre 1918
69622 VILLEURBANNE</t>
  </si>
  <si>
    <t>CONTROLEUR TECHNIQUE : 
    ALPES CONTROLE
    17 avenue Condorcet
    69100 VILLEURBANNE</t>
  </si>
  <si>
    <t>MAITRE D'OEUVRE : 
    VARIANCE INGENIERIE
    73 TER rue Francis de Pressensé
    69100 Villeurbanne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</si>
  <si>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</si>
  <si>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</si>
  <si>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</si>
  <si>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</si>
  <si>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</si>
  <si>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</si>
  <si>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</si>
  <si>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</si>
  <si>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</si>
  <si>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</si>
  <si>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</si>
  <si>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</si>
  <si>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</si>
  <si>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</si>
  <si>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</si>
  <si>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</si>
  <si>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</si>
  <si>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</si>
  <si>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</si>
  <si>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</si>
  <si>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</si>
  <si>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</si>
  <si>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</si>
  <si>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</si>
  <si>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</si>
  <si>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</si>
  <si>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</si>
  <si>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</si>
  <si>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</si>
  <si>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</si>
  <si>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n°5</t>
  </si>
  <si>
    <t>MENUISERIE</t>
  </si>
  <si>
    <t>Généralités</t>
  </si>
  <si>
    <t>Consistance générale des travaux</t>
  </si>
  <si>
    <t>8.T</t>
  </si>
  <si>
    <t>8.&amp;</t>
  </si>
  <si>
    <t>Observations</t>
  </si>
  <si>
    <t>Liste des lots</t>
  </si>
  <si>
    <t>4.&amp;</t>
  </si>
  <si>
    <t>Données générales</t>
  </si>
  <si>
    <t>Normes et règlements</t>
  </si>
  <si>
    <t>Limite de prestations</t>
  </si>
  <si>
    <t>Prestations dues au présent lot</t>
  </si>
  <si>
    <t>9.T</t>
  </si>
  <si>
    <t>9.&amp;</t>
  </si>
  <si>
    <t>Prestations exclues au présent lot</t>
  </si>
  <si>
    <t>Étanchéité à l'air du bâtiment</t>
  </si>
  <si>
    <t>Caractéristique des matériaux et matériel</t>
  </si>
  <si>
    <t>Qualité des matériaux et garantie de qualité</t>
  </si>
  <si>
    <t>Protection contre l'humidité</t>
  </si>
  <si>
    <t>Protection des quincailleries et éléments métalliques</t>
  </si>
  <si>
    <t>Conditions de mise en oeuvre</t>
  </si>
  <si>
    <t>Coordination</t>
  </si>
  <si>
    <t>Reconnaissance préalable des subjectiles</t>
  </si>
  <si>
    <t>Protection des ouvrages</t>
  </si>
  <si>
    <t>Précautions pour matériaux à risque</t>
  </si>
  <si>
    <t>Protections individuelles et collectives</t>
  </si>
  <si>
    <t>Etudes d'exécution EXE</t>
  </si>
  <si>
    <t xml:space="preserve">Etudes et plans d'atelier et de chantier </t>
  </si>
  <si>
    <t>Dossier des ouvrages exécutés</t>
  </si>
  <si>
    <t>Obligation de vérification des quantités</t>
  </si>
  <si>
    <t>Nota préalable</t>
  </si>
  <si>
    <t>Traitement des déchets</t>
  </si>
  <si>
    <t>Obligation du Maître d'Ouvrage</t>
  </si>
  <si>
    <t>3.&amp;</t>
  </si>
  <si>
    <t>5.1</t>
  </si>
  <si>
    <t>Description des ouvrages</t>
  </si>
  <si>
    <t>5.1.1</t>
  </si>
  <si>
    <t xml:space="preserve">Etudes </t>
  </si>
  <si>
    <t>5.1.1.1</t>
  </si>
  <si>
    <t>Forfait Etudes</t>
  </si>
  <si>
    <t>FT</t>
  </si>
  <si>
    <t>9.UMOD</t>
  </si>
  <si>
    <t>9.M.Z</t>
  </si>
  <si>
    <t xml:space="preserve">    </t>
  </si>
  <si>
    <t xml:space="preserve"> FT</t>
  </si>
  <si>
    <t>Total H.T. :</t>
  </si>
  <si>
    <t>Total T.V.A. (20%) :</t>
  </si>
  <si>
    <t>Total T.T.C. :</t>
  </si>
  <si>
    <t>5.1.2</t>
  </si>
  <si>
    <t>Bloc porte bois</t>
  </si>
  <si>
    <t>5.1.2.1</t>
  </si>
  <si>
    <t>Bloc-porte  EI30- 1 vantail - Dimensions 0,93 x 2,04 m ht</t>
  </si>
  <si>
    <t xml:space="preserve">Salle de stockage PP1    </t>
  </si>
  <si>
    <t xml:space="preserve"> U</t>
  </si>
  <si>
    <t xml:space="preserve">Labo chimie PP1    </t>
  </si>
  <si>
    <t xml:space="preserve">Sanitaire PP1    </t>
  </si>
  <si>
    <t>5.1.3</t>
  </si>
  <si>
    <t>Bloc porte bois acoustique</t>
  </si>
  <si>
    <t>5.1.3.1</t>
  </si>
  <si>
    <t>Bloc-porte acoustique EI30- 1 vantail - Dimensions 0,73 x 2,04 m ht</t>
  </si>
  <si>
    <t>Total Zone ILM</t>
  </si>
  <si>
    <t>9.R.Localisations\Zone ILM</t>
  </si>
  <si>
    <t>Zone ILM</t>
  </si>
  <si>
    <t>9.E.1.Localisations\Zone ILM</t>
  </si>
  <si>
    <t>9.L</t>
  </si>
  <si>
    <t xml:space="preserve">Localisation : Salle de commande </t>
  </si>
  <si>
    <t xml:space="preserve">PP2    </t>
  </si>
  <si>
    <t>5.1.3.2</t>
  </si>
  <si>
    <t xml:space="preserve">Bloc-porte acoustique EI30- 1 vantail - Dimensions (93+53) x 2,04 m ht </t>
  </si>
  <si>
    <t>Total Zone IP2I</t>
  </si>
  <si>
    <t>9.R.Localisations\Zone IP2I</t>
  </si>
  <si>
    <t>Zone IP2I</t>
  </si>
  <si>
    <t>9.E.1.Localisations\Zone IP2I</t>
  </si>
  <si>
    <t>Localisation : Local HTA et BT au sous sol selon plans Electricité</t>
  </si>
  <si>
    <t xml:space="preserve">PP3    </t>
  </si>
  <si>
    <t>5.1.3.3</t>
  </si>
  <si>
    <t xml:space="preserve">Bloc-porte acoustique EI30- 1 vantail - Dimensions 93 x 2,04 m ht </t>
  </si>
  <si>
    <t>Localisation : Local CFO</t>
  </si>
  <si>
    <t xml:space="preserve">PP4    </t>
  </si>
  <si>
    <t>5.1.3.4</t>
  </si>
  <si>
    <t>Bloc-porte acoustique double EI30- 2 vantaux - Dimensions (84+84) x 2.08 m ht</t>
  </si>
  <si>
    <t xml:space="preserve">Localisation : - entrées des Labos 1 et 2 au R+1 de la zone IP2I
</t>
  </si>
  <si>
    <t xml:space="preserve">PP5    </t>
  </si>
  <si>
    <t>5.1.4</t>
  </si>
  <si>
    <t>Façade de gaine technique</t>
  </si>
  <si>
    <t>4.T</t>
  </si>
  <si>
    <t>5.1.4.1</t>
  </si>
  <si>
    <t>Façade de gaine technique - Labo 1.1</t>
  </si>
  <si>
    <t>Localisation : - Gaine technique dans le labo 1.1</t>
  </si>
  <si>
    <t>- Gaine technique    3.80ml*2.50ht =</t>
  </si>
  <si>
    <t xml:space="preserve"> M2</t>
  </si>
  <si>
    <t>5.1.4.2</t>
  </si>
  <si>
    <t>Façade de gaine technique - Labo 2.2</t>
  </si>
  <si>
    <t>Localisation : - Gaine technique dans le labo 2.2</t>
  </si>
  <si>
    <t>- Gaine technique    2.50ml*2.50ht =</t>
  </si>
  <si>
    <t>5.1.4.3</t>
  </si>
  <si>
    <t>Façade de gaine technique - Salle détecteur</t>
  </si>
  <si>
    <t>Localisation : - Gaine technique dans salle de détecteur (45° fond de pièce)</t>
  </si>
  <si>
    <t>- Gaine technique    1.60ml*2.40ht =</t>
  </si>
  <si>
    <t>5.1.5</t>
  </si>
  <si>
    <t>Châssis vitré EI30</t>
  </si>
  <si>
    <t>5.1.5.1</t>
  </si>
  <si>
    <t>Châssis fixe vitré - dim 1,60 x 1, 10 m ht</t>
  </si>
  <si>
    <t>Total Cryogénie</t>
  </si>
  <si>
    <t>9.R.Localisations\Cryogénie</t>
  </si>
  <si>
    <t>Localisation : - Entre salle écrans  et salle Cryostats de la zone IP2I
- Entre salle Cryostats et salle de supervision de la zone IP2I
- Entre salle de supervision et extérieur de la zone cryogénie de l'IP2I
- Salle de commande zone ILM</t>
  </si>
  <si>
    <t>- Entre salle écrans  et salle Cryostats de la zone IP2I    1.60*1.10 =</t>
  </si>
  <si>
    <t>Cryogénie</t>
  </si>
  <si>
    <t>9.E.1.Localisations\Cryogénie</t>
  </si>
  <si>
    <t>- Entre salle de supervision et extérieur de la zone cryogénie de l'IP2I    1.60*1.10 =</t>
  </si>
  <si>
    <t>- Entre pièce 6 et extérieure de la zone cryogénie de l'IP2I    1.60*1.10 =</t>
  </si>
  <si>
    <t>- Salle de commande zone ILM    1.60*1.10 =</t>
  </si>
  <si>
    <t>5.1.5.2</t>
  </si>
  <si>
    <t xml:space="preserve">Châssis fixe vitré - dim 1,60 x 1, 20 m ht </t>
  </si>
  <si>
    <t>Localisation : - Entre pièce 6 et Pièce 8 de la zone IP2I</t>
  </si>
  <si>
    <t xml:space="preserve">    1.60*1.20 =</t>
  </si>
  <si>
    <t>5.1.5.3</t>
  </si>
  <si>
    <t xml:space="preserve">Châssis fixe vitré - dim 2,40 x 1, 10 m ht </t>
  </si>
  <si>
    <t>Localisation : - Entre Labo 1 et l'extérieur de la zone IP2I</t>
  </si>
  <si>
    <t xml:space="preserve">    2*2.4*1.1 =</t>
  </si>
  <si>
    <t>5.1.5.4</t>
  </si>
  <si>
    <t>Châssis fixe v</t>
  </si>
  <si>
    <r>
      <rPr>
        <b/>
        <sz val="8"/>
        <color theme="1"/>
        <rFont val="Arial"/>
        <family val="2"/>
      </rPr>
      <t>Þ{Þc255,20,24ÞCr1ÞrChâssis fixe v</t>
    </r>
    <r>
      <rPr>
        <b/>
        <sz val="8"/>
        <color theme="1"/>
        <rFont val="Arial"/>
        <family val="2"/>
      </rPr>
      <t xml:space="preserve"> </t>
    </r>
  </si>
  <si>
    <t>Localisation : Entre la salle supervision et la salle chimie</t>
  </si>
  <si>
    <t xml:space="preserve">    3.40*1.10 =</t>
  </si>
  <si>
    <t>5.1.5.5</t>
  </si>
  <si>
    <t xml:space="preserve">Localisation : Entre la salle cryostats et la salle supervision </t>
  </si>
  <si>
    <t xml:space="preserve">    2.00*1.10 =</t>
  </si>
  <si>
    <t>5.1.6</t>
  </si>
  <si>
    <t xml:space="preserve">Rideau </t>
  </si>
  <si>
    <t>5.1.6.1</t>
  </si>
  <si>
    <t>Rideau à lanière pour salle blanche</t>
  </si>
  <si>
    <t>9.U.IMAGE</t>
  </si>
  <si>
    <t>Localisation : Entre la pièce 1 salle détecteurs et la pièce 2 Ecrans cryogéniques</t>
  </si>
  <si>
    <t xml:space="preserve">    4.10*2.4 =</t>
  </si>
  <si>
    <t>5.1.7</t>
  </si>
  <si>
    <t>Mobilier</t>
  </si>
  <si>
    <t>5.1.7.1</t>
  </si>
  <si>
    <t>Paillasse</t>
  </si>
  <si>
    <t>Localisation : Contre la salle de stockage 7 m² de l'ILM selon plan de maîtrise d'oeuvre</t>
  </si>
  <si>
    <t>RECAPITULATIF
Lot n°5 MENUISERIE</t>
  </si>
  <si>
    <t>RECAPITULATIF DES LOCALISATIONS</t>
  </si>
  <si>
    <t>Non localisé</t>
  </si>
  <si>
    <t>Masse commune</t>
  </si>
  <si>
    <t>Extérieur</t>
  </si>
  <si>
    <t>Autres zones</t>
  </si>
  <si>
    <t>RECAPITULATIF DES CHAPITRES</t>
  </si>
  <si>
    <t>5.1.1 - Etudes</t>
  </si>
  <si>
    <t>5.1.2 - Bloc porte bois</t>
  </si>
  <si>
    <t>5.1.3 - Bloc porte bois acoustique</t>
  </si>
  <si>
    <t>5.1.4 - Façade de gaine technique</t>
  </si>
  <si>
    <t>5.1.5 - Châssis vitré EI30</t>
  </si>
  <si>
    <t>5.1.6 - Rideau</t>
  </si>
  <si>
    <t>5.1.7 - Mobilier</t>
  </si>
  <si>
    <t>Total du lot MENUISERIE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</si>
  <si>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</si>
  <si>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</si>
  <si>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</si>
  <si>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</si>
  <si>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</si>
  <si>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</si>
  <si>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</si>
  <si>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</si>
  <si>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</si>
  <si>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</si>
  <si>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</si>
  <si>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</si>
  <si>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</si>
  <si>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</si>
  <si>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</si>
  <si>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</si>
  <si>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</si>
  <si>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</si>
  <si>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</si>
  <si>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</si>
  <si>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</si>
  <si>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</si>
  <si>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</si>
  <si>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</si>
  <si>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</si>
  <si>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</si>
  <si>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</si>
  <si>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</si>
  <si>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</si>
  <si>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</si>
  <si>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</si>
  <si>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</si>
  <si>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</si>
  <si>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REHABILITATION HAEFELY SUITE A L'ARRET DE L'ACCELERATEUR DE PARTICULES
PHASE 2</t>
  </si>
  <si>
    <t>2023-0060</t>
  </si>
  <si>
    <t>29/11/2024</t>
  </si>
  <si>
    <t>PRO-DCE</t>
  </si>
  <si>
    <t xml:space="preserve">Bâtiment HAEFLELY
34 bld Niels Bohr
</t>
  </si>
  <si>
    <t>69100 VILLEURBANNE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</si>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</sst>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>
  <numFmts count="7">
    <numFmt numFmtId="164" formatCode="#,##0"/>
    <numFmt numFmtId="165" formatCode="#,##0.00"/>
    <numFmt numFmtId="165" formatCode="#,##0.00"/>
    <numFmt numFmtId="166" formatCode="0.00%"/>
    <numFmt numFmtId="164" formatCode="#,##0"/>
    <numFmt numFmtId="164" formatCode="#,##0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4" formatCode="#,##0"/>
    <numFmt numFmtId="165" formatCode="#,##0.00"/>
    <numFmt numFmtId="165" formatCode="#,##0.00"/>
    <numFmt numFmtId="165" formatCode="#,##0.00"/>
    <numFmt numFmtId="165" formatCode="#,##0.00"/>
    <numFmt numFmtId="165" formatCode="#,##0.00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6" formatCode="0.00%"/>
    <numFmt numFmtId="166" formatCode="0.00%"/>
    <numFmt numFmtId="166" formatCode="0.00%"/>
    <numFmt numFmtId="168" formatCode="00000"/>
    <numFmt numFmtId="169" formatCode="0#&quot; &quot;##&quot; &quot;##&quot; &quot;##&quot; &quot;##"/>
    <numFmt numFmtId="170" formatCode="#,##0.000"/>
    <numFmt numFmtId="167" formatCode="#,##0.00\ [$€];[Red]-#,##0.00\ [$€]"/>
    <numFmt numFmtId="167" formatCode="#,##0.00\ [$€];[Red]-#,##0.00\ [$€]"/>
  </numFmts>
  <fonts count="15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i/>
      <sz val="8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2" borderId="0" xfId="0" applyFont="1" applyFill="1" applyAlignment="1">
      <alignment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0" fillId="0" borderId="9" xfId="0" applyFont="1" applyBorder="1" applyAlignment="1">
      <alignment horizontal="right" vertical="top" wrapText="1"/>
    </xf>
    <xf numFmtId="164" fontId="10" fillId="0" borderId="9" xfId="0" applyNumberFormat="1" applyFont="1" applyBorder="1" applyAlignment="1">
      <alignment horizontal="right" vertical="top" wrapText="1"/>
    </xf>
    <xf numFmtId="165" fontId="10" fillId="0" borderId="12" xfId="0" applyNumberFormat="1" applyFont="1" applyBorder="1" applyAlignment="1" applyProtection="1">
      <alignment vertical="top" wrapText="1"/>
      <protection locked="0"/>
    </xf>
    <xf numFmtId="165" fontId="1" fillId="0" borderId="9" xfId="0" applyNumberFormat="1" applyFont="1" applyBorder="1" applyAlignment="1">
      <alignment vertical="top" wrapText="1"/>
    </xf>
    <xf numFmtId="166" fontId="5" fillId="0" borderId="0" xfId="0" applyNumberFormat="1" applyFont="1" applyAlignment="1">
      <alignment horizontal="right" vertical="top" wrapText="1"/>
    </xf>
    <xf numFmtId="164" fontId="10" fillId="0" borderId="0" xfId="0" applyNumberFormat="1" applyFont="1" applyAlignment="1">
      <alignment horizontal="right" vertical="top" wrapText="1"/>
    </xf>
    <xf numFmtId="164" fontId="10" fillId="0" borderId="0" xfId="0" applyNumberFormat="1" applyFont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11" fillId="0" borderId="2" xfId="0" applyFont="1" applyBorder="1" applyAlignment="1">
      <alignment horizontal="right" vertical="top" wrapText="1"/>
    </xf>
    <xf numFmtId="0" fontId="11" fillId="0" borderId="3" xfId="0" applyFont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11" fillId="0" borderId="6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167" fontId="11" fillId="0" borderId="7" xfId="0" applyNumberFormat="1" applyFont="1" applyBorder="1" applyAlignment="1">
      <alignment horizontal="right" vertical="top" wrapText="1"/>
    </xf>
    <xf numFmtId="167" fontId="11" fillId="0" borderId="8" xfId="0" applyNumberFormat="1" applyFont="1" applyBorder="1" applyAlignment="1">
      <alignment horizontal="right" vertical="top" wrapText="1"/>
    </xf>
    <xf numFmtId="0" fontId="11" fillId="0" borderId="4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167" fontId="11" fillId="0" borderId="0" xfId="0" applyNumberFormat="1" applyFont="1" applyAlignment="1">
      <alignment horizontal="right" vertical="top" wrapText="1"/>
    </xf>
    <xf numFmtId="167" fontId="11" fillId="0" borderId="5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/>
    </xf>
    <xf numFmtId="0" fontId="12" fillId="0" borderId="9" xfId="0" applyFont="1" applyBorder="1" applyAlignment="1">
      <alignment vertical="top" wrapText="1"/>
    </xf>
    <xf numFmtId="164" fontId="1" fillId="0" borderId="9" xfId="0" applyNumberFormat="1" applyFont="1" applyBorder="1" applyAlignment="1">
      <alignment horizontal="right" vertical="top" wrapText="1"/>
    </xf>
    <xf numFmtId="0" fontId="1" fillId="0" borderId="9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165" fontId="10" fillId="0" borderId="9" xfId="0" applyNumberFormat="1" applyFont="1" applyBorder="1" applyAlignment="1">
      <alignment horizontal="right" vertical="top" wrapText="1"/>
    </xf>
    <xf numFmtId="165" fontId="10" fillId="0" borderId="0" xfId="0" applyNumberFormat="1" applyFont="1" applyAlignment="1">
      <alignment horizontal="right" vertical="top" wrapText="1"/>
    </xf>
    <xf numFmtId="165" fontId="10" fillId="0" borderId="0" xfId="0" applyNumberFormat="1" applyFont="1" applyAlignment="1">
      <alignment horizontal="left" vertical="top" wrapText="1"/>
    </xf>
    <xf numFmtId="165" fontId="1" fillId="0" borderId="9" xfId="0" applyNumberFormat="1" applyFont="1" applyBorder="1" applyAlignment="1">
      <alignment horizontal="right" vertical="top" wrapText="1"/>
    </xf>
    <xf numFmtId="165" fontId="1" fillId="0" borderId="0" xfId="0" applyNumberFormat="1" applyFont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horizontal="right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vertical="top" wrapText="1"/>
    </xf>
    <xf numFmtId="167" fontId="13" fillId="0" borderId="0" xfId="0" applyNumberFormat="1" applyFont="1" applyAlignment="1">
      <alignment horizontal="right"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1" fillId="0" borderId="18" xfId="0" applyFont="1" applyBorder="1" applyAlignment="1">
      <alignment vertical="top" wrapText="1"/>
    </xf>
    <xf numFmtId="167" fontId="11" fillId="0" borderId="0" xfId="0" applyNumberFormat="1" applyFont="1" applyAlignment="1">
      <alignment vertical="top" wrapText="1"/>
    </xf>
    <xf numFmtId="167" fontId="1" fillId="0" borderId="0" xfId="0" applyNumberFormat="1" applyFont="1" applyAlignment="1">
      <alignment vertical="top" wrapText="1"/>
    </xf>
    <xf numFmtId="167" fontId="1" fillId="0" borderId="19" xfId="0" applyNumberFormat="1" applyFont="1" applyBorder="1" applyAlignment="1">
      <alignment vertical="top" wrapText="1"/>
    </xf>
    <xf numFmtId="0" fontId="11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7" fontId="11" fillId="0" borderId="21" xfId="0" applyNumberFormat="1" applyFont="1" applyBorder="1" applyAlignment="1">
      <alignment vertical="top" wrapText="1"/>
    </xf>
    <xf numFmtId="167" fontId="1" fillId="0" borderId="21" xfId="0" applyNumberFormat="1" applyFont="1" applyBorder="1" applyAlignment="1">
      <alignment vertical="top" wrapText="1"/>
    </xf>
    <xf numFmtId="167" fontId="1" fillId="0" borderId="22" xfId="0" applyNumberFormat="1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66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66" fontId="6" fillId="0" borderId="11" xfId="0" applyNumberFormat="1" applyFont="1" applyBorder="1" applyAlignment="1">
      <alignment horizontal="right" vertical="top" wrapText="1"/>
    </xf>
    <xf numFmtId="166" fontId="6" fillId="0" borderId="24" xfId="0" applyNumberFormat="1" applyFont="1" applyBorder="1" applyAlignment="1">
      <alignment horizontal="right" vertical="top" wrapText="1"/>
    </xf>
    <xf numFmtId="0" fontId="11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8" fontId="6" fillId="0" borderId="12" xfId="0" applyNumberFormat="1" applyFont="1" applyBorder="1" applyAlignment="1" applyProtection="1">
      <alignment vertical="top" wrapText="1"/>
      <protection locked="0"/>
    </xf>
    <xf numFmtId="169" fontId="6" fillId="0" borderId="12" xfId="0" applyNumberFormat="1" applyFont="1" applyBorder="1" applyAlignment="1" applyProtection="1">
      <alignment vertical="top" wrapText="1"/>
      <protection locked="0"/>
    </xf>
    <xf numFmtId="0" fontId="13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70" fontId="6" fillId="0" borderId="12" xfId="0" applyNumberFormat="1" applyFont="1" applyBorder="1" applyAlignment="1" applyProtection="1">
      <alignment horizontal="right" vertical="top" wrapText="1"/>
      <protection locked="0"/>
    </xf>
    <xf numFmtId="167" fontId="6" fillId="0" borderId="12" xfId="0" applyNumberFormat="1" applyFont="1" applyBorder="1" applyAlignment="1" applyProtection="1">
      <alignment horizontal="right" vertical="top" wrapText="1"/>
      <protection locked="0"/>
    </xf>
    <xf numFmtId="167" fontId="6" fillId="0" borderId="9" xfId="0" applyNumberFormat="1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Relationship Id="rId3" Type="http://schemas.openxmlformats.org/officeDocument/2006/relationships/image" Target="../media/image3.pn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676275</xdr:colOff>
      <xdr:row>27</xdr:row>
      <xdr:rowOff>0</xdr:rowOff>
    </xdr:from>
    <xdr:to>
      <xdr:col>7</xdr:col>
      <xdr:colOff>295113</xdr:colOff>
      <xdr:row>44</xdr:row>
      <xdr:rowOff>114043</xdr:rowOff>
    </xdr:to>
    <xdr:pic>
      <xdr:nvPicPr>
        <xdr:cNvPr id="2" name="Picture 1" descr="{bce30667-b1d8-41d0-8d14-51b6a5ff7cb5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00450" y="3086100"/>
          <a:ext cx="2266788" cy="2057143"/>
        </a:xfrm>
        <a:prstGeom prst="rect">
          <a:avLst/>
        </a:prstGeom>
      </xdr:spPr>
    </xdr:pic>
    <xdr:clientData/>
  </xdr:twoCellAnchor>
  <xdr:twoCellAnchor editAs="oneCell">
    <xdr:from>
      <xdr:col>4</xdr:col>
      <xdr:colOff>33338</xdr:colOff>
      <xdr:row>51</xdr:row>
      <xdr:rowOff>0</xdr:rowOff>
    </xdr:from>
    <xdr:to>
      <xdr:col>4</xdr:col>
      <xdr:colOff>922337</xdr:colOff>
      <xdr:row>52</xdr:row>
      <xdr:rowOff>112197</xdr:rowOff>
    </xdr:to>
    <xdr:pic>
      <xdr:nvPicPr>
        <xdr:cNvPr id="3" name="Picture 2" descr="{c682d4e3-2686-4a0a-beaa-27f50d9b5d4d}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57513" y="5829300"/>
          <a:ext cx="889000" cy="226497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79</xdr:row>
      <xdr:rowOff>57150</xdr:rowOff>
    </xdr:from>
    <xdr:to>
      <xdr:col>1</xdr:col>
      <xdr:colOff>636587</xdr:colOff>
      <xdr:row>81</xdr:row>
      <xdr:rowOff>51288</xdr:rowOff>
    </xdr:to>
    <xdr:pic>
      <xdr:nvPicPr>
        <xdr:cNvPr id="4" name="Picture 3" descr="{d02934e1-9318-4531-a5d1-50e4ac9d2ae0}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2863" y="9086850"/>
          <a:ext cx="603250" cy="222738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72</xdr:row>
      <xdr:rowOff>38100</xdr:rowOff>
    </xdr:from>
    <xdr:to>
      <xdr:col>1</xdr:col>
      <xdr:colOff>636587</xdr:colOff>
      <xdr:row>74</xdr:row>
      <xdr:rowOff>71086</xdr:rowOff>
    </xdr:to>
    <xdr:pic>
      <xdr:nvPicPr>
        <xdr:cNvPr id="5" name="Picture 4" descr="{ee8fc255-7361-43a5-aaa1-3c44dd1a30b8}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2863" y="8267700"/>
          <a:ext cx="603250" cy="26158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9525</xdr:colOff>
      <xdr:row>233</xdr:row>
      <xdr:rowOff>0</xdr:rowOff>
    </xdr:from>
    <xdr:to>
      <xdr:col>8</xdr:col>
      <xdr:colOff>826157</xdr:colOff>
      <xdr:row>233</xdr:row>
      <xdr:rowOff>5184000</xdr:rowOff>
    </xdr:to>
    <xdr:pic>
      <xdr:nvPicPr>
        <xdr:cNvPr id="2" name="Picture 1" descr="{390bd123-7b84-4878-a9a2-faca3b71a092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7675" y="24164925"/>
          <a:ext cx="5388632" cy="518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B1:I86"/>
  <sheetViews>
    <sheetView showGridLines="0" workbookViewId="0"/>
  </sheetViews>
  <sheetFormatPr defaultRowHeight="9.001125" customHeight="1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10" width="10.7109375" customWidth="1"/>
    <col min="11" max="11" width="10.7109375" customWidth="1"/>
    <col min="12" max="12" width="10.7109375" customWidth="1"/>
    <col min="13" max="13" width="10.7109375" customWidth="1"/>
    <col min="14" max="14" width="10.7109375" customWidth="1"/>
    <col min="15" max="15" width="10.7109375" customWidth="1"/>
    <col min="16" max="16" width="10.7109375" customWidth="1"/>
    <col min="17" max="17" width="10.7109375" customWidth="1"/>
    <col min="18" max="18" width="10.7109375" customWidth="1"/>
    <col min="19" max="19" width="10.7109375" customWidth="1"/>
    <col min="20" max="20" width="10.7109375" customWidth="1"/>
    <col min="21" max="21" width="10.7109375" customWidth="1"/>
    <col min="22" max="22" width="10.7109375" customWidth="1"/>
    <col min="23" max="23" width="10.7109375" customWidth="1"/>
    <col min="24" max="24" width="10.7109375" customWidth="1"/>
    <col min="25" max="25" width="10.7109375" customWidth="1"/>
    <col min="26" max="26" width="10.7109375" customWidth="1"/>
    <col min="27" max="27" width="10.7109375" customWidth="1"/>
    <col min="28" max="28" width="10.7109375" customWidth="1"/>
    <col min="29" max="29" width="10.7109375" customWidth="1"/>
    <col min="30" max="30" width="10.7109375" customWidth="1"/>
    <col min="31" max="31" width="10.7109375" customWidth="1"/>
    <col min="32" max="32" width="10.7109375" customWidth="1"/>
    <col min="33" max="33" width="10.7109375" customWidth="1"/>
    <col min="34" max="34" width="10.7109375" customWidth="1"/>
    <col min="35" max="35" width="10.7109375" customWidth="1"/>
    <col min="36" max="36" width="10.7109375" customWidth="1"/>
    <col min="37" max="37" width="10.7109375" customWidth="1"/>
    <col min="38" max="38" width="10.7109375" customWidth="1"/>
    <col min="39" max="39" width="10.7109375" customWidth="1"/>
    <col min="40" max="40" width="10.7109375" customWidth="1"/>
    <col min="41" max="41" width="10.7109375" customWidth="1"/>
    <col min="42" max="42" width="10.7109375" customWidth="1"/>
    <col min="43" max="43" width="10.7109375" customWidth="1"/>
    <col min="44" max="44" width="10.7109375" customWidth="1"/>
    <col min="45" max="45" width="10.7109375" customWidth="1"/>
    <col min="46" max="46" width="10.7109375" customWidth="1"/>
    <col min="47" max="47" width="10.7109375" customWidth="1"/>
    <col min="48" max="48" width="10.7109375" customWidth="1"/>
    <col min="49" max="49" width="10.7109375" customWidth="1"/>
    <col min="50" max="50" width="10.7109375" customWidth="1"/>
    <col min="51" max="51" width="10.7109375" customWidth="1"/>
    <col min="52" max="52" width="10.7109375" customWidth="1"/>
    <col min="53" max="53" width="10.7109375" customWidth="1"/>
    <col min="54" max="54" width="10.7109375" customWidth="1"/>
    <col min="55" max="55" width="10.7109375" customWidth="1"/>
    <col min="56" max="56" width="10.7109375" customWidth="1"/>
    <col min="57" max="57" width="10.7109375" customWidth="1"/>
    <col min="58" max="58" width="10.7109375" customWidth="1"/>
    <col min="59" max="59" width="10.7109375" customWidth="1"/>
    <col min="60" max="60" width="10.7109375" customWidth="1"/>
    <col min="61" max="61" width="10.7109375" customWidth="1"/>
    <col min="62" max="62" width="10.7109375" customWidth="1"/>
    <col min="63" max="63" width="10.7109375" customWidth="1"/>
    <col min="64" max="64" width="10.7109375" customWidth="1"/>
    <col min="65" max="65" width="10.7109375" customWidth="1"/>
    <col min="66" max="66" width="10.7109375" customWidth="1"/>
    <col min="67" max="67" width="10.7109375" customWidth="1"/>
    <col min="68" max="68" width="10.7109375" customWidth="1"/>
    <col min="69" max="69" width="10.7109375" customWidth="1"/>
  </cols>
  <sheetData>
    <row r="1" spans="2:9" ht="9.00113" customHeight="1">
      <c r="B1" s="1"/>
      <c r="C1" s="2"/>
      <c r="D1" s="3"/>
      <c r="E1" s="3"/>
      <c r="F1" s="3"/>
      <c r="G1" s="3"/>
      <c r="H1" s="3"/>
      <c r="I1" s="4"/>
    </row>
    <row r="2" spans="2:9" ht="9.00113" customHeight="1">
      <c r="B2" s="5"/>
      <c r="C2" s="6"/>
      <c r="D2" s="7"/>
      <c r="E2" s="7"/>
      <c r="F2" s="7"/>
      <c r="G2" s="7"/>
      <c r="H2" s="7"/>
      <c r="I2" s="8"/>
    </row>
    <row r="3" spans="2:9" ht="9.00113" customHeight="1">
      <c r="B3" s="5"/>
      <c r="C3" s="6"/>
      <c r="D3" s="7"/>
      <c r="E3" s="7"/>
      <c r="F3" s="7"/>
      <c r="G3" s="7"/>
      <c r="H3" s="7"/>
      <c r="I3" s="8"/>
    </row>
    <row r="4" spans="2:9" ht="9.00113" customHeight="1">
      <c r="B4" s="5"/>
      <c r="C4" s="6"/>
      <c r="D4" s="7"/>
      <c r="E4" s="7"/>
      <c r="F4" s="7"/>
      <c r="G4" s="7"/>
      <c r="H4" s="7"/>
      <c r="I4" s="8"/>
    </row>
    <row r="5" spans="2:9" ht="9.00113" customHeight="1">
      <c r="B5" s="5"/>
      <c r="C5" s="6"/>
      <c r="D5" s="7"/>
      <c r="E5" s="7"/>
      <c r="F5" s="7"/>
      <c r="G5" s="7"/>
      <c r="H5" s="7"/>
      <c r="I5" s="8"/>
    </row>
    <row r="6" spans="2:9" ht="9.00113" customHeight="1">
      <c r="B6" s="5"/>
      <c r="C6" s="6"/>
      <c r="D6" s="7"/>
      <c r="E6" s="7"/>
      <c r="F6" s="7"/>
      <c r="G6" s="7"/>
      <c r="H6" s="7"/>
      <c r="I6" s="8"/>
    </row>
    <row r="7" spans="2:9" ht="9.00113" customHeight="1">
      <c r="B7" s="5"/>
      <c r="C7" s="6"/>
      <c r="D7" s="7"/>
      <c r="E7" s="7"/>
      <c r="F7" s="7"/>
      <c r="G7" s="7"/>
      <c r="H7" s="7"/>
      <c r="I7" s="8"/>
    </row>
    <row r="8" spans="2:9" ht="9.00113" customHeight="1">
      <c r="B8" s="5"/>
      <c r="C8" s="6"/>
      <c r="D8" s="7"/>
      <c r="E8" s="7"/>
      <c r="F8" s="7"/>
      <c r="G8" s="7"/>
      <c r="H8" s="7"/>
      <c r="I8" s="8"/>
    </row>
    <row r="9" spans="2:9" ht="9.00113" customHeight="1">
      <c r="B9" s="5"/>
      <c r="C9" s="6"/>
      <c r="D9" s="7"/>
      <c r="E9" s="7"/>
      <c r="F9" s="7"/>
      <c r="G9" s="7"/>
      <c r="H9" s="7"/>
      <c r="I9" s="8"/>
    </row>
    <row r="10" spans="2:9" ht="9.00113" customHeight="1">
      <c r="B10" s="5"/>
      <c r="C10" s="6"/>
      <c r="D10" s="7"/>
      <c r="E10" s="7"/>
      <c r="F10" s="7"/>
      <c r="G10" s="7"/>
      <c r="H10" s="7"/>
      <c r="I10" s="8"/>
    </row>
    <row r="11" spans="2:9" ht="9.00113" customHeight="1">
      <c r="B11" s="5"/>
      <c r="C11" s="6"/>
      <c r="D11" s="7"/>
      <c r="E11" s="9">
        <f>IF('Paramètres'!C5&lt;&gt;"",'Paramètres'!C5,"")</f>
        <v/>
      </c>
      <c r="F11" s="9"/>
      <c r="G11" s="9"/>
      <c r="H11" s="9"/>
      <c r="I11" s="8"/>
    </row>
    <row r="12" spans="2:9" ht="9.00113" customHeight="1">
      <c r="B12" s="5"/>
      <c r="C12" s="6"/>
      <c r="D12" s="7"/>
      <c r="E12" s="9"/>
      <c r="F12" s="9"/>
      <c r="G12" s="9"/>
      <c r="H12" s="9"/>
      <c r="I12" s="8"/>
    </row>
    <row r="13" spans="2:9" ht="9.00113" customHeight="1">
      <c r="B13" s="5"/>
      <c r="C13" s="6"/>
      <c r="D13" s="7"/>
      <c r="E13" s="9"/>
      <c r="F13" s="9"/>
      <c r="G13" s="9"/>
      <c r="H13" s="9"/>
      <c r="I13" s="8"/>
    </row>
    <row r="14" spans="2:9" ht="9.00113" customHeight="1">
      <c r="B14" s="5"/>
      <c r="C14" s="6"/>
      <c r="D14" s="7"/>
      <c r="E14" s="9"/>
      <c r="F14" s="9"/>
      <c r="G14" s="9"/>
      <c r="H14" s="9"/>
      <c r="I14" s="8"/>
    </row>
    <row r="15" spans="2:9" ht="9.00113" customHeight="1">
      <c r="B15" s="5"/>
      <c r="C15" s="6"/>
      <c r="D15" s="7"/>
      <c r="E15" s="9"/>
      <c r="F15" s="9"/>
      <c r="G15" s="9"/>
      <c r="H15" s="9"/>
      <c r="I15" s="8"/>
    </row>
    <row r="16" spans="2:9" ht="9.00113" customHeight="1">
      <c r="B16" s="5"/>
      <c r="C16" s="6"/>
      <c r="D16" s="7"/>
      <c r="E16" s="9"/>
      <c r="F16" s="9"/>
      <c r="G16" s="9"/>
      <c r="H16" s="9"/>
      <c r="I16" s="8"/>
    </row>
    <row r="17" spans="2:9" ht="9.00113" customHeight="1">
      <c r="B17" s="5"/>
      <c r="C17" s="6"/>
      <c r="D17" s="7"/>
      <c r="E17" s="9"/>
      <c r="F17" s="9"/>
      <c r="G17" s="9"/>
      <c r="H17" s="9"/>
      <c r="I17" s="8"/>
    </row>
    <row r="18" spans="2:9" ht="9.00113" customHeight="1">
      <c r="B18" s="5"/>
      <c r="C18" s="6"/>
      <c r="D18" s="7"/>
      <c r="E18" s="9"/>
      <c r="F18" s="9"/>
      <c r="G18" s="9"/>
      <c r="H18" s="9"/>
      <c r="I18" s="8"/>
    </row>
    <row r="19" spans="2:9" ht="9.00113" customHeight="1">
      <c r="B19" s="5"/>
      <c r="C19" s="6"/>
      <c r="D19" s="7"/>
      <c r="E19" s="9"/>
      <c r="F19" s="9"/>
      <c r="G19" s="9"/>
      <c r="H19" s="9"/>
      <c r="I19" s="8"/>
    </row>
    <row r="20" spans="2:9" ht="9.00113" customHeight="1">
      <c r="B20" s="5"/>
      <c r="C20" s="6"/>
      <c r="D20" s="7"/>
      <c r="E20" s="9">
        <f>IF('Paramètres'!C24&lt;&gt;"",'Paramètres'!C24,"") &amp; CHAR(10) &amp; IF('Paramètres'!C26&lt;&gt;"",'Paramètres'!C26,"") &amp; CHAR(10) &amp; IF('Paramètres'!C28&lt;&gt;"",'Paramètres'!C28,"")</f>
        <v/>
      </c>
      <c r="F20" s="9"/>
      <c r="G20" s="9"/>
      <c r="H20" s="9"/>
      <c r="I20" s="8"/>
    </row>
    <row r="21" spans="2:9" ht="9.00113" customHeight="1">
      <c r="B21" s="5"/>
      <c r="C21" s="6"/>
      <c r="D21" s="7"/>
      <c r="E21" s="9"/>
      <c r="F21" s="9"/>
      <c r="G21" s="9"/>
      <c r="H21" s="9"/>
      <c r="I21" s="8"/>
    </row>
    <row r="22" spans="2:9" ht="9.00113" customHeight="1">
      <c r="B22" s="5"/>
      <c r="C22" s="6"/>
      <c r="D22" s="7"/>
      <c r="E22" s="9"/>
      <c r="F22" s="9"/>
      <c r="G22" s="9"/>
      <c r="H22" s="9"/>
      <c r="I22" s="8"/>
    </row>
    <row r="23" spans="2:9" ht="9.00113" customHeight="1">
      <c r="B23" s="5"/>
      <c r="C23" s="6"/>
      <c r="D23" s="7"/>
      <c r="E23" s="9"/>
      <c r="F23" s="9"/>
      <c r="G23" s="9"/>
      <c r="H23" s="9"/>
      <c r="I23" s="8"/>
    </row>
    <row r="24" spans="2:9" ht="9.00113" customHeight="1">
      <c r="B24" s="5"/>
      <c r="C24" s="6"/>
      <c r="D24" s="7"/>
      <c r="E24" s="9"/>
      <c r="F24" s="9"/>
      <c r="G24" s="9"/>
      <c r="H24" s="9"/>
      <c r="I24" s="8"/>
    </row>
    <row r="25" spans="2:9" ht="9.00113" customHeight="1">
      <c r="B25" s="5"/>
      <c r="C25" s="6"/>
      <c r="D25" s="7"/>
      <c r="E25" s="9"/>
      <c r="F25" s="9"/>
      <c r="G25" s="9"/>
      <c r="H25" s="9"/>
      <c r="I25" s="8"/>
    </row>
    <row r="26" spans="2:9" ht="9.00113" customHeight="1">
      <c r="B26" s="5"/>
      <c r="C26" s="6"/>
      <c r="D26" s="7"/>
      <c r="E26" s="9"/>
      <c r="F26" s="9"/>
      <c r="G26" s="9"/>
      <c r="H26" s="9"/>
      <c r="I26" s="8"/>
    </row>
    <row r="27" spans="2:9" ht="9.00113" customHeight="1">
      <c r="B27" s="5"/>
      <c r="C27" s="6"/>
      <c r="D27" s="7"/>
      <c r="E27" s="9"/>
      <c r="F27" s="9"/>
      <c r="G27" s="9"/>
      <c r="H27" s="9"/>
      <c r="I27" s="8"/>
    </row>
    <row r="28" spans="2:9" ht="9.00113" customHeight="1">
      <c r="B28" s="5"/>
      <c r="C28" s="6"/>
      <c r="D28" s="7"/>
      <c r="E28" s="7"/>
      <c r="F28" s="7"/>
      <c r="G28" s="7"/>
      <c r="H28" s="7"/>
      <c r="I28" s="8"/>
    </row>
    <row r="29" spans="2:9" ht="9.00113" customHeight="1">
      <c r="B29" s="5"/>
      <c r="C29" s="6"/>
      <c r="D29" s="7"/>
      <c r="E29" s="7"/>
      <c r="F29" s="7"/>
      <c r="G29" s="7"/>
      <c r="H29" s="7"/>
      <c r="I29" s="8"/>
    </row>
    <row r="30" spans="2:9" ht="9.00113" customHeight="1">
      <c r="B30" s="5"/>
      <c r="C30" s="6"/>
      <c r="D30" s="7"/>
      <c r="E30" s="7"/>
      <c r="F30" s="7"/>
      <c r="G30" s="7"/>
      <c r="H30" s="7"/>
      <c r="I30" s="8"/>
    </row>
    <row r="31" spans="2:9" ht="9.00113" customHeight="1">
      <c r="B31" s="5"/>
      <c r="C31" s="6"/>
      <c r="D31" s="7"/>
      <c r="E31" s="7"/>
      <c r="F31" s="7"/>
      <c r="G31" s="7"/>
      <c r="H31" s="7"/>
      <c r="I31" s="8"/>
    </row>
    <row r="32" spans="2:9" ht="9.00113" customHeight="1">
      <c r="B32" s="5"/>
      <c r="C32" s="6"/>
      <c r="D32" s="7"/>
      <c r="E32" s="7"/>
      <c r="F32" s="7"/>
      <c r="G32" s="7"/>
      <c r="H32" s="7"/>
      <c r="I32" s="8"/>
    </row>
    <row r="33" spans="2:9" ht="9.00113" customHeight="1">
      <c r="B33" s="5"/>
      <c r="C33" s="6"/>
      <c r="D33" s="7"/>
      <c r="E33" s="7"/>
      <c r="F33" s="7"/>
      <c r="G33" s="7"/>
      <c r="H33" s="7"/>
      <c r="I33" s="8"/>
    </row>
    <row r="34" spans="2:9" ht="9.00113" customHeight="1">
      <c r="B34" s="5"/>
      <c r="C34" s="6"/>
      <c r="D34" s="7"/>
      <c r="E34" s="7"/>
      <c r="F34" s="7"/>
      <c r="G34" s="7"/>
      <c r="H34" s="7"/>
      <c r="I34" s="8"/>
    </row>
    <row r="35" spans="2:9" ht="9.00113" customHeight="1">
      <c r="B35" s="5"/>
      <c r="C35" s="6"/>
      <c r="D35" s="7"/>
      <c r="E35" s="7"/>
      <c r="F35" s="7"/>
      <c r="G35" s="7"/>
      <c r="H35" s="7"/>
      <c r="I35" s="8"/>
    </row>
    <row r="36" spans="2:9" ht="9.00113" customHeight="1">
      <c r="B36" s="5"/>
      <c r="C36" s="6"/>
      <c r="D36" s="7"/>
      <c r="E36" s="7"/>
      <c r="F36" s="7"/>
      <c r="G36" s="7"/>
      <c r="H36" s="7"/>
      <c r="I36" s="8"/>
    </row>
    <row r="37" spans="2:9" ht="9.00113" customHeight="1">
      <c r="B37" s="5"/>
      <c r="C37" s="6"/>
      <c r="D37" s="7"/>
      <c r="E37" s="7"/>
      <c r="F37" s="7"/>
      <c r="G37" s="7"/>
      <c r="H37" s="7"/>
      <c r="I37" s="8"/>
    </row>
    <row r="38" spans="2:9" ht="9.00113" customHeight="1">
      <c r="B38" s="5"/>
      <c r="C38" s="6"/>
      <c r="D38" s="7"/>
      <c r="E38" s="7"/>
      <c r="F38" s="7"/>
      <c r="G38" s="7"/>
      <c r="H38" s="7"/>
      <c r="I38" s="8"/>
    </row>
    <row r="39" spans="2:9" ht="9.00113" customHeight="1">
      <c r="B39" s="5"/>
      <c r="C39" s="6"/>
      <c r="D39" s="7"/>
      <c r="E39" s="7"/>
      <c r="F39" s="7"/>
      <c r="G39" s="7"/>
      <c r="H39" s="7"/>
      <c r="I39" s="8"/>
    </row>
    <row r="40" spans="2:9" ht="9.00113" customHeight="1">
      <c r="B40" s="5"/>
      <c r="C40" s="6"/>
      <c r="D40" s="7"/>
      <c r="E40" s="7"/>
      <c r="F40" s="7"/>
      <c r="G40" s="7"/>
      <c r="H40" s="7"/>
      <c r="I40" s="8"/>
    </row>
    <row r="41" spans="2:9" ht="9.00113" customHeight="1">
      <c r="B41" s="5"/>
      <c r="C41" s="6"/>
      <c r="D41" s="7"/>
      <c r="E41" s="7"/>
      <c r="F41" s="7"/>
      <c r="G41" s="7"/>
      <c r="H41" s="7"/>
      <c r="I41" s="8"/>
    </row>
    <row r="42" spans="2:9" ht="9.00113" customHeight="1">
      <c r="B42" s="5"/>
      <c r="C42" s="6"/>
      <c r="D42" s="7"/>
      <c r="E42" s="7"/>
      <c r="F42" s="7"/>
      <c r="G42" s="7"/>
      <c r="H42" s="7"/>
      <c r="I42" s="8"/>
    </row>
    <row r="43" spans="2:9" ht="9.00113" customHeight="1">
      <c r="B43" s="5"/>
      <c r="C43" s="6"/>
      <c r="D43" s="7"/>
      <c r="E43" s="7"/>
      <c r="F43" s="7"/>
      <c r="G43" s="7"/>
      <c r="H43" s="7"/>
      <c r="I43" s="8"/>
    </row>
    <row r="44" spans="2:9" ht="9.00113" customHeight="1">
      <c r="B44" s="5"/>
      <c r="C44" s="6"/>
      <c r="D44" s="7"/>
      <c r="E44" s="7"/>
      <c r="F44" s="7"/>
      <c r="G44" s="7"/>
      <c r="H44" s="7"/>
      <c r="I44" s="8"/>
    </row>
    <row r="45" spans="2:9" ht="9.00113" customHeight="1">
      <c r="B45" s="5"/>
      <c r="C45" s="6"/>
      <c r="D45" s="7"/>
      <c r="E45" s="7"/>
      <c r="F45" s="7"/>
      <c r="G45" s="7"/>
      <c r="H45" s="7"/>
      <c r="I45" s="8"/>
    </row>
    <row r="46" spans="2:9" ht="9.00113" customHeight="1">
      <c r="B46" s="5"/>
      <c r="C46" s="6"/>
      <c r="D46" s="7"/>
      <c r="E46" s="7"/>
      <c r="F46" s="7"/>
      <c r="G46" s="7"/>
      <c r="H46" s="7"/>
      <c r="I46" s="8"/>
    </row>
    <row r="47" spans="2:9" ht="9.00113" customHeight="1">
      <c r="B47" s="5"/>
      <c r="C47" s="6"/>
      <c r="D47" s="7"/>
      <c r="E47" s="7"/>
      <c r="F47" s="10" t="s">
        <v>4</v>
      </c>
      <c r="G47" s="7"/>
      <c r="H47" s="7"/>
      <c r="I47" s="8"/>
    </row>
    <row r="48" spans="2:9" ht="9.00113" customHeight="1">
      <c r="B48" s="5"/>
      <c r="C48" s="6"/>
      <c r="D48" s="7"/>
      <c r="E48" s="7"/>
      <c r="F48" s="7"/>
      <c r="G48" s="7"/>
      <c r="H48" s="7"/>
      <c r="I48" s="8"/>
    </row>
    <row r="49" spans="2:9" ht="9.00113" customHeight="1">
      <c r="B49" s="5"/>
      <c r="C49" s="6"/>
      <c r="D49" s="7"/>
      <c r="E49" s="7"/>
      <c r="F49" s="7"/>
      <c r="G49" s="7"/>
      <c r="H49" s="7"/>
      <c r="I49" s="8"/>
    </row>
    <row r="50" spans="2:9" ht="9.00113" customHeight="1">
      <c r="B50" s="5"/>
      <c r="C50" s="6"/>
      <c r="D50" s="7"/>
      <c r="E50" s="7"/>
      <c r="F50" s="7"/>
      <c r="G50" s="7"/>
      <c r="H50" s="7"/>
      <c r="I50" s="8"/>
    </row>
    <row r="51" spans="2:9" ht="9.00113" customHeight="1">
      <c r="B51" s="5"/>
      <c r="C51" s="6"/>
      <c r="D51" s="7"/>
      <c r="E51" s="7"/>
      <c r="F51" s="7"/>
      <c r="G51" s="7"/>
      <c r="H51" s="7"/>
      <c r="I51" s="8"/>
    </row>
    <row r="52" spans="2:9" ht="9.00113" customHeight="1">
      <c r="B52" s="5"/>
      <c r="C52" s="6"/>
      <c r="D52" s="7"/>
      <c r="E52" s="7"/>
      <c r="F52" s="7"/>
      <c r="G52" s="7"/>
      <c r="H52" s="7"/>
      <c r="I52" s="8"/>
    </row>
    <row r="53" spans="2:9" ht="9.00113" customHeight="1">
      <c r="B53" s="5"/>
      <c r="C53" s="6"/>
      <c r="D53" s="7"/>
      <c r="E53" s="7"/>
      <c r="F53" s="7"/>
      <c r="G53" s="7"/>
      <c r="H53" s="7"/>
      <c r="I53" s="8"/>
    </row>
    <row r="54" spans="2:9" ht="9.00113" customHeight="1">
      <c r="B54" s="5"/>
      <c r="C54" s="6"/>
      <c r="D54" s="7"/>
      <c r="E54" s="7"/>
      <c r="F54" s="7"/>
      <c r="G54" s="7"/>
      <c r="H54" s="7"/>
      <c r="I54" s="8"/>
    </row>
    <row r="55" spans="2:9" ht="9.00113" customHeight="1">
      <c r="B55" s="5"/>
      <c r="C55" s="6"/>
      <c r="D55" s="7"/>
      <c r="E55" s="7"/>
      <c r="F55" s="7"/>
      <c r="G55" s="7"/>
      <c r="H55" s="7"/>
      <c r="I55" s="8"/>
    </row>
    <row r="56" spans="2:9" ht="9.00113" customHeight="1">
      <c r="B56" s="5"/>
      <c r="C56" s="6"/>
      <c r="D56" s="7"/>
      <c r="E56" s="7"/>
      <c r="F56" s="7"/>
      <c r="G56" s="7"/>
      <c r="H56" s="7"/>
      <c r="I56" s="8"/>
    </row>
    <row r="57" spans="2:9" ht="9.00113" customHeight="1">
      <c r="B57" s="5"/>
      <c r="C57" s="6"/>
      <c r="D57" s="7"/>
      <c r="E57" s="7"/>
      <c r="F57" s="7"/>
      <c r="G57" s="7"/>
      <c r="H57" s="7"/>
      <c r="I57" s="8"/>
    </row>
    <row r="58" spans="2:9" ht="9.00113" customHeight="1">
      <c r="B58" s="5"/>
      <c r="C58" s="6"/>
      <c r="D58" s="7"/>
      <c r="E58" s="7"/>
      <c r="F58" s="7"/>
      <c r="G58" s="7"/>
      <c r="H58" s="7"/>
      <c r="I58" s="8"/>
    </row>
    <row r="59" spans="2:9" ht="9.00113" customHeight="1">
      <c r="B59" s="5"/>
      <c r="C59" s="6"/>
      <c r="D59" s="7"/>
      <c r="E59" s="7"/>
      <c r="F59" s="7"/>
      <c r="G59" s="7"/>
      <c r="H59" s="7"/>
      <c r="I59" s="8"/>
    </row>
    <row r="60" spans="2:9" ht="9.00113" customHeight="1">
      <c r="B60" s="5"/>
      <c r="C60" s="6"/>
      <c r="D60" s="7"/>
      <c r="E60" s="11">
        <f>IF('Paramètres'!C9&lt;&gt;"",'Paramètres'!C9,"")</f>
        <v/>
      </c>
      <c r="F60" s="11"/>
      <c r="G60" s="11"/>
      <c r="H60" s="11"/>
      <c r="I60" s="8"/>
    </row>
    <row r="61" spans="2:9" ht="9.00113" customHeight="1">
      <c r="B61" s="5"/>
      <c r="C61" s="6"/>
      <c r="D61" s="7"/>
      <c r="E61" s="11"/>
      <c r="F61" s="11"/>
      <c r="G61" s="11"/>
      <c r="H61" s="11"/>
      <c r="I61" s="8"/>
    </row>
    <row r="62" spans="2:9" ht="9.00113" customHeight="1">
      <c r="B62" s="5"/>
      <c r="C62" s="6"/>
      <c r="D62" s="7"/>
      <c r="E62" s="11"/>
      <c r="F62" s="11"/>
      <c r="G62" s="11"/>
      <c r="H62" s="11"/>
      <c r="I62" s="8"/>
    </row>
    <row r="63" spans="2:9" ht="9.00113" customHeight="1">
      <c r="B63" s="5"/>
      <c r="C63" s="6"/>
      <c r="D63" s="7"/>
      <c r="E63" s="11">
        <f>IF('Paramètres'!C11&lt;&gt;"",'Paramètres'!C11,"")</f>
        <v/>
      </c>
      <c r="F63" s="11"/>
      <c r="G63" s="11"/>
      <c r="H63" s="11"/>
      <c r="I63" s="8"/>
    </row>
    <row r="64" spans="2:9" ht="9.00113" customHeight="1">
      <c r="B64" s="5"/>
      <c r="C64" s="6"/>
      <c r="D64" s="7"/>
      <c r="E64" s="11"/>
      <c r="F64" s="11"/>
      <c r="G64" s="11"/>
      <c r="H64" s="11"/>
      <c r="I64" s="8"/>
    </row>
    <row r="65" spans="2:9" ht="9.00113" customHeight="1">
      <c r="B65" s="5"/>
      <c r="C65" s="6"/>
      <c r="D65" s="7"/>
      <c r="E65" s="11"/>
      <c r="F65" s="11"/>
      <c r="G65" s="11"/>
      <c r="H65" s="11"/>
      <c r="I65" s="8"/>
    </row>
    <row r="66" spans="2:9" ht="9.00113" customHeight="1">
      <c r="B66" s="5"/>
      <c r="C66" s="6"/>
      <c r="D66" s="7"/>
      <c r="E66" s="11"/>
      <c r="F66" s="11"/>
      <c r="G66" s="11"/>
      <c r="H66" s="11"/>
      <c r="I66" s="8"/>
    </row>
    <row r="67" spans="2:9" ht="9.00113" customHeight="1">
      <c r="B67" s="5"/>
      <c r="C67" s="6"/>
      <c r="D67" s="7"/>
      <c r="E67" s="11"/>
      <c r="F67" s="11"/>
      <c r="G67" s="11"/>
      <c r="H67" s="11"/>
      <c r="I67" s="8"/>
    </row>
    <row r="68" spans="2:9" ht="9.00113" customHeight="1">
      <c r="B68" s="5"/>
      <c r="C68" s="6"/>
      <c r="D68" s="7"/>
      <c r="E68" s="11"/>
      <c r="F68" s="11"/>
      <c r="G68" s="11"/>
      <c r="H68" s="11"/>
      <c r="I68" s="8"/>
    </row>
    <row r="69" spans="2:9" ht="9.00113" customHeight="1">
      <c r="B69" s="5"/>
      <c r="C69" s="6"/>
      <c r="D69" s="7"/>
      <c r="E69" s="11"/>
      <c r="F69" s="11"/>
      <c r="G69" s="11"/>
      <c r="H69" s="11"/>
      <c r="I69" s="8"/>
    </row>
    <row r="70" spans="2:9" ht="9.00113" customHeight="1">
      <c r="B70" s="5"/>
      <c r="C70" s="6"/>
      <c r="D70" s="7"/>
      <c r="E70" s="12">
        <f>IF('Paramètres'!C3&lt;&gt;"",'Paramètres'!C3,"")</f>
        <v/>
      </c>
      <c r="F70" s="13"/>
      <c r="G70" s="13"/>
      <c r="H70" s="14"/>
      <c r="I70" s="8"/>
    </row>
    <row r="71" spans="2:9" ht="9.00113" customHeight="1">
      <c r="B71" s="5"/>
      <c r="C71" s="15" t="s">
        <v>6</v>
      </c>
      <c r="D71" s="7"/>
      <c r="E71" s="16"/>
      <c r="F71" s="9"/>
      <c r="G71" s="9"/>
      <c r="H71" s="17"/>
      <c r="I71" s="8"/>
    </row>
    <row r="72" spans="2:9" ht="9.00113" customHeight="1">
      <c r="B72" s="5"/>
      <c r="C72" s="6"/>
      <c r="D72" s="7"/>
      <c r="E72" s="16"/>
      <c r="F72" s="9"/>
      <c r="G72" s="9"/>
      <c r="H72" s="17"/>
      <c r="I72" s="8"/>
    </row>
    <row r="73" spans="2:9" ht="9.00113" customHeight="1">
      <c r="B73" s="5"/>
      <c r="C73" s="6"/>
      <c r="D73" s="7"/>
      <c r="E73" s="16"/>
      <c r="F73" s="9"/>
      <c r="G73" s="9"/>
      <c r="H73" s="17"/>
      <c r="I73" s="8"/>
    </row>
    <row r="74" spans="2:9" ht="9.00113" customHeight="1">
      <c r="B74" s="5"/>
      <c r="C74" s="6"/>
      <c r="D74" s="7"/>
      <c r="E74" s="16"/>
      <c r="F74" s="9"/>
      <c r="G74" s="9"/>
      <c r="H74" s="17"/>
      <c r="I74" s="8"/>
    </row>
    <row r="75" spans="2:9" ht="9.00113" customHeight="1">
      <c r="B75" s="5"/>
      <c r="C75" s="6"/>
      <c r="D75" s="7"/>
      <c r="E75" s="16"/>
      <c r="F75" s="9"/>
      <c r="G75" s="9"/>
      <c r="H75" s="17"/>
      <c r="I75" s="8"/>
    </row>
    <row r="76" spans="2:9" ht="9.00113" customHeight="1">
      <c r="B76" s="5"/>
      <c r="C76" s="6"/>
      <c r="D76" s="7"/>
      <c r="E76" s="18"/>
      <c r="F76" s="19"/>
      <c r="G76" s="19"/>
      <c r="H76" s="20"/>
      <c r="I76" s="8"/>
    </row>
    <row r="77" spans="2:9" ht="9.00113" customHeight="1">
      <c r="B77" s="5"/>
      <c r="C77" s="6"/>
      <c r="D77" s="7"/>
      <c r="E77" s="7"/>
      <c r="F77" s="7"/>
      <c r="G77" s="7"/>
      <c r="H77" s="7"/>
      <c r="I77" s="8"/>
    </row>
    <row r="78" spans="2:9" ht="9.00113" customHeight="1">
      <c r="B78" s="5"/>
      <c r="C78" s="15" t="s">
        <v>5</v>
      </c>
      <c r="D78" s="7"/>
      <c r="E78" s="7"/>
      <c r="F78" s="21" t="s">
        <v>0</v>
      </c>
      <c r="G78" s="21">
        <f>IF('Paramètres'!C7&lt;&gt;"",'Paramètres'!C7,"")</f>
        <v/>
      </c>
      <c r="H78" s="7"/>
      <c r="I78" s="8"/>
    </row>
    <row r="79" spans="2:9" ht="9.00113" customHeight="1">
      <c r="B79" s="5"/>
      <c r="C79" s="6"/>
      <c r="D79" s="7"/>
      <c r="E79" s="7"/>
      <c r="F79" s="21"/>
      <c r="G79" s="21"/>
      <c r="H79" s="7"/>
      <c r="I79" s="8"/>
    </row>
    <row r="80" spans="2:9" ht="9.00113" customHeight="1">
      <c r="B80" s="5"/>
      <c r="C80" s="6"/>
      <c r="D80" s="7"/>
      <c r="E80" s="7"/>
      <c r="F80" s="21" t="s">
        <v>1</v>
      </c>
      <c r="G80" s="21">
        <f>IF('Paramètres'!C13&lt;&gt;"",'Paramètres'!C13,"")</f>
        <v/>
      </c>
      <c r="H80" s="7"/>
      <c r="I80" s="8"/>
    </row>
    <row r="81" spans="2:9" ht="9.00113" customHeight="1">
      <c r="B81" s="5"/>
      <c r="C81" s="6"/>
      <c r="D81" s="7"/>
      <c r="E81" s="7"/>
      <c r="F81" s="21"/>
      <c r="G81" s="21"/>
      <c r="H81" s="7"/>
      <c r="I81" s="8"/>
    </row>
    <row r="82" spans="2:9" ht="9.00113" customHeight="1">
      <c r="B82" s="5"/>
      <c r="C82" s="6"/>
      <c r="D82" s="7"/>
      <c r="E82" s="7"/>
      <c r="F82" s="21" t="s">
        <v>2</v>
      </c>
      <c r="G82" s="21">
        <f>IF('Paramètres'!C15&lt;&gt;"",'Paramètres'!C15,"")</f>
        <v/>
      </c>
      <c r="H82" s="7"/>
      <c r="I82" s="8"/>
    </row>
    <row r="83" spans="2:9" ht="9.00113" customHeight="1">
      <c r="B83" s="5"/>
      <c r="C83" s="6"/>
      <c r="D83" s="7"/>
      <c r="E83" s="7"/>
      <c r="F83" s="21"/>
      <c r="G83" s="21"/>
      <c r="H83" s="7"/>
      <c r="I83" s="8"/>
    </row>
    <row r="84" spans="2:9" ht="9.00113" customHeight="1">
      <c r="B84" s="5"/>
      <c r="C84" s="6"/>
      <c r="D84" s="7"/>
      <c r="E84" s="7"/>
      <c r="F84" s="21" t="s">
        <v>3</v>
      </c>
      <c r="G84" s="21">
        <f>IF('Paramètres'!C17&lt;&gt;"",'Paramètres'!C17,"")</f>
        <v/>
      </c>
      <c r="H84" s="7"/>
      <c r="I84" s="8"/>
    </row>
    <row r="85" spans="2:9" ht="9.00113" customHeight="1">
      <c r="B85" s="5"/>
      <c r="C85" s="6"/>
      <c r="D85" s="7"/>
      <c r="E85" s="7"/>
      <c r="F85" s="21"/>
      <c r="G85" s="21"/>
      <c r="H85" s="7"/>
      <c r="I85" s="8"/>
    </row>
    <row r="86" spans="2:9" ht="9.00113" customHeight="1">
      <c r="B86" s="22"/>
      <c r="C86" s="23"/>
      <c r="D86" s="24"/>
      <c r="E86" s="24"/>
      <c r="F86" s="24"/>
      <c r="G86" s="24"/>
      <c r="H86" s="24"/>
      <c r="I86" s="25"/>
    </row>
  </sheetData>
  <sheetProtection password="E95E" sheet="1" objects="1" selectLockedCells="1"/>
  <mergeCells count="21">
    <mergeCell ref="E2:H10"/>
    <mergeCell ref="E11:H19"/>
    <mergeCell ref="E20:H27"/>
    <mergeCell ref="E28:H45"/>
    <mergeCell ref="E60:H62"/>
    <mergeCell ref="E63:H69"/>
    <mergeCell ref="E70:H76"/>
    <mergeCell ref="F78:F79"/>
    <mergeCell ref="G78:G79"/>
    <mergeCell ref="F80:F81"/>
    <mergeCell ref="G80:G81"/>
    <mergeCell ref="F82:F83"/>
    <mergeCell ref="G82:G83"/>
    <mergeCell ref="F84:F85"/>
    <mergeCell ref="G84:G85"/>
    <mergeCell ref="F47:H58"/>
    <mergeCell ref="E47:E58"/>
    <mergeCell ref="C78:C84"/>
    <mergeCell ref="B78:B84"/>
    <mergeCell ref="C71:C77"/>
    <mergeCell ref="B71:B77"/>
  </mergeCells>
  <printOptions horizontalCentered="1" verticalCentered="1"/>
  <pageMargins left="0.23622047244094" right="0.23622047244094" top="0.35433070866142" bottom="0.47244094488189" header="0.2755905511811" footer="0.43307086614173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Q295"/>
  <sheetViews>
    <sheetView showGridLines="0" tabSelected="1" workbookViewId="0">
      <pane ySplit="3" topLeftCell="A4" activePane="bottomLeft" state="frozen"/>
      <selection pane="bottomLeft" activeCell="I84" sqref="I84"/>
    </sheetView>
  </sheetViews>
  <sheetFormatPr defaultRowHeight="15"/>
  <cols>
    <col min="1" max="1" width="0" hidden="1" customWidth="1"/>
    <col min="2" max="2" width="6.5703125" customWidth="1"/>
    <col min="3" max="3" width="36" customWidth="1"/>
    <col min="4" max="4" width="8.140625" customWidth="1"/>
    <col min="5" max="5" width="8.140625" customWidth="1"/>
    <col min="6" max="6" width="8.140625" customWidth="1"/>
    <col min="7" max="7" width="8.140625" customWidth="1"/>
    <col min="8" max="8" width="0" hidden="1" customWidth="1"/>
    <col min="9" max="9" width="12.5703125" customWidth="1"/>
    <col min="10" max="10" width="12.5703125" customWidth="1"/>
    <col min="11" max="11" width="0" hidden="1" customWidth="1"/>
    <col min="12" max="12" width="0" hidden="1" customWidth="1"/>
    <col min="13" max="13" width="0" hidden="1" customWidth="1"/>
    <col min="14" max="14" width="0" hidden="1" customWidth="1"/>
    <col min="15" max="15" width="0" hidden="1" customWidth="1"/>
    <col min="16" max="16" width="0" hidden="1" customWidth="1"/>
    <col min="17" max="17" width="0" hidden="1" customWidth="1"/>
    <col min="18" max="18" width="10.7109375" customWidth="1"/>
    <col min="19" max="19" width="10.7109375" customWidth="1"/>
    <col min="20" max="20" width="10.7109375" customWidth="1"/>
    <col min="21" max="21" width="10.7109375" customWidth="1"/>
    <col min="22" max="22" width="10.7109375" customWidth="1"/>
    <col min="23" max="23" width="10.7109375" customWidth="1"/>
    <col min="24" max="24" width="10.7109375" customWidth="1"/>
    <col min="25" max="25" width="10.7109375" customWidth="1"/>
    <col min="26" max="26" width="10.7109375" customWidth="1"/>
    <col min="27" max="27" width="10.7109375" customWidth="1"/>
    <col min="28" max="28" width="10.7109375" customWidth="1"/>
    <col min="29" max="29" width="10.7109375" customWidth="1"/>
    <col min="30" max="30" width="10.7109375" customWidth="1"/>
    <col min="31" max="31" width="10.7109375" customWidth="1"/>
    <col min="32" max="32" width="10.7109375" customWidth="1"/>
    <col min="33" max="33" width="10.7109375" customWidth="1"/>
    <col min="34" max="34" width="10.7109375" customWidth="1"/>
    <col min="35" max="35" width="10.7109375" customWidth="1"/>
    <col min="36" max="36" width="10.7109375" customWidth="1"/>
    <col min="37" max="37" width="10.7109375" customWidth="1"/>
    <col min="38" max="38" width="10.7109375" customWidth="1"/>
    <col min="39" max="39" width="10.7109375" customWidth="1"/>
    <col min="40" max="40" width="10.7109375" customWidth="1"/>
    <col min="41" max="41" width="10.7109375" customWidth="1"/>
    <col min="42" max="42" width="10.7109375" customWidth="1"/>
    <col min="43" max="43" width="10.7109375" customWidth="1"/>
    <col min="44" max="44" width="10.7109375" customWidth="1"/>
    <col min="45" max="45" width="10.7109375" customWidth="1"/>
    <col min="46" max="46" width="10.7109375" customWidth="1"/>
    <col min="47" max="47" width="10.7109375" customWidth="1"/>
    <col min="48" max="48" width="10.7109375" customWidth="1"/>
    <col min="49" max="49" width="10.7109375" customWidth="1"/>
    <col min="50" max="50" width="10.7109375" customWidth="1"/>
    <col min="51" max="51" width="10.7109375" customWidth="1"/>
    <col min="52" max="52" width="10.7109375" customWidth="1"/>
    <col min="53" max="53" width="10.7109375" customWidth="1"/>
    <col min="54" max="54" width="10.7109375" customWidth="1"/>
    <col min="55" max="55" width="10.7109375" customWidth="1"/>
    <col min="56" max="56" width="10.7109375" customWidth="1"/>
    <col min="57" max="57" width="10.7109375" customWidth="1"/>
    <col min="58" max="58" width="10.7109375" customWidth="1"/>
    <col min="59" max="59" width="10.7109375" customWidth="1"/>
    <col min="60" max="60" width="10.7109375" customWidth="1"/>
    <col min="61" max="61" width="10.7109375" customWidth="1"/>
    <col min="62" max="62" width="10.7109375" customWidth="1"/>
    <col min="63" max="63" width="10.7109375" customWidth="1"/>
    <col min="64" max="64" width="10.7109375" customWidth="1"/>
    <col min="65" max="65" width="10.7109375" customWidth="1"/>
    <col min="66" max="66" width="10.7109375" customWidth="1"/>
    <col min="67" max="67" width="10.7109375" customWidth="1"/>
    <col min="68" max="68" width="10.7109375" customWidth="1"/>
    <col min="69" max="69" width="10.7109375" customWidth="1"/>
  </cols>
  <sheetData>
    <row r="1" spans="1:17" hidden="1">
      <c r="A1" s="7" t="s">
        <v>7</v>
      </c>
      <c r="B1" s="7" t="s">
        <v>8</v>
      </c>
      <c r="C1" s="7" t="s">
        <v>9</v>
      </c>
      <c r="D1" s="7" t="s">
        <v>10</v>
      </c>
      <c r="E1" s="7" t="s">
        <v>11</v>
      </c>
      <c r="F1" s="7" t="s">
        <v>12</v>
      </c>
      <c r="G1" s="7" t="s">
        <v>13</v>
      </c>
      <c r="H1" s="7" t="s">
        <v>14</v>
      </c>
      <c r="I1" s="7" t="s">
        <v>15</v>
      </c>
      <c r="J1" s="7" t="s">
        <v>16</v>
      </c>
      <c r="K1" s="7" t="s">
        <v>17</v>
      </c>
      <c r="M1" s="7" t="s">
        <v>18</v>
      </c>
      <c r="N1" s="7" t="s">
        <v>19</v>
      </c>
      <c r="O1" s="7" t="s">
        <v>20</v>
      </c>
      <c r="P1" s="7" t="s">
        <v>21</v>
      </c>
      <c r="Q1" s="7" t="s">
        <v>22</v>
      </c>
    </row>
    <row r="3" spans="1:17">
      <c r="A3" s="7" t="s">
        <v>23</v>
      </c>
      <c r="B3" s="26" t="s">
        <v>24</v>
      </c>
      <c r="C3" s="26" t="s">
        <v>25</v>
      </c>
      <c r="D3" s="26"/>
      <c r="E3" s="26"/>
      <c r="F3" s="26" t="s">
        <v>12</v>
      </c>
      <c r="G3" s="26" t="s">
        <v>26</v>
      </c>
      <c r="H3" s="26" t="s">
        <v>27</v>
      </c>
      <c r="I3" s="26" t="s">
        <v>28</v>
      </c>
      <c r="J3" s="26" t="s">
        <v>29</v>
      </c>
      <c r="K3" s="26" t="s">
        <v>30</v>
      </c>
      <c r="L3" s="26" t="s">
        <v>31</v>
      </c>
      <c r="M3" s="26" t="s">
        <v>32</v>
      </c>
      <c r="N3" s="26" t="s">
        <v>33</v>
      </c>
      <c r="O3" s="26" t="s">
        <v>34</v>
      </c>
      <c r="P3" s="26" t="s">
        <v>35</v>
      </c>
      <c r="Q3" s="26" t="s">
        <v>36</v>
      </c>
    </row>
    <row r="4" spans="1:17" ht="18.6038" customHeight="1">
      <c r="A4" s="7">
        <v>2</v>
      </c>
      <c r="B4" s="27" t="s">
        <v>37</v>
      </c>
      <c r="C4" s="28" t="s">
        <v>38</v>
      </c>
      <c r="D4" s="28"/>
      <c r="E4" s="28"/>
      <c r="F4" s="28"/>
      <c r="G4" s="28"/>
      <c r="H4" s="28"/>
      <c r="I4" s="28"/>
      <c r="J4" s="27"/>
      <c r="K4" s="7"/>
    </row>
    <row r="5" spans="1:17" ht="18.6038" customHeight="1">
      <c r="A5" s="7">
        <v>3</v>
      </c>
      <c r="B5" s="29"/>
      <c r="C5" s="30" t="s">
        <v>39</v>
      </c>
      <c r="D5" s="30"/>
      <c r="E5" s="30"/>
      <c r="F5" s="30"/>
      <c r="G5" s="30"/>
      <c r="H5" s="30"/>
      <c r="I5" s="30"/>
      <c r="J5" s="31"/>
      <c r="K5" s="7"/>
    </row>
    <row r="6" spans="1:17" ht="18.0125" customHeight="1">
      <c r="A6" s="7">
        <v>4</v>
      </c>
      <c r="B6" s="29"/>
      <c r="C6" s="32" t="s">
        <v>40</v>
      </c>
      <c r="D6" s="32"/>
      <c r="E6" s="32"/>
      <c r="F6" s="32"/>
      <c r="G6" s="32"/>
      <c r="H6" s="32"/>
      <c r="I6" s="32"/>
      <c r="J6" s="33"/>
      <c r="K6" s="7"/>
    </row>
    <row r="7" spans="1:17">
      <c r="A7" s="7">
        <v>8</v>
      </c>
      <c r="B7" s="34"/>
      <c r="C7" s="35" t="s">
        <v>39</v>
      </c>
      <c r="D7" s="35"/>
      <c r="E7" s="35"/>
      <c r="J7" s="36"/>
      <c r="K7" s="7"/>
    </row>
    <row r="8" spans="1:17" hidden="1">
      <c r="A8" s="7" t="s">
        <v>41</v>
      </c>
    </row>
    <row r="9" spans="1:17" hidden="1">
      <c r="A9" s="7" t="s">
        <v>42</v>
      </c>
    </row>
    <row r="10" spans="1:17">
      <c r="A10" s="7">
        <v>8</v>
      </c>
      <c r="B10" s="34"/>
      <c r="C10" s="35" t="s">
        <v>43</v>
      </c>
      <c r="D10" s="35"/>
      <c r="E10" s="35"/>
      <c r="J10" s="36"/>
      <c r="K10" s="7"/>
    </row>
    <row r="11" spans="1:17" hidden="1">
      <c r="A11" s="7" t="s">
        <v>41</v>
      </c>
    </row>
    <row r="12" spans="1:17" hidden="1">
      <c r="A12" s="7" t="s">
        <v>42</v>
      </c>
    </row>
    <row r="13" spans="1:17">
      <c r="A13" s="7">
        <v>8</v>
      </c>
      <c r="B13" s="34"/>
      <c r="C13" s="35" t="s">
        <v>44</v>
      </c>
      <c r="D13" s="35"/>
      <c r="E13" s="35"/>
      <c r="J13" s="36"/>
      <c r="K13" s="7"/>
    </row>
    <row r="14" spans="1:17" hidden="1">
      <c r="A14" s="7" t="s">
        <v>41</v>
      </c>
    </row>
    <row r="15" spans="1:17" hidden="1">
      <c r="A15" s="7" t="s">
        <v>42</v>
      </c>
    </row>
    <row r="16" spans="1:17" hidden="1">
      <c r="A16" s="7" t="s">
        <v>45</v>
      </c>
    </row>
    <row r="17" spans="1:11" ht="18.0125" customHeight="1">
      <c r="A17" s="7">
        <v>4</v>
      </c>
      <c r="B17" s="29"/>
      <c r="C17" s="32" t="s">
        <v>46</v>
      </c>
      <c r="D17" s="32"/>
      <c r="E17" s="32"/>
      <c r="F17" s="32"/>
      <c r="G17" s="32"/>
      <c r="H17" s="32"/>
      <c r="I17" s="32"/>
      <c r="J17" s="33"/>
      <c r="K17" s="7"/>
    </row>
    <row r="18" spans="1:11">
      <c r="A18" s="7">
        <v>8</v>
      </c>
      <c r="B18" s="34"/>
      <c r="C18" s="35" t="s">
        <v>47</v>
      </c>
      <c r="D18" s="35"/>
      <c r="E18" s="35"/>
      <c r="J18" s="36"/>
      <c r="K18" s="7"/>
    </row>
    <row r="19" spans="1:11" hidden="1">
      <c r="A19" s="7" t="s">
        <v>41</v>
      </c>
    </row>
    <row r="20" spans="1:11" hidden="1">
      <c r="A20" s="7" t="s">
        <v>42</v>
      </c>
    </row>
    <row r="21" spans="1:11">
      <c r="A21" s="7">
        <v>8</v>
      </c>
      <c r="B21" s="34"/>
      <c r="C21" s="35" t="s">
        <v>48</v>
      </c>
      <c r="D21" s="35"/>
      <c r="E21" s="35"/>
      <c r="J21" s="36"/>
      <c r="K21" s="7"/>
    </row>
    <row r="22" spans="1:11">
      <c r="A22" s="7">
        <v>9</v>
      </c>
      <c r="B22" s="34"/>
      <c r="C22" s="37" t="s">
        <v>49</v>
      </c>
      <c r="J22" s="36"/>
    </row>
    <row r="23" spans="1:11" hidden="1">
      <c r="A23" s="7" t="s">
        <v>50</v>
      </c>
    </row>
    <row r="24" spans="1:11" hidden="1">
      <c r="A24" s="7" t="s">
        <v>51</v>
      </c>
    </row>
    <row r="25" spans="1:11">
      <c r="A25" s="7">
        <v>9</v>
      </c>
      <c r="B25" s="34"/>
      <c r="C25" s="37" t="s">
        <v>52</v>
      </c>
      <c r="J25" s="36"/>
    </row>
    <row r="26" spans="1:11" hidden="1">
      <c r="A26" s="7" t="s">
        <v>50</v>
      </c>
    </row>
    <row r="27" spans="1:11" hidden="1">
      <c r="A27" s="7" t="s">
        <v>51</v>
      </c>
    </row>
    <row r="28" spans="1:11">
      <c r="A28" s="7">
        <v>9</v>
      </c>
      <c r="B28" s="34"/>
      <c r="C28" s="37" t="s">
        <v>53</v>
      </c>
      <c r="J28" s="36"/>
    </row>
    <row r="29" spans="1:11" hidden="1">
      <c r="A29" s="7" t="s">
        <v>50</v>
      </c>
    </row>
    <row r="30" spans="1:11" hidden="1">
      <c r="A30" s="7" t="s">
        <v>51</v>
      </c>
    </row>
    <row r="31" spans="1:11" hidden="1">
      <c r="A31" s="7" t="s">
        <v>42</v>
      </c>
    </row>
    <row r="32" spans="1:11">
      <c r="A32" s="7">
        <v>8</v>
      </c>
      <c r="B32" s="34"/>
      <c r="C32" s="35" t="s">
        <v>54</v>
      </c>
      <c r="D32" s="35"/>
      <c r="E32" s="35"/>
      <c r="J32" s="36"/>
      <c r="K32" s="7"/>
    </row>
    <row r="33" spans="1:11">
      <c r="A33" s="7">
        <v>9</v>
      </c>
      <c r="B33" s="34"/>
      <c r="C33" s="37" t="s">
        <v>55</v>
      </c>
      <c r="J33" s="36"/>
    </row>
    <row r="34" spans="1:11" hidden="1">
      <c r="A34" s="7" t="s">
        <v>50</v>
      </c>
    </row>
    <row r="35" spans="1:11" hidden="1">
      <c r="A35" s="7" t="s">
        <v>51</v>
      </c>
    </row>
    <row r="36" spans="1:11">
      <c r="A36" s="7">
        <v>9</v>
      </c>
      <c r="B36" s="34"/>
      <c r="C36" s="37" t="s">
        <v>56</v>
      </c>
      <c r="J36" s="36"/>
    </row>
    <row r="37" spans="1:11" hidden="1">
      <c r="A37" s="7" t="s">
        <v>50</v>
      </c>
    </row>
    <row r="38" spans="1:11" hidden="1">
      <c r="A38" s="7" t="s">
        <v>51</v>
      </c>
    </row>
    <row r="39" spans="1:11">
      <c r="A39" s="7">
        <v>9</v>
      </c>
      <c r="B39" s="34"/>
      <c r="C39" s="37" t="s">
        <v>57</v>
      </c>
      <c r="J39" s="36"/>
    </row>
    <row r="40" spans="1:11" hidden="1">
      <c r="A40" s="7" t="s">
        <v>50</v>
      </c>
    </row>
    <row r="41" spans="1:11" hidden="1">
      <c r="A41" s="7" t="s">
        <v>51</v>
      </c>
    </row>
    <row r="42" spans="1:11" hidden="1">
      <c r="A42" s="7" t="s">
        <v>42</v>
      </c>
    </row>
    <row r="43" spans="1:11">
      <c r="A43" s="7">
        <v>8</v>
      </c>
      <c r="B43" s="34"/>
      <c r="C43" s="35" t="s">
        <v>58</v>
      </c>
      <c r="D43" s="35"/>
      <c r="E43" s="35"/>
      <c r="J43" s="36"/>
      <c r="K43" s="7"/>
    </row>
    <row r="44" spans="1:11">
      <c r="A44" s="7">
        <v>9</v>
      </c>
      <c r="B44" s="34"/>
      <c r="C44" s="37" t="s">
        <v>59</v>
      </c>
      <c r="J44" s="36"/>
    </row>
    <row r="45" spans="1:11" hidden="1">
      <c r="A45" s="7" t="s">
        <v>50</v>
      </c>
    </row>
    <row r="46" spans="1:11" hidden="1">
      <c r="A46" s="7" t="s">
        <v>51</v>
      </c>
    </row>
    <row r="47" spans="1:11">
      <c r="A47" s="7">
        <v>9</v>
      </c>
      <c r="B47" s="34"/>
      <c r="C47" s="37" t="s">
        <v>60</v>
      </c>
      <c r="J47" s="36"/>
    </row>
    <row r="48" spans="1:11" hidden="1">
      <c r="A48" s="7" t="s">
        <v>50</v>
      </c>
    </row>
    <row r="49" spans="1:11" hidden="1">
      <c r="A49" s="7" t="s">
        <v>51</v>
      </c>
    </row>
    <row r="50" spans="1:11">
      <c r="A50" s="7">
        <v>9</v>
      </c>
      <c r="B50" s="34"/>
      <c r="C50" s="37" t="s">
        <v>61</v>
      </c>
      <c r="J50" s="36"/>
    </row>
    <row r="51" spans="1:11" hidden="1">
      <c r="A51" s="7" t="s">
        <v>50</v>
      </c>
    </row>
    <row r="52" spans="1:11" hidden="1">
      <c r="A52" s="7" t="s">
        <v>51</v>
      </c>
    </row>
    <row r="53" spans="1:11">
      <c r="A53" s="7">
        <v>9</v>
      </c>
      <c r="B53" s="34"/>
      <c r="C53" s="37" t="s">
        <v>62</v>
      </c>
      <c r="J53" s="36"/>
    </row>
    <row r="54" spans="1:11" hidden="1">
      <c r="A54" s="7" t="s">
        <v>50</v>
      </c>
    </row>
    <row r="55" spans="1:11" hidden="1">
      <c r="A55" s="7" t="s">
        <v>51</v>
      </c>
    </row>
    <row r="56" spans="1:11">
      <c r="A56" s="7">
        <v>9</v>
      </c>
      <c r="B56" s="34"/>
      <c r="C56" s="37" t="s">
        <v>63</v>
      </c>
      <c r="J56" s="36"/>
    </row>
    <row r="57" spans="1:11" hidden="1">
      <c r="A57" s="7" t="s">
        <v>50</v>
      </c>
    </row>
    <row r="58" spans="1:11" hidden="1">
      <c r="A58" s="7" t="s">
        <v>51</v>
      </c>
    </row>
    <row r="59" spans="1:11" hidden="1">
      <c r="A59" s="7" t="s">
        <v>42</v>
      </c>
    </row>
    <row r="60" spans="1:11">
      <c r="A60" s="7">
        <v>8</v>
      </c>
      <c r="B60" s="34"/>
      <c r="C60" s="35" t="s">
        <v>64</v>
      </c>
      <c r="D60" s="35"/>
      <c r="E60" s="35"/>
      <c r="J60" s="36"/>
      <c r="K60" s="7"/>
    </row>
    <row r="61" spans="1:11" hidden="1">
      <c r="A61" s="7" t="s">
        <v>41</v>
      </c>
    </row>
    <row r="62" spans="1:11" hidden="1">
      <c r="A62" s="7" t="s">
        <v>42</v>
      </c>
    </row>
    <row r="63" spans="1:11">
      <c r="A63" s="7">
        <v>8</v>
      </c>
      <c r="B63" s="34"/>
      <c r="C63" s="35" t="s">
        <v>65</v>
      </c>
      <c r="D63" s="35"/>
      <c r="E63" s="35"/>
      <c r="J63" s="36"/>
      <c r="K63" s="7"/>
    </row>
    <row r="64" spans="1:11" hidden="1">
      <c r="A64" s="7" t="s">
        <v>41</v>
      </c>
    </row>
    <row r="65" spans="1:11" hidden="1">
      <c r="A65" s="7" t="s">
        <v>42</v>
      </c>
    </row>
    <row r="66" spans="1:11">
      <c r="A66" s="7">
        <v>8</v>
      </c>
      <c r="B66" s="34"/>
      <c r="C66" s="35" t="s">
        <v>66</v>
      </c>
      <c r="D66" s="35"/>
      <c r="E66" s="35"/>
      <c r="J66" s="36"/>
      <c r="K66" s="7"/>
    </row>
    <row r="67" spans="1:11" hidden="1">
      <c r="A67" s="7" t="s">
        <v>41</v>
      </c>
    </row>
    <row r="68" spans="1:11" hidden="1">
      <c r="A68" s="7" t="s">
        <v>42</v>
      </c>
    </row>
    <row r="69" spans="1:11">
      <c r="A69" s="7">
        <v>8</v>
      </c>
      <c r="B69" s="34"/>
      <c r="C69" s="35" t="s">
        <v>67</v>
      </c>
      <c r="D69" s="35"/>
      <c r="E69" s="35"/>
      <c r="J69" s="36"/>
      <c r="K69" s="7"/>
    </row>
    <row r="70" spans="1:11" hidden="1">
      <c r="A70" s="7" t="s">
        <v>41</v>
      </c>
    </row>
    <row r="71" spans="1:11" hidden="1">
      <c r="A71" s="7" t="s">
        <v>42</v>
      </c>
    </row>
    <row r="72" spans="1:11" hidden="1">
      <c r="A72" s="7" t="s">
        <v>45</v>
      </c>
    </row>
    <row r="73" spans="1:11" ht="18.0125" customHeight="1">
      <c r="A73" s="7">
        <v>4</v>
      </c>
      <c r="B73" s="29"/>
      <c r="C73" s="32" t="s">
        <v>68</v>
      </c>
      <c r="D73" s="32"/>
      <c r="E73" s="32"/>
      <c r="F73" s="32"/>
      <c r="G73" s="32"/>
      <c r="H73" s="32"/>
      <c r="I73" s="32"/>
      <c r="J73" s="33"/>
      <c r="K73" s="7"/>
    </row>
    <row r="74" spans="1:11">
      <c r="A74" s="7">
        <v>9</v>
      </c>
      <c r="B74" s="34"/>
      <c r="C74" s="37" t="s">
        <v>69</v>
      </c>
      <c r="J74" s="36"/>
    </row>
    <row r="75" spans="1:11" hidden="1">
      <c r="A75" s="7" t="s">
        <v>50</v>
      </c>
    </row>
    <row r="76" spans="1:11" hidden="1">
      <c r="A76" s="7" t="s">
        <v>51</v>
      </c>
    </row>
    <row r="77" spans="1:11">
      <c r="A77" s="7">
        <v>8</v>
      </c>
      <c r="B77" s="34"/>
      <c r="C77" s="35" t="s">
        <v>70</v>
      </c>
      <c r="D77" s="35"/>
      <c r="E77" s="35"/>
      <c r="J77" s="36"/>
      <c r="K77" s="7"/>
    </row>
    <row r="78" spans="1:11" hidden="1">
      <c r="A78" s="7" t="s">
        <v>41</v>
      </c>
    </row>
    <row r="79" spans="1:11" hidden="1">
      <c r="A79" s="7" t="s">
        <v>42</v>
      </c>
    </row>
    <row r="80" spans="1:11" hidden="1">
      <c r="A80" s="7" t="s">
        <v>45</v>
      </c>
    </row>
    <row r="81" spans="1:17" hidden="1">
      <c r="A81" s="7" t="s">
        <v>71</v>
      </c>
    </row>
    <row r="82" spans="1:17" ht="22.2338" customHeight="1">
      <c r="A82" s="7">
        <v>3</v>
      </c>
      <c r="B82" s="29" t="s">
        <v>72</v>
      </c>
      <c r="C82" s="30" t="s">
        <v>73</v>
      </c>
      <c r="D82" s="30"/>
      <c r="E82" s="30"/>
      <c r="F82" s="30"/>
      <c r="G82" s="30"/>
      <c r="H82" s="30"/>
      <c r="I82" s="30"/>
      <c r="J82" s="31"/>
      <c r="K82" s="7"/>
    </row>
    <row r="83" spans="1:17">
      <c r="A83" s="7">
        <v>4</v>
      </c>
      <c r="B83" s="29" t="s">
        <v>74</v>
      </c>
      <c r="C83" s="32" t="s">
        <v>75</v>
      </c>
      <c r="D83" s="32"/>
      <c r="E83" s="32"/>
      <c r="F83" s="32"/>
      <c r="G83" s="32"/>
      <c r="H83" s="32"/>
      <c r="I83" s="32"/>
      <c r="J83" s="33"/>
      <c r="K83" s="7"/>
    </row>
    <row r="84" spans="1:17">
      <c r="A84" s="7">
        <v>9</v>
      </c>
      <c r="B84" s="34" t="s">
        <v>76</v>
      </c>
      <c r="C84" s="38" t="s">
        <v>77</v>
      </c>
      <c r="D84" s="36"/>
      <c r="E84" s="36"/>
      <c r="F84" s="39" t="s">
        <v>78</v>
      </c>
      <c r="G84" s="40">
        <v>1</v>
      </c>
      <c r="H84" s="40"/>
      <c r="I84" s="41"/>
      <c r="J84" s="42">
        <f>IF(AND(G84= "",H84= ""), 0, ROUND(ROUND(I84, 2) * ROUND(IF(H84="",G84,H84),  0), 2))</f>
        <v/>
      </c>
      <c r="K84" s="7"/>
      <c r="M84" s="43">
        <v>0.2</v>
      </c>
      <c r="Q84" s="7">
        <v>63</v>
      </c>
    </row>
    <row r="85" spans="1:17" hidden="1">
      <c r="A85" s="7" t="s">
        <v>50</v>
      </c>
    </row>
    <row r="86" spans="1:17" hidden="1">
      <c r="A86" s="7" t="s">
        <v>79</v>
      </c>
    </row>
    <row r="87" spans="1:17">
      <c r="A87" s="7" t="s">
        <v>80</v>
      </c>
      <c r="B87" s="34"/>
      <c r="C87" s="7" t="s">
        <v>81</v>
      </c>
      <c r="G87" s="44">
        <v>1</v>
      </c>
      <c r="I87" s="45" t="s">
        <v>82</v>
      </c>
      <c r="J87" s="36"/>
    </row>
    <row r="88" spans="1:17" hidden="1">
      <c r="A88" s="7" t="s">
        <v>51</v>
      </c>
    </row>
    <row r="89" spans="1:17">
      <c r="A89" s="7" t="s">
        <v>45</v>
      </c>
      <c r="B89" s="36"/>
      <c r="J89" s="36"/>
    </row>
    <row r="90" spans="1:17">
      <c r="B90" s="36"/>
      <c r="C90" s="46" t="s">
        <v>75</v>
      </c>
      <c r="D90" s="47"/>
      <c r="E90" s="47"/>
      <c r="F90" s="48"/>
      <c r="G90" s="48"/>
      <c r="H90" s="48"/>
      <c r="I90" s="48"/>
      <c r="J90" s="49"/>
    </row>
    <row r="91" spans="1:17">
      <c r="B91" s="36"/>
      <c r="C91" s="50"/>
      <c r="D91" s="7"/>
      <c r="E91" s="7"/>
      <c r="F91" s="7"/>
      <c r="G91" s="7"/>
      <c r="H91" s="7"/>
      <c r="I91" s="7"/>
      <c r="J91" s="8"/>
    </row>
    <row r="92" spans="1:17">
      <c r="B92" s="36"/>
      <c r="C92" s="51" t="s">
        <v>83</v>
      </c>
      <c r="D92" s="52"/>
      <c r="E92" s="52"/>
      <c r="F92" s="53">
        <f>SUMIF(K84:K89, IF(K83="","",K83), J84:J89)</f>
        <v/>
      </c>
      <c r="G92" s="53"/>
      <c r="H92" s="53"/>
      <c r="I92" s="53"/>
      <c r="J92" s="54"/>
    </row>
    <row r="93" spans="1:17" hidden="1">
      <c r="B93" s="36"/>
      <c r="C93" s="55" t="s">
        <v>84</v>
      </c>
      <c r="D93" s="56"/>
      <c r="E93" s="56"/>
      <c r="F93" s="57">
        <f>ROUND(SUMIF(K84:K89, IF(K83="","",K83), J84:J89) * 0.2, 2)</f>
        <v/>
      </c>
      <c r="G93" s="57"/>
      <c r="H93" s="57"/>
      <c r="I93" s="57"/>
      <c r="J93" s="58"/>
    </row>
    <row r="94" spans="1:17" hidden="1">
      <c r="B94" s="36"/>
      <c r="C94" s="51" t="s">
        <v>85</v>
      </c>
      <c r="D94" s="52"/>
      <c r="E94" s="52"/>
      <c r="F94" s="53">
        <f>SUM(F92:F93)</f>
        <v/>
      </c>
      <c r="G94" s="53"/>
      <c r="H94" s="53"/>
      <c r="I94" s="53"/>
      <c r="J94" s="54"/>
    </row>
    <row r="95" spans="1:17" ht="18.0125" customHeight="1">
      <c r="A95" s="7">
        <v>4</v>
      </c>
      <c r="B95" s="29" t="s">
        <v>86</v>
      </c>
      <c r="C95" s="32" t="s">
        <v>87</v>
      </c>
      <c r="D95" s="32"/>
      <c r="E95" s="32"/>
      <c r="F95" s="32"/>
      <c r="G95" s="32"/>
      <c r="H95" s="32"/>
      <c r="I95" s="32"/>
      <c r="J95" s="33"/>
      <c r="K95" s="7"/>
    </row>
    <row r="96" spans="1:17">
      <c r="A96" s="7">
        <v>9</v>
      </c>
      <c r="B96" s="34" t="s">
        <v>88</v>
      </c>
      <c r="C96" s="38" t="s">
        <v>89</v>
      </c>
      <c r="D96" s="36"/>
      <c r="E96" s="36"/>
      <c r="F96" s="39" t="s">
        <v>12</v>
      </c>
      <c r="G96" s="40">
        <v>4</v>
      </c>
      <c r="H96" s="40"/>
      <c r="I96" s="41"/>
      <c r="J96" s="42">
        <f>IF(AND(G96= "",H96= ""), 0, ROUND(ROUND(I96, 2) * ROUND(IF(H96="",G96,H96),  0), 2))</f>
        <v/>
      </c>
      <c r="K96" s="7"/>
      <c r="M96" s="43">
        <v>0.2</v>
      </c>
      <c r="Q96" s="7">
        <v>63</v>
      </c>
    </row>
    <row r="97" spans="1:17" hidden="1">
      <c r="A97" s="7" t="s">
        <v>50</v>
      </c>
    </row>
    <row r="98" spans="1:17" hidden="1">
      <c r="A98" s="7" t="s">
        <v>79</v>
      </c>
    </row>
    <row r="99" spans="1:17">
      <c r="A99" s="7" t="s">
        <v>80</v>
      </c>
      <c r="B99" s="34"/>
      <c r="C99" s="7" t="s">
        <v>90</v>
      </c>
      <c r="G99" s="44">
        <v>2</v>
      </c>
      <c r="I99" s="45" t="s">
        <v>91</v>
      </c>
      <c r="J99" s="36"/>
    </row>
    <row r="100" spans="1:17">
      <c r="A100" s="7" t="s">
        <v>80</v>
      </c>
      <c r="B100" s="34"/>
      <c r="C100" s="7" t="s">
        <v>92</v>
      </c>
      <c r="G100" s="44">
        <v>1</v>
      </c>
      <c r="I100" s="45" t="s">
        <v>91</v>
      </c>
      <c r="J100" s="36"/>
    </row>
    <row r="101" spans="1:17">
      <c r="A101" s="7" t="s">
        <v>80</v>
      </c>
      <c r="B101" s="34"/>
      <c r="C101" s="7" t="s">
        <v>93</v>
      </c>
      <c r="G101" s="44">
        <v>1</v>
      </c>
      <c r="I101" s="45" t="s">
        <v>91</v>
      </c>
      <c r="J101" s="36"/>
    </row>
    <row r="102" spans="1:17" hidden="1">
      <c r="A102" s="7" t="s">
        <v>51</v>
      </c>
    </row>
    <row r="103" spans="1:17">
      <c r="A103" s="7" t="s">
        <v>45</v>
      </c>
      <c r="B103" s="36"/>
      <c r="J103" s="36"/>
    </row>
    <row r="104" spans="1:17" ht="16.9125" customHeight="1">
      <c r="B104" s="36"/>
      <c r="C104" s="46" t="s">
        <v>87</v>
      </c>
      <c r="D104" s="47"/>
      <c r="E104" s="47"/>
      <c r="F104" s="48"/>
      <c r="G104" s="48"/>
      <c r="H104" s="48"/>
      <c r="I104" s="48"/>
      <c r="J104" s="49"/>
    </row>
    <row r="105" spans="1:17">
      <c r="B105" s="36"/>
      <c r="C105" s="50"/>
      <c r="D105" s="7"/>
      <c r="E105" s="7"/>
      <c r="F105" s="7"/>
      <c r="G105" s="7"/>
      <c r="H105" s="7"/>
      <c r="I105" s="7"/>
      <c r="J105" s="8"/>
    </row>
    <row r="106" spans="1:17">
      <c r="B106" s="36"/>
      <c r="C106" s="51" t="s">
        <v>83</v>
      </c>
      <c r="D106" s="52"/>
      <c r="E106" s="52"/>
      <c r="F106" s="53">
        <f>SUMIF(K96:K103, IF(K95="","",K95), J96:J103)</f>
        <v/>
      </c>
      <c r="G106" s="53"/>
      <c r="H106" s="53"/>
      <c r="I106" s="53"/>
      <c r="J106" s="54"/>
    </row>
    <row r="107" spans="1:17" hidden="1">
      <c r="B107" s="36"/>
      <c r="C107" s="55" t="s">
        <v>84</v>
      </c>
      <c r="D107" s="56"/>
      <c r="E107" s="56"/>
      <c r="F107" s="57">
        <f>ROUND(SUMIF(K96:K103, IF(K95="","",K95), J96:J103) * 0.2, 2)</f>
        <v/>
      </c>
      <c r="G107" s="57"/>
      <c r="H107" s="57"/>
      <c r="I107" s="57"/>
      <c r="J107" s="58"/>
    </row>
    <row r="108" spans="1:17" hidden="1">
      <c r="B108" s="36"/>
      <c r="C108" s="51" t="s">
        <v>85</v>
      </c>
      <c r="D108" s="52"/>
      <c r="E108" s="52"/>
      <c r="F108" s="53">
        <f>SUM(F106:F107)</f>
        <v/>
      </c>
      <c r="G108" s="53"/>
      <c r="H108" s="53"/>
      <c r="I108" s="53"/>
      <c r="J108" s="54"/>
    </row>
    <row r="109" spans="1:17" ht="18.0125" customHeight="1">
      <c r="A109" s="7">
        <v>4</v>
      </c>
      <c r="B109" s="29" t="s">
        <v>94</v>
      </c>
      <c r="C109" s="32" t="s">
        <v>95</v>
      </c>
      <c r="D109" s="32"/>
      <c r="E109" s="32"/>
      <c r="F109" s="32"/>
      <c r="G109" s="32"/>
      <c r="H109" s="32"/>
      <c r="I109" s="32"/>
      <c r="J109" s="33"/>
      <c r="K109" s="7"/>
    </row>
    <row r="110" spans="1:17" ht="27.225" customHeight="1">
      <c r="A110" s="7">
        <v>9</v>
      </c>
      <c r="B110" s="34" t="s">
        <v>96</v>
      </c>
      <c r="C110" s="38" t="s">
        <v>97</v>
      </c>
      <c r="D110" s="36"/>
      <c r="E110" s="36"/>
      <c r="F110" s="39" t="s">
        <v>12</v>
      </c>
      <c r="G110" s="40">
        <f>ROUND(SUM(G111:G111), 0 )</f>
        <v/>
      </c>
      <c r="H110" s="40"/>
      <c r="I110" s="41"/>
      <c r="J110" s="42">
        <f>IF(AND(G110= "",H110= ""), 0, ROUND(ROUND(I110, 2) * ROUND(IF(H110="",G110,H110),  0), 2))</f>
        <v/>
      </c>
      <c r="K110" s="7"/>
      <c r="M110" s="43">
        <v>0.2</v>
      </c>
      <c r="Q110" s="7">
        <v>1574</v>
      </c>
    </row>
    <row r="111" spans="1:17" hidden="1">
      <c r="A111" s="59" t="s">
        <v>99</v>
      </c>
      <c r="B111" s="36"/>
      <c r="C111" s="60" t="s">
        <v>98</v>
      </c>
      <c r="D111" s="60"/>
      <c r="E111" s="60"/>
      <c r="F111" s="60"/>
      <c r="G111" s="61">
        <v>2</v>
      </c>
      <c r="H111" s="62"/>
      <c r="J111" s="36"/>
    </row>
    <row r="112" spans="1:17">
      <c r="A112" s="59" t="s">
        <v>101</v>
      </c>
      <c r="B112" s="63"/>
      <c r="C112" s="63" t="s">
        <v>100</v>
      </c>
      <c r="D112" s="63"/>
      <c r="E112" s="63"/>
      <c r="F112" s="63"/>
      <c r="G112" s="63"/>
      <c r="H112" s="63"/>
      <c r="I112" s="63"/>
      <c r="J112" s="63"/>
    </row>
    <row r="113" spans="1:17" hidden="1">
      <c r="A113" s="7" t="s">
        <v>50</v>
      </c>
    </row>
    <row r="114" spans="1:17" hidden="1">
      <c r="A114" s="7" t="s">
        <v>79</v>
      </c>
    </row>
    <row r="115" spans="1:17">
      <c r="A115" s="7" t="s">
        <v>102</v>
      </c>
      <c r="B115" s="63"/>
      <c r="C115" s="63" t="s">
        <v>103</v>
      </c>
      <c r="D115" s="63"/>
      <c r="E115" s="63"/>
      <c r="F115" s="63"/>
      <c r="G115" s="63"/>
      <c r="H115" s="63"/>
      <c r="I115" s="63"/>
      <c r="J115" s="63"/>
    </row>
    <row r="116" spans="1:17">
      <c r="A116" s="7" t="s">
        <v>80</v>
      </c>
      <c r="B116" s="34"/>
      <c r="C116" s="7" t="s">
        <v>104</v>
      </c>
      <c r="G116" s="44">
        <v>2</v>
      </c>
      <c r="I116" s="45" t="s">
        <v>91</v>
      </c>
      <c r="J116" s="36"/>
    </row>
    <row r="117" spans="1:17" hidden="1">
      <c r="A117" s="7" t="s">
        <v>51</v>
      </c>
    </row>
    <row r="118" spans="1:17" ht="27.225" customHeight="1">
      <c r="A118" s="7">
        <v>9</v>
      </c>
      <c r="B118" s="34" t="s">
        <v>105</v>
      </c>
      <c r="C118" s="38" t="s">
        <v>106</v>
      </c>
      <c r="D118" s="36"/>
      <c r="E118" s="36"/>
      <c r="F118" s="39" t="s">
        <v>12</v>
      </c>
      <c r="G118" s="40">
        <f>ROUND(SUM(G119:G119), 0 )</f>
        <v/>
      </c>
      <c r="H118" s="40"/>
      <c r="I118" s="41"/>
      <c r="J118" s="42">
        <f>IF(AND(G118= "",H118= ""), 0, ROUND(ROUND(I118, 2) * ROUND(IF(H118="",G118,H118),  0), 2))</f>
        <v/>
      </c>
      <c r="K118" s="7"/>
      <c r="M118" s="43">
        <v>0.2</v>
      </c>
      <c r="Q118" s="7">
        <v>1281</v>
      </c>
    </row>
    <row r="119" spans="1:17" hidden="1">
      <c r="A119" s="59" t="s">
        <v>108</v>
      </c>
      <c r="B119" s="36"/>
      <c r="C119" s="60" t="s">
        <v>107</v>
      </c>
      <c r="D119" s="60"/>
      <c r="E119" s="60"/>
      <c r="F119" s="60"/>
      <c r="G119" s="61">
        <v>1</v>
      </c>
      <c r="H119" s="62"/>
      <c r="J119" s="36"/>
    </row>
    <row r="120" spans="1:17">
      <c r="A120" s="59" t="s">
        <v>110</v>
      </c>
      <c r="B120" s="63"/>
      <c r="C120" s="63" t="s">
        <v>109</v>
      </c>
      <c r="D120" s="63"/>
      <c r="E120" s="63"/>
      <c r="F120" s="63"/>
      <c r="G120" s="63"/>
      <c r="H120" s="63"/>
      <c r="I120" s="63"/>
      <c r="J120" s="63"/>
    </row>
    <row r="121" spans="1:17" hidden="1">
      <c r="A121" s="7" t="s">
        <v>50</v>
      </c>
    </row>
    <row r="122" spans="1:17" hidden="1">
      <c r="A122" s="7" t="s">
        <v>79</v>
      </c>
    </row>
    <row r="123" spans="1:17">
      <c r="A123" s="7" t="s">
        <v>102</v>
      </c>
      <c r="B123" s="63"/>
      <c r="C123" s="63" t="s">
        <v>111</v>
      </c>
      <c r="D123" s="63"/>
      <c r="E123" s="63"/>
      <c r="F123" s="63"/>
      <c r="G123" s="63"/>
      <c r="H123" s="63"/>
      <c r="I123" s="63"/>
      <c r="J123" s="63"/>
    </row>
    <row r="124" spans="1:17">
      <c r="A124" s="7" t="s">
        <v>80</v>
      </c>
      <c r="B124" s="34"/>
      <c r="C124" s="7" t="s">
        <v>112</v>
      </c>
      <c r="G124" s="44">
        <v>1</v>
      </c>
      <c r="I124" s="45" t="s">
        <v>91</v>
      </c>
      <c r="J124" s="36"/>
    </row>
    <row r="125" spans="1:17" hidden="1">
      <c r="A125" s="7" t="s">
        <v>51</v>
      </c>
    </row>
    <row r="126" spans="1:17" ht="27.225" customHeight="1">
      <c r="A126" s="7">
        <v>9</v>
      </c>
      <c r="B126" s="34" t="s">
        <v>113</v>
      </c>
      <c r="C126" s="38" t="s">
        <v>114</v>
      </c>
      <c r="D126" s="36"/>
      <c r="E126" s="36"/>
      <c r="F126" s="39" t="s">
        <v>12</v>
      </c>
      <c r="G126" s="40">
        <f>ROUND(SUM(G127:G127), 0 )</f>
        <v/>
      </c>
      <c r="H126" s="40"/>
      <c r="I126" s="41"/>
      <c r="J126" s="42">
        <f>IF(AND(G126= "",H126= ""), 0, ROUND(ROUND(I126, 2) * ROUND(IF(H126="",G126,H126),  0), 2))</f>
        <v/>
      </c>
      <c r="K126" s="7"/>
      <c r="M126" s="43">
        <v>0.2</v>
      </c>
      <c r="Q126" s="7">
        <v>1281</v>
      </c>
    </row>
    <row r="127" spans="1:17" hidden="1">
      <c r="A127" s="59" t="s">
        <v>108</v>
      </c>
      <c r="B127" s="36"/>
      <c r="C127" s="60" t="s">
        <v>107</v>
      </c>
      <c r="D127" s="60"/>
      <c r="E127" s="60"/>
      <c r="F127" s="60"/>
      <c r="G127" s="61">
        <v>1</v>
      </c>
      <c r="H127" s="62"/>
      <c r="J127" s="36"/>
    </row>
    <row r="128" spans="1:17">
      <c r="A128" s="59" t="s">
        <v>110</v>
      </c>
      <c r="B128" s="63"/>
      <c r="C128" s="63" t="s">
        <v>109</v>
      </c>
      <c r="D128" s="63"/>
      <c r="E128" s="63"/>
      <c r="F128" s="63"/>
      <c r="G128" s="63"/>
      <c r="H128" s="63"/>
      <c r="I128" s="63"/>
      <c r="J128" s="63"/>
    </row>
    <row r="129" spans="1:17" hidden="1">
      <c r="A129" s="7" t="s">
        <v>50</v>
      </c>
    </row>
    <row r="130" spans="1:17" hidden="1">
      <c r="A130" s="7" t="s">
        <v>79</v>
      </c>
    </row>
    <row r="131" spans="1:17">
      <c r="A131" s="7" t="s">
        <v>102</v>
      </c>
      <c r="B131" s="63"/>
      <c r="C131" s="63" t="s">
        <v>115</v>
      </c>
      <c r="D131" s="63"/>
      <c r="E131" s="63"/>
      <c r="F131" s="63"/>
      <c r="G131" s="63"/>
      <c r="H131" s="63"/>
      <c r="I131" s="63"/>
      <c r="J131" s="63"/>
    </row>
    <row r="132" spans="1:17">
      <c r="A132" s="7" t="s">
        <v>80</v>
      </c>
      <c r="B132" s="34"/>
      <c r="C132" s="7" t="s">
        <v>116</v>
      </c>
      <c r="G132" s="44">
        <v>1</v>
      </c>
      <c r="I132" s="45" t="s">
        <v>91</v>
      </c>
      <c r="J132" s="36"/>
    </row>
    <row r="133" spans="1:17" hidden="1">
      <c r="A133" s="7" t="s">
        <v>51</v>
      </c>
    </row>
    <row r="134" spans="1:17" ht="27.225" customHeight="1">
      <c r="A134" s="7">
        <v>9</v>
      </c>
      <c r="B134" s="34" t="s">
        <v>117</v>
      </c>
      <c r="C134" s="38" t="s">
        <v>118</v>
      </c>
      <c r="D134" s="36"/>
      <c r="E134" s="36"/>
      <c r="F134" s="39" t="s">
        <v>12</v>
      </c>
      <c r="G134" s="40">
        <f>ROUND(SUM(G135:G135), 0 )</f>
        <v/>
      </c>
      <c r="H134" s="40"/>
      <c r="I134" s="41"/>
      <c r="J134" s="42">
        <f>IF(AND(G134= "",H134= ""), 0, ROUND(ROUND(I134, 2) * ROUND(IF(H134="",G134,H134),  0), 2))</f>
        <v/>
      </c>
      <c r="K134" s="7"/>
      <c r="M134" s="43">
        <v>0.2</v>
      </c>
      <c r="Q134" s="7">
        <v>1281</v>
      </c>
    </row>
    <row r="135" spans="1:17" hidden="1">
      <c r="A135" s="59" t="s">
        <v>108</v>
      </c>
      <c r="B135" s="36"/>
      <c r="C135" s="60" t="s">
        <v>107</v>
      </c>
      <c r="D135" s="60"/>
      <c r="E135" s="60"/>
      <c r="F135" s="60"/>
      <c r="G135" s="61">
        <v>3</v>
      </c>
      <c r="H135" s="62"/>
      <c r="J135" s="36"/>
    </row>
    <row r="136" spans="1:17">
      <c r="A136" s="59" t="s">
        <v>110</v>
      </c>
      <c r="B136" s="63"/>
      <c r="C136" s="63" t="s">
        <v>109</v>
      </c>
      <c r="D136" s="63"/>
      <c r="E136" s="63"/>
      <c r="F136" s="63"/>
      <c r="G136" s="63"/>
      <c r="H136" s="63"/>
      <c r="I136" s="63"/>
      <c r="J136" s="63"/>
    </row>
    <row r="137" spans="1:17" hidden="1">
      <c r="A137" s="7" t="s">
        <v>50</v>
      </c>
    </row>
    <row r="138" spans="1:17" hidden="1">
      <c r="A138" s="7" t="s">
        <v>79</v>
      </c>
    </row>
    <row r="139" spans="1:17" ht="20.75" customHeight="1">
      <c r="A139" s="7" t="s">
        <v>102</v>
      </c>
      <c r="B139" s="63"/>
      <c r="C139" s="63" t="s">
        <v>119</v>
      </c>
      <c r="D139" s="63"/>
      <c r="E139" s="63"/>
      <c r="F139" s="63"/>
      <c r="G139" s="63"/>
      <c r="H139" s="63"/>
      <c r="I139" s="63"/>
      <c r="J139" s="63"/>
    </row>
    <row r="140" spans="1:17">
      <c r="A140" s="7" t="s">
        <v>80</v>
      </c>
      <c r="B140" s="34"/>
      <c r="C140" s="7" t="s">
        <v>120</v>
      </c>
      <c r="G140" s="44">
        <v>3</v>
      </c>
      <c r="I140" s="45" t="s">
        <v>91</v>
      </c>
      <c r="J140" s="36"/>
    </row>
    <row r="141" spans="1:17" hidden="1">
      <c r="A141" s="7" t="s">
        <v>51</v>
      </c>
    </row>
    <row r="142" spans="1:17">
      <c r="A142" s="7" t="s">
        <v>45</v>
      </c>
      <c r="B142" s="36"/>
      <c r="J142" s="36"/>
    </row>
    <row r="143" spans="1:17" ht="16.9125" customHeight="1">
      <c r="B143" s="36"/>
      <c r="C143" s="46" t="s">
        <v>95</v>
      </c>
      <c r="D143" s="47"/>
      <c r="E143" s="47"/>
      <c r="F143" s="48"/>
      <c r="G143" s="48"/>
      <c r="H143" s="48"/>
      <c r="I143" s="48"/>
      <c r="J143" s="49"/>
    </row>
    <row r="144" spans="1:17">
      <c r="B144" s="36"/>
      <c r="C144" s="50"/>
      <c r="D144" s="7"/>
      <c r="E144" s="7"/>
      <c r="F144" s="7"/>
      <c r="G144" s="7"/>
      <c r="H144" s="7"/>
      <c r="I144" s="7"/>
      <c r="J144" s="8"/>
    </row>
    <row r="145" spans="1:17">
      <c r="B145" s="36"/>
      <c r="C145" s="51" t="s">
        <v>83</v>
      </c>
      <c r="D145" s="52"/>
      <c r="E145" s="52"/>
      <c r="F145" s="53">
        <f>SUMIF(K110:K142, IF(K109="","",K109), J110:J142)</f>
        <v/>
      </c>
      <c r="G145" s="53"/>
      <c r="H145" s="53"/>
      <c r="I145" s="53"/>
      <c r="J145" s="54"/>
    </row>
    <row r="146" spans="1:17" hidden="1">
      <c r="B146" s="36"/>
      <c r="C146" s="55" t="s">
        <v>84</v>
      </c>
      <c r="D146" s="56"/>
      <c r="E146" s="56"/>
      <c r="F146" s="57">
        <f>ROUND(SUMIF(K110:K142, IF(K109="","",K109), J110:J142) * 0.2, 2)</f>
        <v/>
      </c>
      <c r="G146" s="57"/>
      <c r="H146" s="57"/>
      <c r="I146" s="57"/>
      <c r="J146" s="58"/>
    </row>
    <row r="147" spans="1:17" hidden="1">
      <c r="B147" s="36"/>
      <c r="C147" s="51" t="s">
        <v>85</v>
      </c>
      <c r="D147" s="52"/>
      <c r="E147" s="52"/>
      <c r="F147" s="53">
        <f>SUM(F145:F146)</f>
        <v/>
      </c>
      <c r="G147" s="53"/>
      <c r="H147" s="53"/>
      <c r="I147" s="53"/>
      <c r="J147" s="54"/>
    </row>
    <row r="148" spans="1:17" ht="18.0125" customHeight="1">
      <c r="A148" s="7">
        <v>4</v>
      </c>
      <c r="B148" s="29" t="s">
        <v>121</v>
      </c>
      <c r="C148" s="32" t="s">
        <v>122</v>
      </c>
      <c r="D148" s="32"/>
      <c r="E148" s="32"/>
      <c r="F148" s="32"/>
      <c r="G148" s="32"/>
      <c r="H148" s="32"/>
      <c r="I148" s="32"/>
      <c r="J148" s="33"/>
      <c r="K148" s="7"/>
    </row>
    <row r="149" spans="1:17" hidden="1">
      <c r="A149" s="7" t="s">
        <v>123</v>
      </c>
    </row>
    <row r="150" spans="1:17">
      <c r="A150" s="7">
        <v>9</v>
      </c>
      <c r="B150" s="34" t="s">
        <v>124</v>
      </c>
      <c r="C150" s="38" t="s">
        <v>125</v>
      </c>
      <c r="D150" s="36"/>
      <c r="E150" s="36"/>
      <c r="F150" s="39" t="s">
        <v>11</v>
      </c>
      <c r="G150" s="64">
        <v>9.5</v>
      </c>
      <c r="H150" s="64"/>
      <c r="I150" s="41"/>
      <c r="J150" s="42">
        <f>IF(AND(G150= "",H150= ""), 0, ROUND(ROUND(I150, 2) * ROUND(IF(H150="",G150,H150),  2), 2))</f>
        <v/>
      </c>
      <c r="K150" s="7"/>
      <c r="M150" s="43">
        <v>0.2</v>
      </c>
      <c r="Q150" s="7">
        <v>63</v>
      </c>
    </row>
    <row r="151" spans="1:17" hidden="1">
      <c r="A151" s="7" t="s">
        <v>50</v>
      </c>
    </row>
    <row r="152" spans="1:17" hidden="1">
      <c r="A152" s="7" t="s">
        <v>50</v>
      </c>
    </row>
    <row r="153" spans="1:17">
      <c r="A153" s="7" t="s">
        <v>102</v>
      </c>
      <c r="B153" s="63"/>
      <c r="C153" s="63" t="s">
        <v>126</v>
      </c>
      <c r="D153" s="63"/>
      <c r="E153" s="63"/>
      <c r="F153" s="63"/>
      <c r="G153" s="63"/>
      <c r="H153" s="63"/>
      <c r="I153" s="63"/>
      <c r="J153" s="63"/>
    </row>
    <row r="154" spans="1:17">
      <c r="A154" s="7" t="s">
        <v>80</v>
      </c>
      <c r="B154" s="34"/>
      <c r="C154" s="7" t="s">
        <v>127</v>
      </c>
      <c r="G154" s="65">
        <v>9.5</v>
      </c>
      <c r="I154" s="66" t="s">
        <v>128</v>
      </c>
      <c r="J154" s="36"/>
    </row>
    <row r="155" spans="1:17" hidden="1">
      <c r="A155" s="7" t="s">
        <v>51</v>
      </c>
    </row>
    <row r="156" spans="1:17">
      <c r="A156" s="7">
        <v>9</v>
      </c>
      <c r="B156" s="34" t="s">
        <v>129</v>
      </c>
      <c r="C156" s="38" t="s">
        <v>130</v>
      </c>
      <c r="D156" s="36"/>
      <c r="E156" s="36"/>
      <c r="F156" s="39" t="s">
        <v>11</v>
      </c>
      <c r="G156" s="64">
        <v>6.25</v>
      </c>
      <c r="H156" s="64"/>
      <c r="I156" s="41"/>
      <c r="J156" s="42">
        <f>IF(AND(G156= "",H156= ""), 0, ROUND(ROUND(I156, 2) * ROUND(IF(H156="",G156,H156),  2), 2))</f>
        <v/>
      </c>
      <c r="K156" s="7"/>
      <c r="M156" s="43">
        <v>0.2</v>
      </c>
      <c r="Q156" s="7">
        <v>63</v>
      </c>
    </row>
    <row r="157" spans="1:17" hidden="1">
      <c r="A157" s="7" t="s">
        <v>50</v>
      </c>
    </row>
    <row r="158" spans="1:17" hidden="1">
      <c r="A158" s="7" t="s">
        <v>50</v>
      </c>
    </row>
    <row r="159" spans="1:17">
      <c r="A159" s="7" t="s">
        <v>102</v>
      </c>
      <c r="B159" s="63"/>
      <c r="C159" s="63" t="s">
        <v>131</v>
      </c>
      <c r="D159" s="63"/>
      <c r="E159" s="63"/>
      <c r="F159" s="63"/>
      <c r="G159" s="63"/>
      <c r="H159" s="63"/>
      <c r="I159" s="63"/>
      <c r="J159" s="63"/>
    </row>
    <row r="160" spans="1:17">
      <c r="A160" s="7" t="s">
        <v>80</v>
      </c>
      <c r="B160" s="34"/>
      <c r="C160" s="7" t="s">
        <v>132</v>
      </c>
      <c r="G160" s="65">
        <v>6.25</v>
      </c>
      <c r="I160" s="66" t="s">
        <v>128</v>
      </c>
      <c r="J160" s="36"/>
    </row>
    <row r="161" spans="1:17" hidden="1">
      <c r="A161" s="7" t="s">
        <v>51</v>
      </c>
    </row>
    <row r="162" spans="1:17">
      <c r="A162" s="7">
        <v>9</v>
      </c>
      <c r="B162" s="34" t="s">
        <v>133</v>
      </c>
      <c r="C162" s="38" t="s">
        <v>134</v>
      </c>
      <c r="D162" s="36"/>
      <c r="E162" s="36"/>
      <c r="F162" s="39" t="s">
        <v>11</v>
      </c>
      <c r="G162" s="64">
        <v>3.84</v>
      </c>
      <c r="H162" s="64"/>
      <c r="I162" s="41"/>
      <c r="J162" s="42">
        <f>IF(AND(G162= "",H162= ""), 0, ROUND(ROUND(I162, 2) * ROUND(IF(H162="",G162,H162),  2), 2))</f>
        <v/>
      </c>
      <c r="K162" s="7"/>
      <c r="M162" s="43">
        <v>0.2</v>
      </c>
      <c r="Q162" s="7">
        <v>63</v>
      </c>
    </row>
    <row r="163" spans="1:17" hidden="1">
      <c r="A163" s="7" t="s">
        <v>50</v>
      </c>
    </row>
    <row r="164" spans="1:17" hidden="1">
      <c r="A164" s="7" t="s">
        <v>50</v>
      </c>
    </row>
    <row r="165" spans="1:17">
      <c r="A165" s="7" t="s">
        <v>102</v>
      </c>
      <c r="B165" s="63"/>
      <c r="C165" s="63" t="s">
        <v>135</v>
      </c>
      <c r="D165" s="63"/>
      <c r="E165" s="63"/>
      <c r="F165" s="63"/>
      <c r="G165" s="63"/>
      <c r="H165" s="63"/>
      <c r="I165" s="63"/>
      <c r="J165" s="63"/>
    </row>
    <row r="166" spans="1:17">
      <c r="A166" s="7" t="s">
        <v>80</v>
      </c>
      <c r="B166" s="34"/>
      <c r="C166" s="7" t="s">
        <v>136</v>
      </c>
      <c r="G166" s="65">
        <v>3.84</v>
      </c>
      <c r="I166" s="66" t="s">
        <v>128</v>
      </c>
      <c r="J166" s="36"/>
    </row>
    <row r="167" spans="1:17" hidden="1">
      <c r="A167" s="7" t="s">
        <v>51</v>
      </c>
    </row>
    <row r="168" spans="1:17">
      <c r="A168" s="7" t="s">
        <v>45</v>
      </c>
      <c r="B168" s="36"/>
      <c r="J168" s="36"/>
    </row>
    <row r="169" spans="1:17" ht="16.9125" customHeight="1">
      <c r="B169" s="36"/>
      <c r="C169" s="46" t="s">
        <v>122</v>
      </c>
      <c r="D169" s="47"/>
      <c r="E169" s="47"/>
      <c r="F169" s="48"/>
      <c r="G169" s="48"/>
      <c r="H169" s="48"/>
      <c r="I169" s="48"/>
      <c r="J169" s="49"/>
    </row>
    <row r="170" spans="1:17">
      <c r="B170" s="36"/>
      <c r="C170" s="50"/>
      <c r="D170" s="7"/>
      <c r="E170" s="7"/>
      <c r="F170" s="7"/>
      <c r="G170" s="7"/>
      <c r="H170" s="7"/>
      <c r="I170" s="7"/>
      <c r="J170" s="8"/>
    </row>
    <row r="171" spans="1:17">
      <c r="B171" s="36"/>
      <c r="C171" s="51" t="s">
        <v>83</v>
      </c>
      <c r="D171" s="52"/>
      <c r="E171" s="52"/>
      <c r="F171" s="53">
        <f>SUMIF(K149:K168, IF(K148="","",K148), J149:J168)</f>
        <v/>
      </c>
      <c r="G171" s="53"/>
      <c r="H171" s="53"/>
      <c r="I171" s="53"/>
      <c r="J171" s="54"/>
    </row>
    <row r="172" spans="1:17" hidden="1">
      <c r="B172" s="36"/>
      <c r="C172" s="55" t="s">
        <v>84</v>
      </c>
      <c r="D172" s="56"/>
      <c r="E172" s="56"/>
      <c r="F172" s="57">
        <f>ROUND(SUMIF(K149:K168, IF(K148="","",K148), J149:J168) * 0.2, 2)</f>
        <v/>
      </c>
      <c r="G172" s="57"/>
      <c r="H172" s="57"/>
      <c r="I172" s="57"/>
      <c r="J172" s="58"/>
    </row>
    <row r="173" spans="1:17" hidden="1">
      <c r="B173" s="36"/>
      <c r="C173" s="51" t="s">
        <v>85</v>
      </c>
      <c r="D173" s="52"/>
      <c r="E173" s="52"/>
      <c r="F173" s="53">
        <f>SUM(F171:F172)</f>
        <v/>
      </c>
      <c r="G173" s="53"/>
      <c r="H173" s="53"/>
      <c r="I173" s="53"/>
      <c r="J173" s="54"/>
    </row>
    <row r="174" spans="1:17">
      <c r="A174" s="7">
        <v>4</v>
      </c>
      <c r="B174" s="29" t="s">
        <v>137</v>
      </c>
      <c r="C174" s="32" t="s">
        <v>138</v>
      </c>
      <c r="D174" s="32"/>
      <c r="E174" s="32"/>
      <c r="F174" s="32"/>
      <c r="G174" s="32"/>
      <c r="H174" s="32"/>
      <c r="I174" s="32"/>
      <c r="J174" s="33"/>
      <c r="K174" s="7"/>
    </row>
    <row r="175" spans="1:17" hidden="1">
      <c r="A175" s="7" t="s">
        <v>123</v>
      </c>
    </row>
    <row r="176" spans="1:17">
      <c r="A176" s="7">
        <v>9</v>
      </c>
      <c r="B176" s="34" t="s">
        <v>139</v>
      </c>
      <c r="C176" s="38" t="s">
        <v>140</v>
      </c>
      <c r="D176" s="36"/>
      <c r="E176" s="36"/>
      <c r="F176" s="39" t="s">
        <v>11</v>
      </c>
      <c r="G176" s="64">
        <f>ROUND(SUM(G177:G178), 2 )</f>
        <v/>
      </c>
      <c r="H176" s="64"/>
      <c r="I176" s="41"/>
      <c r="J176" s="42">
        <f>IF(AND(G176= "",H176= ""), 0, ROUND(ROUND(I176, 2) * ROUND(IF(H176="",G176,H176),  2), 2))</f>
        <v/>
      </c>
      <c r="K176" s="7"/>
      <c r="M176" s="43">
        <v>0.2</v>
      </c>
      <c r="Q176" s="7">
        <f>IF(H176= "", "", 63)</f>
        <v/>
      </c>
    </row>
    <row r="177" spans="1:17" hidden="1">
      <c r="A177" s="59" t="s">
        <v>99</v>
      </c>
      <c r="B177" s="36"/>
      <c r="C177" s="60" t="s">
        <v>98</v>
      </c>
      <c r="D177" s="60"/>
      <c r="E177" s="60"/>
      <c r="F177" s="60"/>
      <c r="G177" s="67">
        <v>1.76</v>
      </c>
      <c r="H177" s="62"/>
      <c r="J177" s="36"/>
    </row>
    <row r="178" spans="1:17" hidden="1">
      <c r="A178" s="59" t="s">
        <v>142</v>
      </c>
      <c r="B178" s="36"/>
      <c r="C178" s="60" t="s">
        <v>141</v>
      </c>
      <c r="D178" s="60"/>
      <c r="E178" s="60"/>
      <c r="F178" s="60"/>
      <c r="G178" s="67">
        <v>5.28</v>
      </c>
      <c r="H178" s="62"/>
      <c r="J178" s="36"/>
    </row>
    <row r="179" spans="1:17" hidden="1">
      <c r="G179" s="68">
        <f>G177</f>
        <v/>
      </c>
      <c r="H179" s="68">
        <f>IF(H177= "", "", H177)</f>
        <v/>
      </c>
      <c r="J179" s="68">
        <f>IF(AND(G179= "",H179= ""), 0, ROUND(ROUND(I176, 2) * ROUND(IF(H179="",G179,H179),  2), 2))</f>
        <v/>
      </c>
      <c r="K179" s="7">
        <f>K176</f>
        <v/>
      </c>
      <c r="Q179" s="7">
        <f>IF(H176= "", 1574, "")</f>
        <v/>
      </c>
    </row>
    <row r="180" spans="1:17" hidden="1">
      <c r="G180" s="68">
        <f>G178</f>
        <v/>
      </c>
      <c r="H180" s="68">
        <f>IF(H178= "", "", H178)</f>
        <v/>
      </c>
      <c r="J180" s="68">
        <f>IF(AND(G180= "",H180= ""), 0, ROUND(ROUND(I176, 2) * ROUND(IF(H180="",G180,H180),  2), 2))</f>
        <v/>
      </c>
      <c r="K180" s="7">
        <f>K176</f>
        <v/>
      </c>
      <c r="Q180" s="7">
        <f>IF(H176= "", 1218, "")</f>
        <v/>
      </c>
    </row>
    <row r="181" spans="1:17" hidden="1">
      <c r="A181" s="7" t="s">
        <v>79</v>
      </c>
    </row>
    <row r="182" spans="1:17" ht="45.025" customHeight="1">
      <c r="A182" s="7" t="s">
        <v>102</v>
      </c>
      <c r="B182" s="63"/>
      <c r="C182" s="63" t="s">
        <v>143</v>
      </c>
      <c r="D182" s="63"/>
      <c r="E182" s="63"/>
      <c r="F182" s="63"/>
      <c r="G182" s="63"/>
      <c r="H182" s="63"/>
      <c r="I182" s="63"/>
      <c r="J182" s="63"/>
    </row>
    <row r="183" spans="1:17" ht="24.75" customHeight="1">
      <c r="A183" s="7" t="s">
        <v>80</v>
      </c>
      <c r="B183" s="34"/>
      <c r="C183" s="7" t="s">
        <v>144</v>
      </c>
      <c r="G183" s="65">
        <v>1.76</v>
      </c>
      <c r="I183" s="66" t="s">
        <v>128</v>
      </c>
      <c r="J183" s="36"/>
    </row>
    <row r="184" spans="1:17">
      <c r="A184" s="59" t="s">
        <v>146</v>
      </c>
      <c r="B184" s="63"/>
      <c r="C184" s="63" t="s">
        <v>145</v>
      </c>
      <c r="D184" s="63"/>
      <c r="E184" s="63"/>
      <c r="F184" s="63"/>
      <c r="G184" s="63"/>
      <c r="H184" s="63"/>
      <c r="I184" s="63"/>
      <c r="J184" s="63"/>
    </row>
    <row r="185" spans="1:17" ht="24.75" customHeight="1">
      <c r="A185" s="7" t="s">
        <v>80</v>
      </c>
      <c r="B185" s="34"/>
      <c r="C185" s="7" t="s">
        <v>147</v>
      </c>
      <c r="G185" s="65">
        <v>1.76</v>
      </c>
      <c r="I185" s="66" t="s">
        <v>128</v>
      </c>
      <c r="J185" s="36"/>
    </row>
    <row r="186" spans="1:17">
      <c r="A186" s="59" t="s">
        <v>146</v>
      </c>
      <c r="B186" s="63"/>
      <c r="C186" s="63" t="s">
        <v>145</v>
      </c>
      <c r="D186" s="63"/>
      <c r="E186" s="63"/>
      <c r="F186" s="63"/>
      <c r="G186" s="63"/>
      <c r="H186" s="63"/>
      <c r="I186" s="63"/>
      <c r="J186" s="63"/>
    </row>
    <row r="187" spans="1:17" ht="24.75" customHeight="1">
      <c r="A187" s="7" t="s">
        <v>80</v>
      </c>
      <c r="B187" s="34"/>
      <c r="C187" s="7" t="s">
        <v>148</v>
      </c>
      <c r="G187" s="65">
        <v>1.76</v>
      </c>
      <c r="I187" s="66" t="s">
        <v>128</v>
      </c>
      <c r="J187" s="36"/>
    </row>
    <row r="188" spans="1:17">
      <c r="A188" s="59" t="s">
        <v>146</v>
      </c>
      <c r="B188" s="63"/>
      <c r="C188" s="63" t="s">
        <v>145</v>
      </c>
      <c r="D188" s="63"/>
      <c r="E188" s="63"/>
      <c r="F188" s="63"/>
      <c r="G188" s="63"/>
      <c r="H188" s="63"/>
      <c r="I188" s="63"/>
      <c r="J188" s="63"/>
    </row>
    <row r="189" spans="1:17">
      <c r="A189" s="7" t="s">
        <v>80</v>
      </c>
      <c r="B189" s="34"/>
      <c r="C189" s="7" t="s">
        <v>149</v>
      </c>
      <c r="G189" s="65">
        <v>1.76</v>
      </c>
      <c r="I189" s="66" t="s">
        <v>128</v>
      </c>
      <c r="J189" s="36"/>
    </row>
    <row r="190" spans="1:17">
      <c r="A190" s="59" t="s">
        <v>101</v>
      </c>
      <c r="B190" s="63"/>
      <c r="C190" s="63" t="s">
        <v>100</v>
      </c>
      <c r="D190" s="63"/>
      <c r="E190" s="63"/>
      <c r="F190" s="63"/>
      <c r="G190" s="63"/>
      <c r="H190" s="63"/>
      <c r="I190" s="63"/>
      <c r="J190" s="63"/>
    </row>
    <row r="191" spans="1:17" hidden="1">
      <c r="A191" s="7" t="s">
        <v>51</v>
      </c>
    </row>
    <row r="192" spans="1:17">
      <c r="A192" s="7">
        <v>9</v>
      </c>
      <c r="B192" s="34" t="s">
        <v>150</v>
      </c>
      <c r="C192" s="38" t="s">
        <v>151</v>
      </c>
      <c r="D192" s="36"/>
      <c r="E192" s="36"/>
      <c r="F192" s="39" t="s">
        <v>11</v>
      </c>
      <c r="G192" s="64">
        <f>ROUND(SUM(G193:G193), 2 )</f>
        <v/>
      </c>
      <c r="H192" s="64"/>
      <c r="I192" s="41"/>
      <c r="J192" s="42">
        <f>IF(AND(G192= "",H192= ""), 0, ROUND(ROUND(I192, 2) * ROUND(IF(H192="",G192,H192),  2), 2))</f>
        <v/>
      </c>
      <c r="K192" s="7"/>
      <c r="M192" s="43">
        <v>0.2</v>
      </c>
      <c r="Q192" s="7">
        <v>1218</v>
      </c>
    </row>
    <row r="193" spans="1:17" hidden="1">
      <c r="A193" s="59" t="s">
        <v>142</v>
      </c>
      <c r="B193" s="36"/>
      <c r="C193" s="60" t="s">
        <v>141</v>
      </c>
      <c r="D193" s="60"/>
      <c r="E193" s="60"/>
      <c r="F193" s="60"/>
      <c r="G193" s="67">
        <v>1.92</v>
      </c>
      <c r="H193" s="62"/>
      <c r="J193" s="36"/>
    </row>
    <row r="194" spans="1:17">
      <c r="A194" s="59" t="s">
        <v>146</v>
      </c>
      <c r="B194" s="63"/>
      <c r="C194" s="63" t="s">
        <v>145</v>
      </c>
      <c r="D194" s="63"/>
      <c r="E194" s="63"/>
      <c r="F194" s="63"/>
      <c r="G194" s="63"/>
      <c r="H194" s="63"/>
      <c r="I194" s="63"/>
      <c r="J194" s="63"/>
    </row>
    <row r="195" spans="1:17" hidden="1">
      <c r="A195" s="7" t="s">
        <v>79</v>
      </c>
    </row>
    <row r="196" spans="1:17">
      <c r="A196" s="7" t="s">
        <v>102</v>
      </c>
      <c r="B196" s="63"/>
      <c r="C196" s="63" t="s">
        <v>152</v>
      </c>
      <c r="D196" s="63"/>
      <c r="E196" s="63"/>
      <c r="F196" s="63"/>
      <c r="G196" s="63"/>
      <c r="H196" s="63"/>
      <c r="I196" s="63"/>
      <c r="J196" s="63"/>
    </row>
    <row r="197" spans="1:17">
      <c r="A197" s="7" t="s">
        <v>80</v>
      </c>
      <c r="B197" s="34"/>
      <c r="C197" s="7" t="s">
        <v>153</v>
      </c>
      <c r="G197" s="65">
        <v>1.92</v>
      </c>
      <c r="I197" s="66" t="s">
        <v>128</v>
      </c>
      <c r="J197" s="36"/>
    </row>
    <row r="198" spans="1:17" hidden="1">
      <c r="A198" s="7" t="s">
        <v>51</v>
      </c>
    </row>
    <row r="199" spans="1:17">
      <c r="A199" s="7">
        <v>9</v>
      </c>
      <c r="B199" s="34" t="s">
        <v>154</v>
      </c>
      <c r="C199" s="38" t="s">
        <v>155</v>
      </c>
      <c r="D199" s="36"/>
      <c r="E199" s="36"/>
      <c r="F199" s="39" t="s">
        <v>11</v>
      </c>
      <c r="G199" s="64">
        <f>ROUND(SUM(G200:G200), 2 )</f>
        <v/>
      </c>
      <c r="H199" s="64"/>
      <c r="I199" s="41"/>
      <c r="J199" s="42">
        <f>IF(AND(G199= "",H199= ""), 0, ROUND(ROUND(I199, 2) * ROUND(IF(H199="",G199,H199),  2), 2))</f>
        <v/>
      </c>
      <c r="K199" s="7"/>
      <c r="M199" s="43">
        <v>0.2</v>
      </c>
      <c r="Q199" s="7">
        <v>1281</v>
      </c>
    </row>
    <row r="200" spans="1:17" hidden="1">
      <c r="A200" s="59" t="s">
        <v>108</v>
      </c>
      <c r="B200" s="36"/>
      <c r="C200" s="60" t="s">
        <v>107</v>
      </c>
      <c r="D200" s="60"/>
      <c r="E200" s="60"/>
      <c r="F200" s="60"/>
      <c r="G200" s="67">
        <v>5.28</v>
      </c>
      <c r="H200" s="62"/>
      <c r="J200" s="36"/>
    </row>
    <row r="201" spans="1:17">
      <c r="A201" s="59" t="s">
        <v>110</v>
      </c>
      <c r="B201" s="63"/>
      <c r="C201" s="63" t="s">
        <v>109</v>
      </c>
      <c r="D201" s="63"/>
      <c r="E201" s="63"/>
      <c r="F201" s="63"/>
      <c r="G201" s="63"/>
      <c r="H201" s="63"/>
      <c r="I201" s="63"/>
      <c r="J201" s="63"/>
    </row>
    <row r="202" spans="1:17" hidden="1">
      <c r="A202" s="7" t="s">
        <v>50</v>
      </c>
    </row>
    <row r="203" spans="1:17" hidden="1">
      <c r="A203" s="7" t="s">
        <v>79</v>
      </c>
    </row>
    <row r="204" spans="1:17">
      <c r="A204" s="7" t="s">
        <v>102</v>
      </c>
      <c r="B204" s="63"/>
      <c r="C204" s="63" t="s">
        <v>156</v>
      </c>
      <c r="D204" s="63"/>
      <c r="E204" s="63"/>
      <c r="F204" s="63"/>
      <c r="G204" s="63"/>
      <c r="H204" s="63"/>
      <c r="I204" s="63"/>
      <c r="J204" s="63"/>
    </row>
    <row r="205" spans="1:17">
      <c r="A205" s="7" t="s">
        <v>80</v>
      </c>
      <c r="B205" s="34"/>
      <c r="C205" s="7" t="s">
        <v>157</v>
      </c>
      <c r="G205" s="65">
        <v>5.28</v>
      </c>
      <c r="I205" s="66" t="s">
        <v>128</v>
      </c>
      <c r="J205" s="36"/>
    </row>
    <row r="206" spans="1:17" hidden="1">
      <c r="A206" s="7" t="s">
        <v>51</v>
      </c>
    </row>
    <row r="207" spans="1:17">
      <c r="A207" s="7">
        <v>9</v>
      </c>
      <c r="B207" s="34" t="s">
        <v>158</v>
      </c>
      <c r="C207" s="38" t="s">
        <v>160</v>
      </c>
      <c r="D207" s="36"/>
      <c r="E207" s="36"/>
      <c r="F207" s="39" t="s">
        <v>11</v>
      </c>
      <c r="G207" s="64">
        <f>ROUND(SUM(G208:G208), 2 )</f>
        <v/>
      </c>
      <c r="H207" s="64"/>
      <c r="I207" s="41"/>
      <c r="J207" s="42">
        <f>IF(AND(G207= "",H207= ""), 0, ROUND(ROUND(I207, 2) * ROUND(IF(H207="",G207,H207),  2), 2))</f>
        <v/>
      </c>
      <c r="K207" s="7"/>
      <c r="M207" s="43">
        <v>0.2</v>
      </c>
      <c r="Q207" s="7">
        <v>1281</v>
      </c>
    </row>
    <row r="208" spans="1:17" hidden="1">
      <c r="A208" s="59" t="s">
        <v>108</v>
      </c>
      <c r="B208" s="36"/>
      <c r="C208" s="60" t="s">
        <v>107</v>
      </c>
      <c r="D208" s="60"/>
      <c r="E208" s="60"/>
      <c r="F208" s="60"/>
      <c r="G208" s="67">
        <v>3.74</v>
      </c>
      <c r="H208" s="62"/>
      <c r="J208" s="36"/>
    </row>
    <row r="209" spans="1:17">
      <c r="A209" s="59" t="s">
        <v>110</v>
      </c>
      <c r="B209" s="63"/>
      <c r="C209" s="63" t="s">
        <v>109</v>
      </c>
      <c r="D209" s="63"/>
      <c r="E209" s="63"/>
      <c r="F209" s="63"/>
      <c r="G209" s="63"/>
      <c r="H209" s="63"/>
      <c r="I209" s="63"/>
      <c r="J209" s="63"/>
    </row>
    <row r="210" spans="1:17" hidden="1">
      <c r="A210" s="7" t="s">
        <v>50</v>
      </c>
    </row>
    <row r="211" spans="1:17" hidden="1">
      <c r="A211" s="7" t="s">
        <v>79</v>
      </c>
    </row>
    <row r="212" spans="1:17">
      <c r="A212" s="7" t="s">
        <v>102</v>
      </c>
      <c r="B212" s="63"/>
      <c r="C212" s="63" t="s">
        <v>161</v>
      </c>
      <c r="D212" s="63"/>
      <c r="E212" s="63"/>
      <c r="F212" s="63"/>
      <c r="G212" s="63"/>
      <c r="H212" s="63"/>
      <c r="I212" s="63"/>
      <c r="J212" s="63"/>
    </row>
    <row r="213" spans="1:17">
      <c r="A213" s="7" t="s">
        <v>80</v>
      </c>
      <c r="B213" s="34"/>
      <c r="C213" s="7" t="s">
        <v>162</v>
      </c>
      <c r="G213" s="65">
        <v>3.74</v>
      </c>
      <c r="I213" s="66" t="s">
        <v>128</v>
      </c>
      <c r="J213" s="36"/>
    </row>
    <row r="214" spans="1:17" hidden="1">
      <c r="A214" s="7" t="s">
        <v>51</v>
      </c>
    </row>
    <row r="215" spans="1:17">
      <c r="A215" s="7">
        <v>9</v>
      </c>
      <c r="B215" s="34" t="s">
        <v>163</v>
      </c>
      <c r="C215" s="38" t="s">
        <v>160</v>
      </c>
      <c r="D215" s="36"/>
      <c r="E215" s="36"/>
      <c r="F215" s="39" t="s">
        <v>11</v>
      </c>
      <c r="G215" s="64">
        <f>ROUND(SUM(G216:G216), 2 )</f>
        <v/>
      </c>
      <c r="H215" s="64"/>
      <c r="I215" s="41"/>
      <c r="J215" s="42">
        <f>IF(AND(G215= "",H215= ""), 0, ROUND(ROUND(I215, 2) * ROUND(IF(H215="",G215,H215),  2), 2))</f>
        <v/>
      </c>
      <c r="K215" s="7"/>
      <c r="M215" s="43">
        <v>0.2</v>
      </c>
      <c r="Q215" s="7">
        <v>1281</v>
      </c>
    </row>
    <row r="216" spans="1:17" hidden="1">
      <c r="A216" s="59" t="s">
        <v>108</v>
      </c>
      <c r="B216" s="36"/>
      <c r="C216" s="60" t="s">
        <v>107</v>
      </c>
      <c r="D216" s="60"/>
      <c r="E216" s="60"/>
      <c r="F216" s="60"/>
      <c r="G216" s="67">
        <v>2.2</v>
      </c>
      <c r="H216" s="62"/>
      <c r="J216" s="36"/>
    </row>
    <row r="217" spans="1:17">
      <c r="A217" s="59" t="s">
        <v>110</v>
      </c>
      <c r="B217" s="63"/>
      <c r="C217" s="63" t="s">
        <v>109</v>
      </c>
      <c r="D217" s="63"/>
      <c r="E217" s="63"/>
      <c r="F217" s="63"/>
      <c r="G217" s="63"/>
      <c r="H217" s="63"/>
      <c r="I217" s="63"/>
      <c r="J217" s="63"/>
    </row>
    <row r="218" spans="1:17" hidden="1">
      <c r="A218" s="7" t="s">
        <v>50</v>
      </c>
    </row>
    <row r="219" spans="1:17" hidden="1">
      <c r="A219" s="7" t="s">
        <v>79</v>
      </c>
    </row>
    <row r="220" spans="1:17">
      <c r="A220" s="7" t="s">
        <v>102</v>
      </c>
      <c r="B220" s="63"/>
      <c r="C220" s="63" t="s">
        <v>164</v>
      </c>
      <c r="D220" s="63"/>
      <c r="E220" s="63"/>
      <c r="F220" s="63"/>
      <c r="G220" s="63"/>
      <c r="H220" s="63"/>
      <c r="I220" s="63"/>
      <c r="J220" s="63"/>
    </row>
    <row r="221" spans="1:17">
      <c r="A221" s="7" t="s">
        <v>80</v>
      </c>
      <c r="B221" s="34"/>
      <c r="C221" s="7" t="s">
        <v>165</v>
      </c>
      <c r="G221" s="65">
        <v>2.2</v>
      </c>
      <c r="I221" s="66" t="s">
        <v>128</v>
      </c>
      <c r="J221" s="36"/>
    </row>
    <row r="222" spans="1:17" hidden="1">
      <c r="A222" s="7" t="s">
        <v>51</v>
      </c>
    </row>
    <row r="223" spans="1:17">
      <c r="A223" s="7" t="s">
        <v>45</v>
      </c>
      <c r="B223" s="36"/>
      <c r="J223" s="36"/>
    </row>
    <row r="224" spans="1:17">
      <c r="B224" s="36"/>
      <c r="C224" s="46" t="s">
        <v>138</v>
      </c>
      <c r="D224" s="47"/>
      <c r="E224" s="47"/>
      <c r="F224" s="48"/>
      <c r="G224" s="48"/>
      <c r="H224" s="48"/>
      <c r="I224" s="48"/>
      <c r="J224" s="49"/>
    </row>
    <row r="225" spans="1:17">
      <c r="B225" s="36"/>
      <c r="C225" s="50"/>
      <c r="D225" s="7"/>
      <c r="E225" s="7"/>
      <c r="F225" s="7"/>
      <c r="G225" s="7"/>
      <c r="H225" s="7"/>
      <c r="I225" s="7"/>
      <c r="J225" s="8"/>
    </row>
    <row r="226" spans="1:17">
      <c r="B226" s="36"/>
      <c r="C226" s="51" t="s">
        <v>83</v>
      </c>
      <c r="D226" s="52"/>
      <c r="E226" s="52"/>
      <c r="F226" s="53">
        <f>SUMIF(K175:K223, IF(K174="","",K174), J175:J223)</f>
        <v/>
      </c>
      <c r="G226" s="53"/>
      <c r="H226" s="53"/>
      <c r="I226" s="53"/>
      <c r="J226" s="54"/>
    </row>
    <row r="227" spans="1:17" hidden="1">
      <c r="B227" s="36"/>
      <c r="C227" s="55" t="s">
        <v>84</v>
      </c>
      <c r="D227" s="56"/>
      <c r="E227" s="56"/>
      <c r="F227" s="57">
        <f>ROUND(SUMIF(K175:K223, IF(K174="","",K174), J175:J223) * 0.2, 2)</f>
        <v/>
      </c>
      <c r="G227" s="57"/>
      <c r="H227" s="57"/>
      <c r="I227" s="57"/>
      <c r="J227" s="58"/>
    </row>
    <row r="228" spans="1:17" hidden="1">
      <c r="B228" s="36"/>
      <c r="C228" s="51" t="s">
        <v>85</v>
      </c>
      <c r="D228" s="52"/>
      <c r="E228" s="52"/>
      <c r="F228" s="53">
        <f>SUM(F226:F227)</f>
        <v/>
      </c>
      <c r="G228" s="53"/>
      <c r="H228" s="53"/>
      <c r="I228" s="53"/>
      <c r="J228" s="54"/>
    </row>
    <row r="229" spans="1:17">
      <c r="A229" s="7">
        <v>4</v>
      </c>
      <c r="B229" s="29" t="s">
        <v>166</v>
      </c>
      <c r="C229" s="32" t="s">
        <v>167</v>
      </c>
      <c r="D229" s="32"/>
      <c r="E229" s="32"/>
      <c r="F229" s="32"/>
      <c r="G229" s="32"/>
      <c r="H229" s="32"/>
      <c r="I229" s="32"/>
      <c r="J229" s="33"/>
      <c r="K229" s="7"/>
    </row>
    <row r="230" spans="1:17">
      <c r="A230" s="7">
        <v>9</v>
      </c>
      <c r="B230" s="34" t="s">
        <v>168</v>
      </c>
      <c r="C230" s="38" t="s">
        <v>169</v>
      </c>
      <c r="D230" s="36"/>
      <c r="E230" s="36"/>
      <c r="F230" s="39" t="s">
        <v>11</v>
      </c>
      <c r="G230" s="64">
        <f>ROUND(SUM(G231:G231), 2 )</f>
        <v/>
      </c>
      <c r="H230" s="64"/>
      <c r="I230" s="41"/>
      <c r="J230" s="42">
        <f>IF(AND(G230= "",H230= ""), 0, ROUND(ROUND(I230, 2) * ROUND(IF(H230="",G230,H230),  2), 2))</f>
        <v/>
      </c>
      <c r="K230" s="7"/>
      <c r="M230" s="43">
        <v>0.2</v>
      </c>
      <c r="Q230" s="7">
        <v>1218</v>
      </c>
    </row>
    <row r="231" spans="1:17" hidden="1">
      <c r="A231" s="59" t="s">
        <v>142</v>
      </c>
      <c r="B231" s="36"/>
      <c r="C231" s="60" t="s">
        <v>141</v>
      </c>
      <c r="D231" s="60"/>
      <c r="E231" s="60"/>
      <c r="F231" s="60"/>
      <c r="G231" s="67">
        <v>9.84</v>
      </c>
      <c r="H231" s="62"/>
      <c r="J231" s="36"/>
    </row>
    <row r="232" spans="1:17">
      <c r="A232" s="59" t="s">
        <v>146</v>
      </c>
      <c r="B232" s="63"/>
      <c r="C232" s="63" t="s">
        <v>145</v>
      </c>
      <c r="D232" s="63"/>
      <c r="E232" s="63"/>
      <c r="F232" s="63"/>
      <c r="G232" s="63"/>
      <c r="H232" s="63"/>
      <c r="I232" s="63"/>
      <c r="J232" s="63"/>
    </row>
    <row r="233" spans="1:17" hidden="1">
      <c r="A233" s="7" t="s">
        <v>50</v>
      </c>
    </row>
    <row r="234" spans="1:17" ht="408.75" customHeight="1">
      <c r="A234" s="59" t="s">
        <v>170</v>
      </c>
      <c r="B234" s="36"/>
      <c r="C234" s="36"/>
      <c r="D234" s="36"/>
      <c r="E234" s="36"/>
      <c r="F234" s="36"/>
      <c r="G234" s="36"/>
      <c r="H234" s="36"/>
      <c r="I234" s="36"/>
      <c r="J234" s="36"/>
    </row>
    <row r="235" spans="1:17" hidden="1">
      <c r="A235" s="7" t="s">
        <v>79</v>
      </c>
    </row>
    <row r="236" spans="1:17">
      <c r="A236" s="7" t="s">
        <v>102</v>
      </c>
      <c r="B236" s="63"/>
      <c r="C236" s="63" t="s">
        <v>171</v>
      </c>
      <c r="D236" s="63"/>
      <c r="E236" s="63"/>
      <c r="F236" s="63"/>
      <c r="G236" s="63"/>
      <c r="H236" s="63"/>
      <c r="I236" s="63"/>
      <c r="J236" s="63"/>
    </row>
    <row r="237" spans="1:17">
      <c r="A237" s="7" t="s">
        <v>80</v>
      </c>
      <c r="B237" s="34"/>
      <c r="C237" s="7" t="s">
        <v>172</v>
      </c>
      <c r="G237" s="65">
        <v>9.84</v>
      </c>
      <c r="I237" s="66" t="s">
        <v>128</v>
      </c>
      <c r="J237" s="36"/>
    </row>
    <row r="238" spans="1:17" hidden="1">
      <c r="A238" s="7" t="s">
        <v>51</v>
      </c>
    </row>
    <row r="239" spans="1:17">
      <c r="A239" s="7" t="s">
        <v>45</v>
      </c>
      <c r="B239" s="36"/>
      <c r="J239" s="36"/>
    </row>
    <row r="240" spans="1:17">
      <c r="B240" s="36"/>
      <c r="C240" s="46" t="s">
        <v>167</v>
      </c>
      <c r="D240" s="47"/>
      <c r="E240" s="47"/>
      <c r="F240" s="48"/>
      <c r="G240" s="48"/>
      <c r="H240" s="48"/>
      <c r="I240" s="48"/>
      <c r="J240" s="49"/>
    </row>
    <row r="241" spans="1:17">
      <c r="B241" s="36"/>
      <c r="C241" s="50"/>
      <c r="D241" s="7"/>
      <c r="E241" s="7"/>
      <c r="F241" s="7"/>
      <c r="G241" s="7"/>
      <c r="H241" s="7"/>
      <c r="I241" s="7"/>
      <c r="J241" s="8"/>
    </row>
    <row r="242" spans="1:17">
      <c r="B242" s="36"/>
      <c r="C242" s="51" t="s">
        <v>83</v>
      </c>
      <c r="D242" s="52"/>
      <c r="E242" s="52"/>
      <c r="F242" s="53">
        <f>SUMIF(K230:K239, IF(K229="","",K229), J230:J239)</f>
        <v/>
      </c>
      <c r="G242" s="53"/>
      <c r="H242" s="53"/>
      <c r="I242" s="53"/>
      <c r="J242" s="54"/>
    </row>
    <row r="243" spans="1:17" hidden="1">
      <c r="B243" s="36"/>
      <c r="C243" s="55" t="s">
        <v>84</v>
      </c>
      <c r="D243" s="56"/>
      <c r="E243" s="56"/>
      <c r="F243" s="57">
        <f>ROUND(SUMIF(K230:K239, IF(K229="","",K229), J230:J239) * 0.2, 2)</f>
        <v/>
      </c>
      <c r="G243" s="57"/>
      <c r="H243" s="57"/>
      <c r="I243" s="57"/>
      <c r="J243" s="58"/>
    </row>
    <row r="244" spans="1:17" hidden="1">
      <c r="B244" s="36"/>
      <c r="C244" s="51" t="s">
        <v>85</v>
      </c>
      <c r="D244" s="52"/>
      <c r="E244" s="52"/>
      <c r="F244" s="53">
        <f>SUM(F242:F243)</f>
        <v/>
      </c>
      <c r="G244" s="53"/>
      <c r="H244" s="53"/>
      <c r="I244" s="53"/>
      <c r="J244" s="54"/>
    </row>
    <row r="245" spans="1:17">
      <c r="A245" s="7">
        <v>4</v>
      </c>
      <c r="B245" s="29" t="s">
        <v>173</v>
      </c>
      <c r="C245" s="32" t="s">
        <v>174</v>
      </c>
      <c r="D245" s="32"/>
      <c r="E245" s="32"/>
      <c r="F245" s="32"/>
      <c r="G245" s="32"/>
      <c r="H245" s="32"/>
      <c r="I245" s="32"/>
      <c r="J245" s="33"/>
      <c r="K245" s="7"/>
    </row>
    <row r="246" spans="1:17">
      <c r="A246" s="7">
        <v>9</v>
      </c>
      <c r="B246" s="34" t="s">
        <v>175</v>
      </c>
      <c r="C246" s="38" t="s">
        <v>176</v>
      </c>
      <c r="D246" s="36"/>
      <c r="E246" s="36"/>
      <c r="F246" s="39" t="s">
        <v>12</v>
      </c>
      <c r="G246" s="40">
        <v>1</v>
      </c>
      <c r="H246" s="40"/>
      <c r="I246" s="41"/>
      <c r="J246" s="42">
        <f>IF(AND(G246= "",H246= ""), 0, ROUND(ROUND(I246, 2) * ROUND(IF(H246="",G246,H246),  0), 2))</f>
        <v/>
      </c>
      <c r="K246" s="7"/>
      <c r="M246" s="43">
        <v>0.2</v>
      </c>
      <c r="Q246" s="7">
        <v>1574</v>
      </c>
    </row>
    <row r="247" spans="1:17">
      <c r="A247" s="59" t="s">
        <v>101</v>
      </c>
      <c r="B247" s="63"/>
      <c r="C247" s="63" t="s">
        <v>100</v>
      </c>
      <c r="D247" s="63"/>
      <c r="E247" s="63"/>
      <c r="F247" s="63"/>
      <c r="G247" s="63"/>
      <c r="H247" s="63"/>
      <c r="I247" s="63"/>
      <c r="J247" s="63"/>
    </row>
    <row r="248" spans="1:17" hidden="1">
      <c r="A248" s="7" t="s">
        <v>50</v>
      </c>
    </row>
    <row r="249" spans="1:17" hidden="1">
      <c r="A249" s="7" t="s">
        <v>79</v>
      </c>
    </row>
    <row r="250" spans="1:17">
      <c r="A250" s="7" t="s">
        <v>102</v>
      </c>
      <c r="B250" s="63"/>
      <c r="C250" s="63" t="s">
        <v>177</v>
      </c>
      <c r="D250" s="63"/>
      <c r="E250" s="63"/>
      <c r="F250" s="63"/>
      <c r="G250" s="63"/>
      <c r="H250" s="63"/>
      <c r="I250" s="63"/>
      <c r="J250" s="63"/>
    </row>
    <row r="251" spans="1:17" hidden="1">
      <c r="A251" s="7" t="s">
        <v>51</v>
      </c>
    </row>
    <row r="252" spans="1:17">
      <c r="A252" s="7" t="s">
        <v>45</v>
      </c>
      <c r="B252" s="36"/>
      <c r="J252" s="36"/>
    </row>
    <row r="253" spans="1:17">
      <c r="B253" s="36"/>
      <c r="C253" s="46" t="s">
        <v>174</v>
      </c>
      <c r="D253" s="47"/>
      <c r="E253" s="47"/>
      <c r="F253" s="48"/>
      <c r="G253" s="48"/>
      <c r="H253" s="48"/>
      <c r="I253" s="48"/>
      <c r="J253" s="49"/>
    </row>
    <row r="254" spans="1:17">
      <c r="B254" s="36"/>
      <c r="C254" s="50"/>
      <c r="D254" s="7"/>
      <c r="E254" s="7"/>
      <c r="F254" s="7"/>
      <c r="G254" s="7"/>
      <c r="H254" s="7"/>
      <c r="I254" s="7"/>
      <c r="J254" s="8"/>
    </row>
    <row r="255" spans="1:17">
      <c r="B255" s="36"/>
      <c r="C255" s="51" t="s">
        <v>83</v>
      </c>
      <c r="D255" s="52"/>
      <c r="E255" s="52"/>
      <c r="F255" s="53">
        <f>SUMIF(K246:K252, IF(K245="","",K245), J246:J252)</f>
        <v/>
      </c>
      <c r="G255" s="53"/>
      <c r="H255" s="53"/>
      <c r="I255" s="53"/>
      <c r="J255" s="54"/>
    </row>
    <row r="256" spans="1:17" hidden="1">
      <c r="B256" s="36"/>
      <c r="C256" s="55" t="s">
        <v>84</v>
      </c>
      <c r="D256" s="56"/>
      <c r="E256" s="56"/>
      <c r="F256" s="57">
        <f>ROUND(SUMIF(K246:K252, IF(K245="","",K245), J246:J252) * 0.2, 2)</f>
        <v/>
      </c>
      <c r="G256" s="57"/>
      <c r="H256" s="57"/>
      <c r="I256" s="57"/>
      <c r="J256" s="58"/>
    </row>
    <row r="257" spans="1:17" hidden="1">
      <c r="B257" s="36"/>
      <c r="C257" s="51" t="s">
        <v>85</v>
      </c>
      <c r="D257" s="52"/>
      <c r="E257" s="52"/>
      <c r="F257" s="53">
        <f>SUM(F255:F256)</f>
        <v/>
      </c>
      <c r="G257" s="53"/>
      <c r="H257" s="53"/>
      <c r="I257" s="53"/>
      <c r="J257" s="54"/>
    </row>
    <row r="258" spans="1:17">
      <c r="A258" s="7" t="s">
        <v>71</v>
      </c>
      <c r="B258" s="36"/>
      <c r="J258" s="36"/>
    </row>
    <row r="259" spans="1:17" ht="16.9125" customHeight="1">
      <c r="B259" s="36"/>
      <c r="C259" s="46" t="s">
        <v>73</v>
      </c>
      <c r="D259" s="47"/>
      <c r="E259" s="47"/>
      <c r="F259" s="48"/>
      <c r="G259" s="48"/>
      <c r="H259" s="48"/>
      <c r="I259" s="48"/>
      <c r="J259" s="49"/>
    </row>
    <row r="260" spans="1:17">
      <c r="B260" s="36"/>
      <c r="C260" s="50"/>
      <c r="D260" s="7"/>
      <c r="E260" s="7"/>
      <c r="F260" s="7"/>
      <c r="G260" s="7"/>
      <c r="H260" s="7"/>
      <c r="I260" s="7"/>
      <c r="J260" s="8"/>
    </row>
    <row r="261" spans="1:17">
      <c r="B261" s="36"/>
      <c r="C261" s="51" t="s">
        <v>83</v>
      </c>
      <c r="D261" s="52"/>
      <c r="E261" s="52"/>
      <c r="F261" s="53">
        <f>SUMIF(K83:K258, IF(K82="","",K82), J83:J258)</f>
        <v/>
      </c>
      <c r="G261" s="53"/>
      <c r="H261" s="53"/>
      <c r="I261" s="53"/>
      <c r="J261" s="54"/>
    </row>
    <row r="262" spans="1:17" hidden="1">
      <c r="B262" s="36"/>
      <c r="C262" s="55" t="s">
        <v>84</v>
      </c>
      <c r="D262" s="56"/>
      <c r="E262" s="56"/>
      <c r="F262" s="57">
        <f>ROUND(SUMIF(K83:K258, IF(K82="","",K82), J83:J258) * 0.2, 2)</f>
        <v/>
      </c>
      <c r="G262" s="57"/>
      <c r="H262" s="57"/>
      <c r="I262" s="57"/>
      <c r="J262" s="58"/>
    </row>
    <row r="263" spans="1:17" hidden="1">
      <c r="B263" s="36"/>
      <c r="C263" s="51" t="s">
        <v>85</v>
      </c>
      <c r="D263" s="52"/>
      <c r="E263" s="52"/>
      <c r="F263" s="53">
        <f>SUM(F261:F262)</f>
        <v/>
      </c>
      <c r="G263" s="53"/>
      <c r="H263" s="53"/>
      <c r="I263" s="53"/>
      <c r="J263" s="54"/>
    </row>
    <row r="264" spans="1:17" ht="37.2075" customHeight="1">
      <c r="B264" s="3"/>
      <c r="C264" s="69" t="s">
        <v>178</v>
      </c>
      <c r="D264" s="69"/>
      <c r="E264" s="69"/>
      <c r="F264" s="69"/>
      <c r="G264" s="69"/>
      <c r="H264" s="69"/>
      <c r="I264" s="69"/>
      <c r="J264" s="69"/>
    </row>
    <row r="266" spans="1:17">
      <c r="C266" s="70" t="s">
        <v>179</v>
      </c>
      <c r="D266" s="70"/>
      <c r="E266" s="70"/>
      <c r="F266" s="70"/>
      <c r="G266" s="70"/>
      <c r="H266" s="70"/>
      <c r="I266" s="70"/>
      <c r="J266" s="70"/>
    </row>
    <row r="267" spans="1:17">
      <c r="C267" s="71" t="s">
        <v>180</v>
      </c>
      <c r="D267" s="56"/>
      <c r="E267" s="56"/>
      <c r="F267" s="57">
        <f>SUMPRODUCT((K5:K264=K4)*(Q5:Q264=Q267)*(J5:J264))</f>
        <v/>
      </c>
      <c r="G267" s="72"/>
      <c r="H267" s="72"/>
      <c r="I267" s="72"/>
      <c r="J267" s="72"/>
      <c r="Q267" s="7">
        <v>63</v>
      </c>
    </row>
    <row r="268" spans="1:17">
      <c r="C268" s="71" t="s">
        <v>100</v>
      </c>
      <c r="D268" s="56"/>
      <c r="E268" s="56"/>
      <c r="F268" s="57">
        <f>SUMPRODUCT((K5:K264=K4)*(Q5:Q264=Q268)*(J5:J264))</f>
        <v/>
      </c>
      <c r="G268" s="72"/>
      <c r="H268" s="72"/>
      <c r="I268" s="72"/>
      <c r="J268" s="72"/>
      <c r="Q268" s="7">
        <v>1574</v>
      </c>
    </row>
    <row r="269" spans="1:17">
      <c r="C269" s="71" t="s">
        <v>109</v>
      </c>
      <c r="D269" s="56"/>
      <c r="E269" s="56"/>
      <c r="F269" s="57">
        <f>SUMPRODUCT((K5:K264=K4)*(Q5:Q264=Q269)*(J5:J264))</f>
        <v/>
      </c>
      <c r="G269" s="72"/>
      <c r="H269" s="72"/>
      <c r="I269" s="72"/>
      <c r="J269" s="72"/>
      <c r="Q269" s="7">
        <v>1281</v>
      </c>
    </row>
    <row r="270" spans="1:17">
      <c r="C270" s="71" t="s">
        <v>181</v>
      </c>
      <c r="D270" s="56"/>
      <c r="E270" s="56"/>
      <c r="F270" s="57">
        <f>SUMPRODUCT((K5:K264=K4)*(Q5:Q264=Q270)*(J5:J264))</f>
        <v/>
      </c>
      <c r="G270" s="72"/>
      <c r="H270" s="72"/>
      <c r="I270" s="72"/>
      <c r="J270" s="72"/>
      <c r="Q270" s="7">
        <v>1293</v>
      </c>
    </row>
    <row r="271" spans="1:17">
      <c r="C271" s="71" t="s">
        <v>182</v>
      </c>
      <c r="D271" s="56"/>
      <c r="E271" s="56"/>
      <c r="F271" s="57">
        <f>SUMPRODUCT((K5:K264=K4)*(Q5:Q264=Q271)*(J5:J264))</f>
        <v/>
      </c>
      <c r="G271" s="72"/>
      <c r="H271" s="72"/>
      <c r="I271" s="72"/>
      <c r="J271" s="72"/>
      <c r="Q271" s="7">
        <v>1595</v>
      </c>
    </row>
    <row r="272" spans="1:17">
      <c r="C272" s="71" t="s">
        <v>183</v>
      </c>
      <c r="D272" s="56"/>
      <c r="E272" s="56"/>
      <c r="F272" s="57">
        <f>SUMPRODUCT((K5:K264=K4)*(Q5:Q264=Q272)*(J5:J264))</f>
        <v/>
      </c>
      <c r="G272" s="72"/>
      <c r="H272" s="72"/>
      <c r="I272" s="72"/>
      <c r="J272" s="72"/>
      <c r="Q272" s="7">
        <v>1597</v>
      </c>
    </row>
    <row r="273" spans="1:17" ht="16.9125" customHeight="1">
      <c r="C273" s="71" t="s">
        <v>145</v>
      </c>
      <c r="D273" s="56"/>
      <c r="E273" s="56"/>
      <c r="F273" s="57">
        <f>SUMPRODUCT((K5:K264=K4)*(Q5:Q264=Q273)*(J5:J264))</f>
        <v/>
      </c>
      <c r="G273" s="72"/>
      <c r="H273" s="72"/>
      <c r="I273" s="72"/>
      <c r="J273" s="72"/>
      <c r="Q273" s="7">
        <v>1218</v>
      </c>
    </row>
    <row r="275" spans="1:17">
      <c r="C275" s="70" t="s">
        <v>184</v>
      </c>
      <c r="D275" s="70"/>
      <c r="E275" s="70"/>
      <c r="F275" s="70"/>
      <c r="G275" s="70"/>
      <c r="H275" s="70"/>
      <c r="I275" s="70"/>
      <c r="J275" s="70"/>
    </row>
    <row r="276" spans="1:17" ht="16.9125" customHeight="1">
      <c r="C276" s="73" t="s">
        <v>185</v>
      </c>
      <c r="D276" s="74"/>
      <c r="E276" s="74"/>
      <c r="F276" s="75">
        <f>SUMIF(K84:K84, "", J84:J84)</f>
        <v/>
      </c>
      <c r="G276" s="75"/>
      <c r="H276" s="75"/>
      <c r="I276" s="75"/>
      <c r="J276" s="75"/>
    </row>
    <row r="277" spans="1:17" ht="20.2125" customHeight="1">
      <c r="C277" s="73" t="s">
        <v>186</v>
      </c>
      <c r="D277" s="74"/>
      <c r="E277" s="74"/>
      <c r="F277" s="75">
        <f>SUMIF(K96:K96, "", J96:J96)</f>
        <v/>
      </c>
      <c r="G277" s="75"/>
      <c r="H277" s="75"/>
      <c r="I277" s="75"/>
      <c r="J277" s="75"/>
    </row>
    <row r="278" spans="1:17" ht="20.2125" customHeight="1">
      <c r="C278" s="73" t="s">
        <v>187</v>
      </c>
      <c r="D278" s="74"/>
      <c r="E278" s="74"/>
      <c r="F278" s="75">
        <f>SUMIF(K110:K134, "", J110:J134)</f>
        <v/>
      </c>
      <c r="G278" s="75"/>
      <c r="H278" s="75"/>
      <c r="I278" s="75"/>
      <c r="J278" s="75"/>
    </row>
    <row r="279" spans="1:17" ht="20.2125" customHeight="1">
      <c r="C279" s="73" t="s">
        <v>188</v>
      </c>
      <c r="D279" s="74"/>
      <c r="E279" s="74"/>
      <c r="F279" s="75">
        <f>SUMIF(K150:K162, "", J150:J162)</f>
        <v/>
      </c>
      <c r="G279" s="75"/>
      <c r="H279" s="75"/>
      <c r="I279" s="75"/>
      <c r="J279" s="75"/>
    </row>
    <row r="280" spans="1:17" ht="16.9125" customHeight="1">
      <c r="C280" s="73" t="s">
        <v>189</v>
      </c>
      <c r="D280" s="74"/>
      <c r="E280" s="74"/>
      <c r="F280" s="75">
        <f>SUMIF(K176:K215, "", J176:J215)</f>
        <v/>
      </c>
      <c r="G280" s="75"/>
      <c r="H280" s="75"/>
      <c r="I280" s="75"/>
      <c r="J280" s="75"/>
    </row>
    <row r="281" spans="1:17" ht="16.9125" customHeight="1">
      <c r="C281" s="73" t="s">
        <v>190</v>
      </c>
      <c r="D281" s="74"/>
      <c r="E281" s="74"/>
      <c r="F281" s="75">
        <f>SUMIF(K230:K230, "", J230:J230)</f>
        <v/>
      </c>
      <c r="G281" s="75"/>
      <c r="H281" s="75"/>
      <c r="I281" s="75"/>
      <c r="J281" s="75"/>
    </row>
    <row r="282" spans="1:17" ht="16.9125" customHeight="1">
      <c r="C282" s="73" t="s">
        <v>191</v>
      </c>
      <c r="D282" s="74"/>
      <c r="E282" s="74"/>
      <c r="F282" s="75">
        <f>SUMIF(K246:K246, "", J246:J246)</f>
        <v/>
      </c>
      <c r="G282" s="75"/>
      <c r="H282" s="75"/>
      <c r="I282" s="75"/>
      <c r="J282" s="75"/>
    </row>
    <row r="283" spans="1:17">
      <c r="C283" s="76" t="s">
        <v>192</v>
      </c>
      <c r="D283" s="77"/>
      <c r="E283" s="77"/>
      <c r="F283" s="78"/>
      <c r="G283" s="78"/>
      <c r="H283" s="78"/>
      <c r="I283" s="78"/>
      <c r="J283" s="79"/>
    </row>
    <row r="284" spans="1:17">
      <c r="C284" s="80"/>
      <c r="D284" s="3"/>
      <c r="E284" s="3"/>
      <c r="F284" s="3"/>
      <c r="G284" s="3"/>
      <c r="H284" s="3"/>
      <c r="I284" s="3"/>
      <c r="J284" s="81"/>
    </row>
    <row r="285" spans="1:17">
      <c r="A285" s="59"/>
      <c r="C285" s="82" t="s">
        <v>83</v>
      </c>
      <c r="D285" s="7"/>
      <c r="E285" s="7"/>
      <c r="F285" s="83">
        <f>SUMIF(K5:K264, IF(K4="","",K4), J5:J264)</f>
        <v/>
      </c>
      <c r="G285" s="84"/>
      <c r="H285" s="84"/>
      <c r="I285" s="84"/>
      <c r="J285" s="85"/>
    </row>
    <row r="286" spans="1:17">
      <c r="A286" s="59"/>
      <c r="C286" s="82" t="s">
        <v>84</v>
      </c>
      <c r="D286" s="7"/>
      <c r="E286" s="7"/>
      <c r="F286" s="83">
        <f>ROUND(SUMIF(K5:K264, IF(K4="","",K4), J5:J264) * 0.2, 2)</f>
        <v/>
      </c>
      <c r="G286" s="84"/>
      <c r="H286" s="84"/>
      <c r="I286" s="84"/>
      <c r="J286" s="85"/>
    </row>
    <row r="287" spans="1:17">
      <c r="C287" s="86" t="s">
        <v>85</v>
      </c>
      <c r="D287" s="87"/>
      <c r="E287" s="87"/>
      <c r="F287" s="88">
        <f>SUM(F285:F286)</f>
        <v/>
      </c>
      <c r="G287" s="89"/>
      <c r="H287" s="89"/>
      <c r="I287" s="89"/>
      <c r="J287" s="90"/>
    </row>
    <row r="288" spans="1:17">
      <c r="C288" s="91"/>
    </row>
    <row r="289" spans="3:10">
      <c r="C289" s="35" t="s">
        <v>193</v>
      </c>
    </row>
    <row r="290" spans="3:10">
      <c r="C290" s="87">
        <f>IF('Paramètres'!AA2&lt;&gt;"",'Paramètres'!AA2,"")</f>
        <v/>
      </c>
      <c r="D290" s="87"/>
      <c r="E290" s="87"/>
      <c r="F290" s="87"/>
      <c r="G290" s="87"/>
      <c r="H290" s="87"/>
      <c r="I290" s="87"/>
      <c r="J290" s="87"/>
    </row>
    <row r="291" spans="3:10">
      <c r="C291" s="87"/>
      <c r="D291" s="87"/>
      <c r="E291" s="87"/>
      <c r="F291" s="87"/>
      <c r="G291" s="87"/>
      <c r="H291" s="87"/>
      <c r="I291" s="87"/>
      <c r="J291" s="87"/>
    </row>
    <row r="292" spans="3:10" ht="56.7" customHeight="1">
      <c r="F292" s="92" t="s">
        <v>194</v>
      </c>
      <c r="G292" s="92"/>
      <c r="H292" s="92"/>
      <c r="I292" s="92"/>
      <c r="J292" s="92"/>
    </row>
    <row r="294" spans="3:10" ht="85.05" customHeight="1">
      <c r="C294" s="93" t="s">
        <v>195</v>
      </c>
      <c r="D294" s="93"/>
      <c r="F294" s="93" t="s">
        <v>196</v>
      </c>
      <c r="G294" s="93"/>
      <c r="H294" s="93"/>
      <c r="I294" s="93"/>
      <c r="J294" s="93"/>
    </row>
    <row r="295" spans="3:10">
      <c r="C295" s="94" t="s">
        <v>197</v>
      </c>
      <c r="D295" s="94"/>
      <c r="E295" s="94"/>
      <c r="F295" s="94"/>
      <c r="G295" s="94"/>
      <c r="H295" s="94"/>
      <c r="I295" s="94"/>
      <c r="J295" s="94"/>
    </row>
  </sheetData>
  <sheetProtection password="E95E" sheet="1" objects="1" selectLockedCells="1"/>
  <mergeCells count="229">
    <mergeCell ref="C3:E3"/>
    <mergeCell ref="C4:E4"/>
    <mergeCell ref="C5:E5"/>
    <mergeCell ref="C6:E6"/>
    <mergeCell ref="C7:E7"/>
    <mergeCell ref="C10:E10"/>
    <mergeCell ref="C13:E13"/>
    <mergeCell ref="C17:E17"/>
    <mergeCell ref="C18:E18"/>
    <mergeCell ref="C21:E21"/>
    <mergeCell ref="C22:I22"/>
    <mergeCell ref="C25:I25"/>
    <mergeCell ref="C28:I28"/>
    <mergeCell ref="C32:E32"/>
    <mergeCell ref="C33:I33"/>
    <mergeCell ref="C36:I36"/>
    <mergeCell ref="C39:I39"/>
    <mergeCell ref="C43:E43"/>
    <mergeCell ref="C44:I44"/>
    <mergeCell ref="C47:I47"/>
    <mergeCell ref="C50:I50"/>
    <mergeCell ref="C53:I53"/>
    <mergeCell ref="C56:I56"/>
    <mergeCell ref="C60:E60"/>
    <mergeCell ref="C63:E63"/>
    <mergeCell ref="C66:E66"/>
    <mergeCell ref="C69:E69"/>
    <mergeCell ref="C73:E73"/>
    <mergeCell ref="C74:I74"/>
    <mergeCell ref="C77:E77"/>
    <mergeCell ref="C82:E82"/>
    <mergeCell ref="C83:E83"/>
    <mergeCell ref="C84:E84"/>
    <mergeCell ref="C89:E89"/>
    <mergeCell ref="F90:J90"/>
    <mergeCell ref="C90:E90"/>
    <mergeCell ref="F91:J91"/>
    <mergeCell ref="C91:E91"/>
    <mergeCell ref="F92:J92"/>
    <mergeCell ref="C92:E92"/>
    <mergeCell ref="F93:J93"/>
    <mergeCell ref="C93:E93"/>
    <mergeCell ref="F94:J94"/>
    <mergeCell ref="C94:E94"/>
    <mergeCell ref="C95:E95"/>
    <mergeCell ref="C96:E96"/>
    <mergeCell ref="C103:E103"/>
    <mergeCell ref="F104:J104"/>
    <mergeCell ref="C104:E104"/>
    <mergeCell ref="F105:J105"/>
    <mergeCell ref="C105:E105"/>
    <mergeCell ref="F106:J106"/>
    <mergeCell ref="C106:E106"/>
    <mergeCell ref="F107:J107"/>
    <mergeCell ref="C107:E107"/>
    <mergeCell ref="F108:J108"/>
    <mergeCell ref="C108:E108"/>
    <mergeCell ref="C109:E109"/>
    <mergeCell ref="C110:E110"/>
    <mergeCell ref="C111:F111"/>
    <mergeCell ref="C112:I112"/>
    <mergeCell ref="C115:I115"/>
    <mergeCell ref="C118:E118"/>
    <mergeCell ref="C119:F119"/>
    <mergeCell ref="C120:I120"/>
    <mergeCell ref="C123:I123"/>
    <mergeCell ref="C126:E126"/>
    <mergeCell ref="C127:F127"/>
    <mergeCell ref="C128:I128"/>
    <mergeCell ref="C131:I131"/>
    <mergeCell ref="C134:E134"/>
    <mergeCell ref="C135:F135"/>
    <mergeCell ref="C136:I136"/>
    <mergeCell ref="C139:I139"/>
    <mergeCell ref="C142:E142"/>
    <mergeCell ref="F143:J143"/>
    <mergeCell ref="C143:E143"/>
    <mergeCell ref="F144:J144"/>
    <mergeCell ref="C144:E144"/>
    <mergeCell ref="F145:J145"/>
    <mergeCell ref="C145:E145"/>
    <mergeCell ref="F146:J146"/>
    <mergeCell ref="C146:E146"/>
    <mergeCell ref="F147:J147"/>
    <mergeCell ref="C147:E147"/>
    <mergeCell ref="C148:E148"/>
    <mergeCell ref="C150:E150"/>
    <mergeCell ref="C153:I153"/>
    <mergeCell ref="C156:E156"/>
    <mergeCell ref="C159:I159"/>
    <mergeCell ref="C162:E162"/>
    <mergeCell ref="C165:I165"/>
    <mergeCell ref="C168:E168"/>
    <mergeCell ref="F169:J169"/>
    <mergeCell ref="C169:E169"/>
    <mergeCell ref="F170:J170"/>
    <mergeCell ref="C170:E170"/>
    <mergeCell ref="F171:J171"/>
    <mergeCell ref="C171:E171"/>
    <mergeCell ref="F172:J172"/>
    <mergeCell ref="C172:E172"/>
    <mergeCell ref="F173:J173"/>
    <mergeCell ref="C173:E173"/>
    <mergeCell ref="C174:E174"/>
    <mergeCell ref="C176:E176"/>
    <mergeCell ref="C177:F177"/>
    <mergeCell ref="C178:F178"/>
    <mergeCell ref="C182:I182"/>
    <mergeCell ref="C184:I184"/>
    <mergeCell ref="C186:I186"/>
    <mergeCell ref="C188:I188"/>
    <mergeCell ref="C190:I190"/>
    <mergeCell ref="C192:E192"/>
    <mergeCell ref="C193:F193"/>
    <mergeCell ref="C194:I194"/>
    <mergeCell ref="C196:I196"/>
    <mergeCell ref="C199:E199"/>
    <mergeCell ref="C200:F200"/>
    <mergeCell ref="C201:I201"/>
    <mergeCell ref="C204:I204"/>
    <mergeCell ref="C207:E207"/>
    <mergeCell ref="C208:F208"/>
    <mergeCell ref="C209:I209"/>
    <mergeCell ref="C212:I212"/>
    <mergeCell ref="C215:E215"/>
    <mergeCell ref="C216:F216"/>
    <mergeCell ref="C217:I217"/>
    <mergeCell ref="C220:I220"/>
    <mergeCell ref="C223:E223"/>
    <mergeCell ref="F224:J224"/>
    <mergeCell ref="C224:E224"/>
    <mergeCell ref="F225:J225"/>
    <mergeCell ref="C225:E225"/>
    <mergeCell ref="F226:J226"/>
    <mergeCell ref="C226:E226"/>
    <mergeCell ref="F227:J227"/>
    <mergeCell ref="C227:E227"/>
    <mergeCell ref="F228:J228"/>
    <mergeCell ref="C228:E228"/>
    <mergeCell ref="C229:E229"/>
    <mergeCell ref="C230:E230"/>
    <mergeCell ref="C231:F231"/>
    <mergeCell ref="C232:I232"/>
    <mergeCell ref="C234:I234"/>
    <mergeCell ref="C236:I236"/>
    <mergeCell ref="C239:E239"/>
    <mergeCell ref="F240:J240"/>
    <mergeCell ref="C240:E240"/>
    <mergeCell ref="F241:J241"/>
    <mergeCell ref="C241:E241"/>
    <mergeCell ref="F242:J242"/>
    <mergeCell ref="C242:E242"/>
    <mergeCell ref="F243:J243"/>
    <mergeCell ref="C243:E243"/>
    <mergeCell ref="F244:J244"/>
    <mergeCell ref="C244:E244"/>
    <mergeCell ref="C245:E245"/>
    <mergeCell ref="C246:E246"/>
    <mergeCell ref="C247:I247"/>
    <mergeCell ref="C250:I250"/>
    <mergeCell ref="C252:E252"/>
    <mergeCell ref="F253:J253"/>
    <mergeCell ref="C253:E253"/>
    <mergeCell ref="F254:J254"/>
    <mergeCell ref="C254:E254"/>
    <mergeCell ref="F255:J255"/>
    <mergeCell ref="C255:E255"/>
    <mergeCell ref="F256:J256"/>
    <mergeCell ref="C256:E256"/>
    <mergeCell ref="F257:J257"/>
    <mergeCell ref="C257:E257"/>
    <mergeCell ref="C258:E258"/>
    <mergeCell ref="F259:J259"/>
    <mergeCell ref="C259:E259"/>
    <mergeCell ref="F260:J260"/>
    <mergeCell ref="C260:E260"/>
    <mergeCell ref="F261:J261"/>
    <mergeCell ref="C261:E261"/>
    <mergeCell ref="F262:J262"/>
    <mergeCell ref="C262:E262"/>
    <mergeCell ref="F263:J263"/>
    <mergeCell ref="C263:E263"/>
    <mergeCell ref="C264:J264"/>
    <mergeCell ref="C266:J266"/>
    <mergeCell ref="F267:J267"/>
    <mergeCell ref="C267:E267"/>
    <mergeCell ref="F268:J268"/>
    <mergeCell ref="C268:E268"/>
    <mergeCell ref="F269:J269"/>
    <mergeCell ref="C269:E269"/>
    <mergeCell ref="F270:J270"/>
    <mergeCell ref="C270:E270"/>
    <mergeCell ref="F271:J271"/>
    <mergeCell ref="C271:E271"/>
    <mergeCell ref="F272:J272"/>
    <mergeCell ref="C272:E272"/>
    <mergeCell ref="F273:J273"/>
    <mergeCell ref="C273:E273"/>
    <mergeCell ref="C275:J275"/>
    <mergeCell ref="F276:J276"/>
    <mergeCell ref="C276:E276"/>
    <mergeCell ref="F277:J277"/>
    <mergeCell ref="C277:E277"/>
    <mergeCell ref="F278:J278"/>
    <mergeCell ref="C278:E278"/>
    <mergeCell ref="F279:J279"/>
    <mergeCell ref="C279:E279"/>
    <mergeCell ref="F280:J280"/>
    <mergeCell ref="C280:E280"/>
    <mergeCell ref="F281:J281"/>
    <mergeCell ref="C281:E281"/>
    <mergeCell ref="F282:J282"/>
    <mergeCell ref="C282:E282"/>
    <mergeCell ref="C283:E283"/>
    <mergeCell ref="C284:J284"/>
    <mergeCell ref="C285:E285"/>
    <mergeCell ref="F285:J285"/>
    <mergeCell ref="C286:E286"/>
    <mergeCell ref="F286:J286"/>
    <mergeCell ref="C287:E287"/>
    <mergeCell ref="F287:J287"/>
    <mergeCell ref="C288:J288"/>
    <mergeCell ref="C289:J289"/>
    <mergeCell ref="C290:J290"/>
    <mergeCell ref="C291:J291"/>
    <mergeCell ref="F292:J292"/>
    <mergeCell ref="C294:D294"/>
    <mergeCell ref="F294:J294"/>
    <mergeCell ref="C295:J295"/>
  </mergeCells>
  <pageMargins left="0.5511811023622" right="0.5511811023622" top="0.74803149606299" bottom="0.5511811023622" header="0.23622047244094" footer="0.23622047244094"/>
  <pageSetup paperSize="9" fitToHeight="0" orientation="portrait"/>
  <headerFooter>
    <oddHeader>&amp;L2023-0060 - REHABILITATION HAEFELY SUITE A L'ARRET DE L'ACCELERATEUR DE PARTICULES - PHASE 2
Bâtiment HAEFLELY
34 bld Niels Bohr
 - &amp;RDPGF - Lot n°5 
PRO-DCE - Edition du 29/11/24</oddHeader>
    <oddFooter>&amp;CEdition du 29/11/2024&amp;RPage &amp;P/&amp;N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AA98"/>
  <sheetViews>
    <sheetView showGridLines="0" workbookViewId="0"/>
  </sheetViews>
  <sheetFormatPr defaultRowHeight="12.75" customHeight="1"/>
  <cols>
    <col min="1" max="1" width="11.42578125" customWidth="1"/>
    <col min="2" max="2" width="35" customWidth="1"/>
    <col min="3" max="3" width="11.42578125" customWidth="1"/>
    <col min="4" max="4" width="11.42578125" customWidth="1"/>
    <col min="5" max="5" width="11.42578125" customWidth="1"/>
    <col min="6" max="6" width="11.42578125" customWidth="1"/>
    <col min="7" max="7" width="11.42578125" customWidth="1"/>
    <col min="8" max="8" width="11.42578125" customWidth="1"/>
    <col min="9" max="9" width="11.42578125" customWidth="1"/>
    <col min="10" max="10" width="11.42578125" customWidth="1"/>
  </cols>
  <sheetData>
    <row r="1" spans="1:27" ht="12.75" customHeight="1">
      <c r="B1" s="56" t="s">
        <v>198</v>
      </c>
      <c r="AA1" s="7">
        <f>IF('DPGF'!F287&lt;&gt;"",'DPGF'!F287,"0")</f>
        <v/>
      </c>
    </row>
    <row r="2" spans="1:27" ht="12.75" customHeight="1">
      <c r="AA2" s="7">
        <f>UPPER(MID(AA98,1,1))&amp;MID(AA98,2,168)</f>
        <v/>
      </c>
    </row>
    <row r="3" spans="1:27" ht="25.5" customHeight="1">
      <c r="A3" s="95" t="s">
        <v>199</v>
      </c>
      <c r="B3" s="92" t="s">
        <v>200</v>
      </c>
      <c r="C3" s="96" t="s">
        <v>225</v>
      </c>
      <c r="D3" s="96"/>
      <c r="E3" s="96"/>
      <c r="F3" s="96"/>
      <c r="G3" s="96"/>
      <c r="H3" s="96"/>
      <c r="I3" s="96"/>
      <c r="J3" s="96"/>
      <c r="AA3" s="7">
        <f>INT(AA1/1000000)</f>
        <v/>
      </c>
    </row>
    <row r="4" spans="1:27" ht="12.75" customHeight="1">
      <c r="AA4" s="7">
        <f>INT((AA1-AA3*1000000)/1000)</f>
        <v/>
      </c>
    </row>
    <row r="5" spans="1:27" ht="25.5" customHeight="1">
      <c r="A5" s="95" t="s">
        <v>201</v>
      </c>
      <c r="B5" s="92" t="s">
        <v>202</v>
      </c>
      <c r="C5" s="96" t="s">
        <v>226</v>
      </c>
      <c r="D5" s="96"/>
      <c r="E5" s="96"/>
      <c r="F5" s="96"/>
      <c r="G5" s="96"/>
      <c r="H5" s="96"/>
      <c r="I5" s="96"/>
      <c r="J5" s="96"/>
      <c r="AA5" s="7">
        <f>INT(AA1-AA3*1000000-AA4*1000)</f>
        <v/>
      </c>
    </row>
    <row r="6" spans="1:27" ht="12.75" customHeight="1">
      <c r="AA6" s="7">
        <f>ROUND(AA1-AA3*1000000-AA4*1000-AA5,2)*100</f>
        <v/>
      </c>
    </row>
    <row r="7" spans="1:27" ht="12.75" customHeight="1">
      <c r="A7" s="95" t="s">
        <v>211</v>
      </c>
      <c r="B7" s="92" t="s">
        <v>212</v>
      </c>
      <c r="C7" s="96" t="s">
        <v>227</v>
      </c>
      <c r="AA7" s="7">
        <f>AA3-AA12*100</f>
        <v/>
      </c>
    </row>
    <row r="8" spans="1:27" ht="12.75" customHeight="1">
      <c r="AA8" s="7">
        <f>0</f>
        <v/>
      </c>
    </row>
    <row r="9" spans="1:27" ht="12.75" customHeight="1">
      <c r="A9" s="95" t="s">
        <v>213</v>
      </c>
      <c r="B9" s="92" t="s">
        <v>214</v>
      </c>
      <c r="C9" s="96" t="s">
        <v>37</v>
      </c>
      <c r="AA9" s="7">
        <f>AA4-AA15*100</f>
        <v/>
      </c>
    </row>
    <row r="10" spans="1:27" ht="12.75" customHeight="1">
      <c r="AA10" s="7">
        <f>ROUND(AA5-AA18*100,0)</f>
        <v/>
      </c>
    </row>
    <row r="11" spans="1:27" ht="25.5" customHeight="1">
      <c r="A11" s="95" t="s">
        <v>203</v>
      </c>
      <c r="B11" s="92" t="s">
        <v>204</v>
      </c>
      <c r="C11" s="96" t="s">
        <v>38</v>
      </c>
      <c r="D11" s="96"/>
      <c r="E11" s="96"/>
      <c r="F11" s="96"/>
      <c r="G11" s="96"/>
      <c r="H11" s="96"/>
      <c r="I11" s="96"/>
      <c r="J11" s="96"/>
      <c r="AA11" s="7">
        <f>AA6</f>
        <v/>
      </c>
    </row>
    <row r="12" spans="1:27" ht="12.75" customHeight="1">
      <c r="AA12" s="7">
        <f>INT(AA3/100)</f>
        <v/>
      </c>
    </row>
    <row r="13" spans="1:27" ht="12.75" customHeight="1">
      <c r="A13" s="95" t="s">
        <v>215</v>
      </c>
      <c r="B13" s="92" t="s">
        <v>216</v>
      </c>
      <c r="C13" s="96" t="s">
        <v>228</v>
      </c>
      <c r="AA13" s="7">
        <f>INT((AA3-AA12*100)/10)</f>
        <v/>
      </c>
    </row>
    <row r="14" spans="1:27" ht="12.75" customHeight="1">
      <c r="AA14" s="7">
        <f>AA3-AA12*100-AA13*10</f>
        <v/>
      </c>
    </row>
    <row r="15" spans="1:27" ht="12.75" customHeight="1">
      <c r="A15" s="95" t="s">
        <v>217</v>
      </c>
      <c r="B15" s="92" t="s">
        <v>218</v>
      </c>
      <c r="C15" s="96" t="s">
        <v>229</v>
      </c>
      <c r="AA15" s="7">
        <f>INT(AA4/100)</f>
        <v/>
      </c>
    </row>
    <row r="16" spans="1:27" ht="12.75" customHeight="1">
      <c r="AA16" s="7">
        <f>INT((AA4-AA15*100)/10)</f>
        <v/>
      </c>
    </row>
    <row r="17" spans="1:27" ht="12.75" customHeight="1">
      <c r="A17" s="95" t="s">
        <v>219</v>
      </c>
      <c r="B17" s="92" t="s">
        <v>220</v>
      </c>
      <c r="C17" s="96">
        <v>1</v>
      </c>
      <c r="AA17" s="7">
        <f>AA4-AA15*100-AA16*10</f>
        <v/>
      </c>
    </row>
    <row r="18" spans="1:27" ht="12.75" customHeight="1">
      <c r="AA18" s="7">
        <f>INT(AA5/100)</f>
        <v/>
      </c>
    </row>
    <row r="19" spans="1:27" ht="12.75" customHeight="1">
      <c r="C19" s="97">
        <v>0.2</v>
      </c>
      <c r="E19" s="98" t="s">
        <v>221</v>
      </c>
      <c r="AA19" s="7">
        <f>INT((AA5-AA18*100)/10)</f>
        <v/>
      </c>
    </row>
    <row r="20" spans="1:27" ht="12.75" customHeight="1">
      <c r="C20" s="99">
        <v>0.055</v>
      </c>
      <c r="E20" s="98" t="s">
        <v>222</v>
      </c>
      <c r="AA20" s="7">
        <f>AA5-AA18*100-AA19*10</f>
        <v/>
      </c>
    </row>
    <row r="21" spans="1:27" ht="12.75" customHeight="1">
      <c r="C21" s="99">
        <v>0</v>
      </c>
      <c r="E21" s="98" t="s">
        <v>223</v>
      </c>
      <c r="AA21" s="7">
        <f>INT(AA6/10)</f>
        <v/>
      </c>
    </row>
    <row r="22" spans="1:27" ht="12.75" customHeight="1">
      <c r="C22" s="100">
        <v>0</v>
      </c>
      <c r="E22" s="98" t="s">
        <v>224</v>
      </c>
      <c r="AA22" s="7">
        <f>ROUND(AA6-AA21*10,0)</f>
        <v/>
      </c>
    </row>
    <row r="23" spans="1:27" ht="12.75" customHeight="1">
      <c r="AA23" s="7">
        <f>IF(AA12=0,"",IF(AA12=1,"",IF(AA12=2,"deux ",IF(AA12=3,"trois ",IF(AA12=4,"quatre ",IF(AA12=5,"cinq ",AA42))))))</f>
        <v/>
      </c>
    </row>
    <row r="24" spans="1:27" ht="12.75" customHeight="1">
      <c r="A24" s="95" t="s">
        <v>205</v>
      </c>
      <c r="B24" s="92" t="s">
        <v>206</v>
      </c>
      <c r="C24" s="96" t="s">
        <v>230</v>
      </c>
      <c r="D24" s="96"/>
      <c r="E24" s="96"/>
      <c r="F24" s="96"/>
      <c r="G24" s="96"/>
      <c r="H24" s="96"/>
      <c r="I24" s="96"/>
      <c r="J24" s="96"/>
      <c r="AA24" s="7">
        <f>IF(AA12=0,"",IF(AA12&lt;2,"cent ",AA43))</f>
        <v/>
      </c>
    </row>
    <row r="25" spans="1:27" ht="12.75" customHeight="1">
      <c r="AA25" s="7">
        <f>IF(AA13=1,AA44,IF(AA13=7,AA64,IF(AA13=9,AA80,AA89)))</f>
        <v/>
      </c>
    </row>
    <row r="26" spans="1:27" ht="12.75" customHeight="1">
      <c r="A26" s="95" t="s">
        <v>207</v>
      </c>
      <c r="B26" s="92" t="s">
        <v>208</v>
      </c>
      <c r="C26" s="96"/>
      <c r="D26" s="96"/>
      <c r="E26" s="96"/>
      <c r="F26" s="96"/>
      <c r="G26" s="96"/>
      <c r="H26" s="96"/>
      <c r="I26" s="96"/>
      <c r="J26" s="96"/>
      <c r="AA26" s="7">
        <f>IF(AA7=11,"",IF(AA7=12,"",IF(AA7=13,"",IF(AA7=14,"",IF(AA7=15,"",IF(AA7=16,"",AA45))))))</f>
        <v/>
      </c>
    </row>
    <row r="27" spans="1:27" ht="12.75" customHeight="1">
      <c r="AA27" s="7">
        <f>IF(AA3=0,"",IF(AA3&lt;2,"million ","millions "))</f>
        <v/>
      </c>
    </row>
    <row r="28" spans="1:27" ht="12.75" customHeight="1">
      <c r="A28" s="95" t="s">
        <v>209</v>
      </c>
      <c r="B28" s="92" t="s">
        <v>210</v>
      </c>
      <c r="C28" s="96" t="s">
        <v>231</v>
      </c>
      <c r="D28" s="96"/>
      <c r="E28" s="96"/>
      <c r="F28" s="96"/>
      <c r="G28" s="96"/>
      <c r="H28" s="96"/>
      <c r="I28" s="96"/>
      <c r="J28" s="96"/>
      <c r="AA28" s="7">
        <f>IF(AA8=1,"",IF(AA15=0,"",IF(AA15=1,"",IF(AA15=2,"deux ",IF(AA15=3,"trois ",IF(AA15=4,"quatre ",IF(AA15=5,"cinq ",AA46)))))))</f>
        <v/>
      </c>
    </row>
    <row r="29" spans="1:27" ht="12.75" customHeight="1">
      <c r="AA29" s="7">
        <f>IF(AA15=0,"",IF(AA15&lt;2,"cent ",AA47))</f>
        <v/>
      </c>
    </row>
    <row r="30" spans="1:27" ht="12.75" customHeight="1">
      <c r="AA30" s="7">
        <f>IF(AA16=1,AA48,IF(AA16=7,AA66,IF(AA16=9,AA81,AA90)))</f>
        <v/>
      </c>
    </row>
    <row r="31" spans="1:27" ht="12.75" customHeight="1">
      <c r="AA31" s="7">
        <f>IF(AA4=1,"",AA49)</f>
        <v/>
      </c>
    </row>
    <row r="32" spans="1:27" ht="12.75" customHeight="1">
      <c r="AA32" s="7">
        <f>IF(AA4&gt;0,"mille ","")</f>
        <v/>
      </c>
    </row>
    <row r="33" spans="27:27" ht="12.75" customHeight="1">
      <c r="AA33" s="7">
        <f>IF(INT(AA1)=0,"zéro ",IF(AA18=0,"",IF(AA18=1,"",IF(AA18=2,"deux ",IF(AA18=3,"trois ",IF(AA18=4,"quatre ",IF(AA18=5,"cinq ",AA50)))))))</f>
        <v/>
      </c>
    </row>
    <row r="34" spans="27:27" ht="12.75" customHeight="1">
      <c r="AA34" s="7">
        <f>IF(AA18=0,"",IF(AA18&lt;2,"cent ",AA51))</f>
        <v/>
      </c>
    </row>
    <row r="35" spans="27:27" ht="12.75" customHeight="1">
      <c r="AA35" s="7">
        <f>IF(AA19=1,AA52,IF(AA19=7,AA68,IF(AA19=9,AA83,AA91)))</f>
        <v/>
      </c>
    </row>
    <row r="36" spans="27:27" ht="12.75" customHeight="1">
      <c r="AA36" s="7">
        <f>IF(AA10=11,"",IF(AA10=12,"",IF(AA10=13,"",IF(AA10=14,"",IF(AA10=15,"",IF(AA10=16,"",AA53))))))</f>
        <v/>
      </c>
    </row>
    <row r="37" spans="27:27" ht="12.75" customHeight="1">
      <c r="AA37" s="7">
        <f>IF(INT(AA1&lt;2),"euro ","euros ")</f>
        <v/>
      </c>
    </row>
    <row r="38" spans="27:27" ht="12.75" customHeight="1">
      <c r="AA38" s="7">
        <f>IF(AA6&gt;0,"et ","")</f>
        <v/>
      </c>
    </row>
    <row r="39" spans="27:27" ht="12.75" customHeight="1">
      <c r="AA39" s="7">
        <f>IF(AA21=1,AA54,IF(AA21=7,AA70,IF(AA21=9,AA84,AA92)))</f>
        <v/>
      </c>
    </row>
    <row r="40" spans="27:27" ht="12.75" customHeight="1">
      <c r="AA40" s="7">
        <f>IF(AA11=11,"",IF(AA11=12,"",IF(AA11=13,"",IF(AA11=14,"",IF(AA11=15,"",IF(AA11=16,"",AA55))))))</f>
        <v/>
      </c>
    </row>
    <row r="41" spans="27:27" ht="12.75" customHeight="1">
      <c r="AA41" s="7">
        <f>IF(AA6=0,"",IF(AA6&lt;2,"centime","centimes"))</f>
        <v/>
      </c>
    </row>
    <row r="42" spans="27:27" ht="12.75" customHeight="1">
      <c r="AA42" s="7">
        <f>IF(AA3=0," ",IF(AA12=6,"six ",IF(AA12=7,"sept ",IF(AA12=8,"huit ",IF(AA12=9,"neuf ",)))))</f>
        <v/>
      </c>
    </row>
    <row r="43" spans="27:27" ht="12.75" customHeight="1">
      <c r="AA43" s="7">
        <f>IF(AA7&gt;0,"cent ", "cents ")</f>
        <v/>
      </c>
    </row>
    <row r="44" spans="27:27" ht="12.75" customHeight="1">
      <c r="AA44" s="7">
        <f>IF(AA7=10,"dix ",IF(AA7=11,"onze ",IF(AA7=12,"douze ",IF(AA7=13,"treize ",IF(AA7=14,"quatorze ",IF(AA7=15,"quinze ",AA56))))))</f>
        <v/>
      </c>
    </row>
    <row r="45" spans="27:27" ht="12.75" customHeight="1">
      <c r="AA45" s="7">
        <f>IF(AA7=17,"",IF(AA7=18,"",IF(AA7=19,"",AA57)))</f>
        <v/>
      </c>
    </row>
    <row r="46" spans="27:27" ht="12.75" customHeight="1">
      <c r="AA46" s="7">
        <f>IF(AA15=6,"six ",IF(AA15=7,"sept ",IF(AA15=8,"huit ",IF(AA15=9,"neuf ",))))</f>
        <v/>
      </c>
    </row>
    <row r="47" spans="27:27" ht="12.75" customHeight="1">
      <c r="AA47" s="7">
        <f>IF(AA9&gt;0,"cent ", "cents ")</f>
        <v/>
      </c>
    </row>
    <row r="48" spans="27:27" ht="12.75" customHeight="1">
      <c r="AA48" s="7">
        <f>IF(AA9=10,"dix ",IF(AA9=11,"onze ",IF(AA9=12,"douze ",IF(AA9=13,"treize ",IF(AA9=14,"quatorze ",IF(AA9=15,"quinze ",AA58))))))</f>
        <v/>
      </c>
    </row>
    <row r="49" spans="27:27" ht="12.75" customHeight="1">
      <c r="AA49" s="7">
        <f>IF(AA9=11,"",IF(AA9=12,"",IF(AA9=13,"",IF(AA9=14,"",IF(AA9=15,"",IF(AA9=16,"",AA59))))))</f>
        <v/>
      </c>
    </row>
    <row r="50" spans="27:27" ht="12.75" customHeight="1">
      <c r="AA50" s="7">
        <f>IF(AA18=6,"six ",IF(AA18=7,"sept ",IF(AA18=8,"huit ",IF(AA18=9,"neuf ",))))</f>
        <v/>
      </c>
    </row>
    <row r="51" spans="27:27" ht="12.75" customHeight="1">
      <c r="AA51" s="7">
        <f>IF(AA10&gt;0,"cent ", "cents ")</f>
        <v/>
      </c>
    </row>
    <row r="52" spans="27:27" ht="12.75" customHeight="1">
      <c r="AA52" s="7">
        <f>IF(AA10=10,"dix ",IF(AA10=11,"onze ",IF(AA10=12,"douze ",IF(AA10=13,"treize ",IF(AA10=14,"quatorze ",IF(AA10=15,"quinze ",AA60))))))</f>
        <v/>
      </c>
    </row>
    <row r="53" spans="27:27" ht="12.75" customHeight="1">
      <c r="AA53" s="7">
        <f>IF(AA10=17,"",IF(AA10=18,"",IF(AA10=19,"",AA61)))</f>
        <v/>
      </c>
    </row>
    <row r="54" spans="27:27" ht="12.75" customHeight="1">
      <c r="AA54" s="7">
        <f>IF(AA11=10,"dix ",IF(AA11=11,"onze ",IF(AA11=12,"douze ",IF(AA11=13,"treize ",IF(AA11=14,"quatorze ",IF(AA11=15,"quinze ",AA62))))))</f>
        <v/>
      </c>
    </row>
    <row r="55" spans="27:27" ht="12.75" customHeight="1">
      <c r="AA55" s="7">
        <f>IF(AA11=17,"",IF(AA11=18,"",IF(AA11=19,"",AA63)))</f>
        <v/>
      </c>
    </row>
    <row r="56" spans="27:27" ht="12.75" customHeight="1">
      <c r="AA56" s="7">
        <f>IF(AA7=16,"seize ",IF(AA7=17,"dix-sept ",IF(AA7=18,"dix-huit ",IF(AA7=19,"dix-neuf ",AA64))))</f>
        <v/>
      </c>
    </row>
    <row r="57" spans="27:27" ht="12.75" customHeight="1">
      <c r="AA57" s="7">
        <f>IF(AA7=21,"et un ",IF(AA7=31,"et un ",IF(AA7=41,"et un ",IF(AA7=51,"et un ",IF(AA7=61,"et un ",AA65)))))</f>
        <v/>
      </c>
    </row>
    <row r="58" spans="27:27" ht="12.75" customHeight="1">
      <c r="AA58" s="7">
        <f>IF(AA9=16,"seize ",IF(AA9=17,"dix-sept ",IF(AA9=18,"dix-huit ",IF(AA9=19,"dix-neuf ",AA66))))</f>
        <v/>
      </c>
    </row>
    <row r="59" spans="27:27" ht="12.75" customHeight="1">
      <c r="AA59" s="7">
        <f>IF(AA9=17,"",IF(AA9=18,"",IF(AA9=19,"",AA67)))</f>
        <v/>
      </c>
    </row>
    <row r="60" spans="27:27" ht="12.75" customHeight="1">
      <c r="AA60" s="7">
        <f>IF(AA10=16,"seize ",IF(AA10=17,"dix-sept ",IF(AA10=18,"dix-huit ",IF(AA10=19,"dix-neuf ",AA68))))</f>
        <v/>
      </c>
    </row>
    <row r="61" spans="27:27" ht="12.75" customHeight="1">
      <c r="AA61" s="7">
        <f>IF(AA10=21,"et un ",IF(AA10=31,"et un ",IF(AA10=41,"et un ",IF(AA10=51,"et un ",IF(AA10=61,"et un ",AA69)))))</f>
        <v/>
      </c>
    </row>
    <row r="62" spans="27:27" ht="12.75" customHeight="1">
      <c r="AA62" s="7">
        <f>IF(AA11=16,"seize ",IF(AA11=17,"dix-sept ",IF(AA11=18,"dix-huit ",IF(AA11=19,"dix-neuf ",AA70))))</f>
        <v/>
      </c>
    </row>
    <row r="63" spans="27:27" ht="12.75" customHeight="1">
      <c r="AA63" s="7">
        <f>IF(AA11=21,"et un ",IF(AA11=31,"et un ",IF(AA11=41,"et un ",IF(AA11=51,"et un ",IF(AA11=61,"et un ",AA71)))))</f>
        <v/>
      </c>
    </row>
    <row r="64" spans="27:27" ht="12.75" customHeight="1">
      <c r="AA64" s="7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>
      <c r="AA65" s="7">
        <f>IF(AA13=9,"",IF(AA13=7,"",IF(AA14=0,"",IF(AA14=1,"un ",IF(AA14=2,"deux ",IF(AA14=3,"trois ",IF(AA14=4,"quatre ",IF(AA14=5,"cinq ",AA73))))))))</f>
        <v/>
      </c>
    </row>
    <row r="66" spans="27:27" ht="12.75" customHeight="1">
      <c r="AA66" s="7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>
      <c r="AA67" s="7">
        <f>IF(AA9=21,"et un ",IF(AA9=31,"et un ",IF(AA9=41,"et un ",IF(AA9=51,"et un ",IF(AA9=61,"et un ",AA75)))))</f>
        <v/>
      </c>
    </row>
    <row r="68" spans="27:27" ht="12.75" customHeight="1">
      <c r="AA68" s="7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>
      <c r="AA69" s="7">
        <f>IF(AA19=9,"",IF(AA19=7,"",IF(AA20=0,"",IF(AA20=1,"un ",IF(AA20=2,"deux ",IF(AA20=3,"trois ",IF(AA20=4,"quatre ",IF(AA20=5,"cinq ",AA77))))))))</f>
        <v/>
      </c>
    </row>
    <row r="70" spans="27:27" ht="12.75" customHeight="1">
      <c r="AA70" s="7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>
      <c r="AA71" s="7">
        <f>IF(AA21=9,"",IF(AA21=7,"",IF(AA22=0,"",IF(AA22=1,"un ",IF(AA22=2,"deux ",IF(AA22=3,"trois ",IF(AA22=4,"quatre ",IF(AA22=5,"cinq ",AA79))))))))</f>
        <v/>
      </c>
    </row>
    <row r="72" spans="27:27" ht="12.75" customHeight="1">
      <c r="AA72" s="7">
        <f>IF(AA7=76,"soixante-seize ",IF(AA7=77,"soixante-dix-sept ",IF(AA7=78,"soixante-dix-huit ",IF(AA7=79,"soixante-dix-neuf ",AA80))))</f>
        <v/>
      </c>
    </row>
    <row r="73" spans="27:27" ht="12.75" customHeight="1">
      <c r="AA73" s="7">
        <f>IF(AA13=9,"",IF(AA14=6,"six ",IF(AA14=7,"sept ",IF(AA14=8,"huit ",IF(AA14=9,"neuf ",)))))</f>
        <v/>
      </c>
    </row>
    <row r="74" spans="27:27" ht="12.75" customHeight="1">
      <c r="AA74" s="7">
        <f>IF(AA9=76,"soixante-seize ",IF(AA9=77,"soixante-dix-sept ",IF(AA9=78,"soixante-dix-huit ",IF(AA9=79,"soixante-dix-neuf ",AA81))))</f>
        <v/>
      </c>
    </row>
    <row r="75" spans="27:27" ht="12.75" customHeight="1">
      <c r="AA75" s="7">
        <f>IF(AA16=9,"",IF(AA16=7,"",IF(AA17=0,"",IF(AA17=1,"un ",IF(AA17=2,"deux ",IF(AA17=3,"trois ",IF(AA17=4,"quatre ",IF(AA17=5,"cinq ",AA82))))))))</f>
        <v/>
      </c>
    </row>
    <row r="76" spans="27:27" ht="12.75" customHeight="1">
      <c r="AA76" s="7">
        <f>IF(AA10=76,"soixante-seize ",IF(AA10=77,"soixante-dix-sept ",IF(AA10=78,"soixante-dix-huit ",IF(AA10=79,"soixante-dix-neuf ",AA83))))</f>
        <v/>
      </c>
    </row>
    <row r="77" spans="27:27" ht="12.75" customHeight="1">
      <c r="AA77" s="7">
        <f>IF(AA19=9,"",IF(AA20=6,"six ",IF(AA20=7,"sept ",IF(AA20=8,"huit ",IF(AA20=9,"neuf ",)))))</f>
        <v/>
      </c>
    </row>
    <row r="78" spans="27:27" ht="12.75" customHeight="1">
      <c r="AA78" s="7">
        <f>IF(AA11=76,"soixante-seize ",IF(AA11=77,"soixante-dix-sept ",IF(AA11=78,"soixante-dix-huit ",IF(AA11=79,"soixante-dix-neuf ",AA84))))</f>
        <v/>
      </c>
    </row>
    <row r="79" spans="27:27" ht="12.75" customHeight="1">
      <c r="AA79" s="7">
        <f>IF(AA21=9,"",IF(AA22=6,"six ",IF(AA22=7,"sept ",IF(AA22=8,"huit ",IF(AA22=9,"neuf ",)))))</f>
        <v/>
      </c>
    </row>
    <row r="80" spans="27:27" ht="12.75" customHeight="1">
      <c r="AA80" s="7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>
      <c r="AA81" s="7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>
      <c r="AA82" s="7">
        <f>IF(AA16=9,"",IF(AA17=6,"six ",IF(AA17=7,"sept ",IF(AA17=8,"huit ",IF(AA17=9,"neuf ",)))))</f>
        <v/>
      </c>
    </row>
    <row r="83" spans="27:27" ht="12.75" customHeight="1">
      <c r="AA83" s="7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>
      <c r="AA84" s="7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>
      <c r="AA85" s="7">
        <f>IF(AA7=96,"quatre-vingt-seize ",IF(AA7=97,"quatre-vingt-dix-sept ",IF(AA7=98,"quatre-vingt-dix-huit ",IF(AA7=99,"quatre-vingt-dix-neuf ",AA89))))</f>
        <v/>
      </c>
    </row>
    <row r="86" spans="27:27" ht="12.75" customHeight="1">
      <c r="AA86" s="7">
        <f>IF(AA9=96,"quatre-vingt-seize ",IF(AA9=97,"quatre-vingt-dix-sept ",IF(AA9=98,"quatre-vingt-dix-huit ",IF(AA9=99,"quatre-vingt-dix-neuf ",AA90))))</f>
        <v/>
      </c>
    </row>
    <row r="87" spans="27:27" ht="12.75" customHeight="1">
      <c r="AA87" s="7">
        <f>IF(AA10=96,"quatre-vingt-seize ",IF(AA10=97,"quatre-vingt-dix-sept ",IF(AA10=98,"quatre-vingt-dix-huit ",IF(AA10=99,"quatre-vingt-dix-neuf ",AA91))))</f>
        <v/>
      </c>
    </row>
    <row r="88" spans="27:27" ht="12.75" customHeight="1">
      <c r="AA88" s="7">
        <f>IF(AA11=96,"quatre-vingt-seize ",IF(AA11=97,"quatre-vingt-dix-sept ",IF(AA11=98,"quatre-vingt-dix-huit ",IF(AA11=99,"quatre-vingt-dix-neuf ",AA92))))</f>
        <v/>
      </c>
    </row>
    <row r="89" spans="27:27" ht="12.75" customHeight="1">
      <c r="AA89" s="7">
        <f>IF(AA13=2,"vingt ",IF(AA13=3,"trente ",IF(AA13=4,"quarante ",IF(AA13=5,"cinquante ",AA93))))</f>
        <v/>
      </c>
    </row>
    <row r="90" spans="27:27" ht="12.75" customHeight="1">
      <c r="AA90" s="7">
        <f>IF(AA16=2,"vingt ",IF(AA16=3,"trente ",IF(AA16=4,"quarante ",IF(AA16=5,"cinquante ",AA94))))</f>
        <v/>
      </c>
    </row>
    <row r="91" spans="27:27" ht="12.75" customHeight="1">
      <c r="AA91" s="7">
        <f>IF(AA19=2,"vingt ",IF(AA19=3,"trente ",IF(AA19=4,"quarante ",IF(AA19=5,"cinquante ",AA95))))</f>
        <v/>
      </c>
    </row>
    <row r="92" spans="27:27" ht="12.75" customHeight="1">
      <c r="AA92" s="7">
        <f>IF(AA21=2,"vingt ",IF(AA21=3,"trente ",IF(AA21=4,"quarante ",IF(AA21=5,"cinquante ",AA96))))</f>
        <v/>
      </c>
    </row>
    <row r="93" spans="27:27" ht="12.75" customHeight="1">
      <c r="AA93" s="7">
        <f>IF(AA13=6,"soixante ",IF(AA7=80,"quatre-vingts ",IF(AA13=8,"quatre-vingt-","")))</f>
        <v/>
      </c>
    </row>
    <row r="94" spans="27:27" ht="12.75" customHeight="1">
      <c r="AA94" s="7">
        <f>IF(AA16=6,"soixante ",IF(AA9=80,"quatre-vingts ",IF(AA16=8,"quatre-vingt-","")))</f>
        <v/>
      </c>
    </row>
    <row r="95" spans="27:27" ht="12.75" customHeight="1">
      <c r="AA95" s="7">
        <f>IF(AA19=6,"soixante ",IF(AA10=80,"quatre-vingts ",IF(AA19=8,"quatre-vingt-","")))</f>
        <v/>
      </c>
    </row>
    <row r="96" spans="27:27" ht="12.75" customHeight="1">
      <c r="AA96" s="7">
        <f>IF(AA21=6,"soixante ",IF(AA11=80,"quatre-vingts ",IF(AA21=8,"quatre-vingt-","")))</f>
        <v/>
      </c>
    </row>
    <row r="97" spans="27:27" ht="12.75" customHeight="1">
      <c r="AA97" s="7">
        <f>0</f>
        <v/>
      </c>
    </row>
    <row r="98" spans="27:27" ht="12.75" customHeight="1">
      <c r="AA98" s="7">
        <f>(AA23&amp;AA24&amp;AA25&amp;AA26&amp;AA27&amp;AA28&amp;AA29&amp;AA30&amp;AA31&amp;AA32&amp;AA33&amp;AA34&amp;AA35&amp;AA36&amp;AA37&amp;AA38&amp;AA39&amp;AA40&amp;AA41)</f>
        <v/>
      </c>
    </row>
  </sheetData>
  <sheetProtection password="E95E" sheet="1" objects="1" selectLockedCells="1"/>
  <mergeCells count="6">
    <mergeCell ref="C3:J3"/>
    <mergeCell ref="C5:J5"/>
    <mergeCell ref="C11:J11"/>
    <mergeCell ref="C24:J24"/>
    <mergeCell ref="C26:J26"/>
    <mergeCell ref="C28:J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C12"/>
  <sheetViews>
    <sheetView workbookViewId="0"/>
  </sheetViews>
  <sheetFormatPr defaultRowHeight="15"/>
  <cols>
    <col min="1" max="1" width="24.7109375" customWidth="1"/>
  </cols>
  <sheetData>
    <row r="1" spans="1:3">
      <c r="A1" s="7" t="s">
        <v>232</v>
      </c>
      <c r="B1" s="7" t="s">
        <v>233</v>
      </c>
    </row>
    <row r="2" spans="1:3">
      <c r="A2" s="7" t="s">
        <v>234</v>
      </c>
      <c r="B2" s="7" t="s">
        <v>225</v>
      </c>
    </row>
    <row r="3" spans="1:3">
      <c r="A3" s="7" t="s">
        <v>235</v>
      </c>
      <c r="B3" s="7">
        <v>1</v>
      </c>
    </row>
    <row r="4" spans="1:3">
      <c r="A4" s="7" t="s">
        <v>236</v>
      </c>
      <c r="B4" s="7">
        <v>0</v>
      </c>
    </row>
    <row r="5" spans="1:3">
      <c r="A5" s="7" t="s">
        <v>237</v>
      </c>
      <c r="B5" s="7">
        <v>0</v>
      </c>
    </row>
    <row r="6" spans="1:3">
      <c r="A6" s="7" t="s">
        <v>238</v>
      </c>
      <c r="B6" s="7">
        <v>1</v>
      </c>
    </row>
    <row r="7" spans="1:3">
      <c r="A7" s="7" t="s">
        <v>239</v>
      </c>
      <c r="B7" s="7">
        <v>1</v>
      </c>
    </row>
    <row r="8" spans="1:3">
      <c r="A8" s="7" t="s">
        <v>240</v>
      </c>
      <c r="B8" s="7">
        <v>0</v>
      </c>
    </row>
    <row r="9" spans="1:3">
      <c r="A9" s="7" t="s">
        <v>241</v>
      </c>
      <c r="B9" s="7">
        <v>0</v>
      </c>
    </row>
    <row r="10" spans="1:3">
      <c r="A10" s="7" t="s">
        <v>242</v>
      </c>
      <c r="C10" s="7" t="s">
        <v>243</v>
      </c>
    </row>
    <row r="11" spans="1:3">
      <c r="A11" s="7" t="s">
        <v>244</v>
      </c>
      <c r="B11" s="7">
        <v>0</v>
      </c>
    </row>
    <row r="12" spans="1:3">
      <c r="A12" s="7" t="s">
        <v>245</v>
      </c>
      <c r="B12" s="7" t="s">
        <v>246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defaultRowHeight="12.75" customHeight="1"/>
  <cols>
    <col min="1" max="1" width="6.7109375" customWidth="1"/>
    <col min="2" max="2" width="35" customWidth="1"/>
    <col min="3" max="3" width="11.42578125" customWidth="1"/>
    <col min="4" max="4" width="11.42578125" customWidth="1"/>
    <col min="5" max="5" width="11.42578125" customWidth="1"/>
    <col min="6" max="6" width="11.42578125" customWidth="1"/>
    <col min="7" max="7" width="11.42578125" customWidth="1"/>
    <col min="8" max="8" width="11.42578125" customWidth="1"/>
    <col min="9" max="9" width="11.42578125" customWidth="1"/>
    <col min="10" max="10" width="11.42578125" customWidth="1"/>
  </cols>
  <sheetData>
    <row r="2" spans="1:10" ht="12.75" customHeight="1">
      <c r="B2" s="101" t="s">
        <v>247</v>
      </c>
      <c r="C2" s="101"/>
      <c r="D2" s="101"/>
      <c r="E2" s="101"/>
      <c r="F2" s="101"/>
      <c r="G2" s="101"/>
      <c r="H2" s="101"/>
      <c r="I2" s="101"/>
      <c r="J2" s="101"/>
    </row>
    <row r="4" spans="1:10" ht="12.75" customHeight="1">
      <c r="A4" s="95" t="s">
        <v>199</v>
      </c>
      <c r="B4" s="92" t="s">
        <v>248</v>
      </c>
      <c r="C4" s="102"/>
      <c r="D4" s="102"/>
      <c r="E4" s="102"/>
      <c r="F4" s="102"/>
      <c r="G4" s="102"/>
      <c r="H4" s="102"/>
      <c r="I4" s="102"/>
      <c r="J4" s="102"/>
    </row>
    <row r="6" spans="1:10" ht="12.75" customHeight="1">
      <c r="A6" s="95" t="s">
        <v>201</v>
      </c>
      <c r="B6" s="92" t="s">
        <v>249</v>
      </c>
      <c r="C6" s="102"/>
      <c r="D6" s="102"/>
      <c r="E6" s="102"/>
      <c r="F6" s="102"/>
      <c r="G6" s="102"/>
      <c r="H6" s="102"/>
      <c r="I6" s="102"/>
      <c r="J6" s="102"/>
    </row>
    <row r="8" spans="1:10" ht="12.75" customHeight="1">
      <c r="A8" s="95" t="s">
        <v>211</v>
      </c>
      <c r="B8" s="92" t="s">
        <v>250</v>
      </c>
      <c r="C8" s="102"/>
      <c r="D8" s="102"/>
      <c r="E8" s="102"/>
      <c r="F8" s="102"/>
      <c r="G8" s="102"/>
      <c r="H8" s="102"/>
      <c r="I8" s="102"/>
      <c r="J8" s="102"/>
    </row>
    <row r="10" spans="1:10" ht="12.75" customHeight="1">
      <c r="A10" s="95" t="s">
        <v>213</v>
      </c>
      <c r="B10" s="92" t="s">
        <v>251</v>
      </c>
      <c r="C10" s="103"/>
      <c r="D10" s="103"/>
      <c r="E10" s="103"/>
      <c r="F10" s="103"/>
      <c r="G10" s="103"/>
      <c r="H10" s="103"/>
      <c r="I10" s="103"/>
      <c r="J10" s="103"/>
    </row>
    <row r="12" spans="1:10" ht="12.75" customHeight="1">
      <c r="A12" s="95" t="s">
        <v>203</v>
      </c>
      <c r="B12" s="92" t="s">
        <v>252</v>
      </c>
      <c r="C12" s="102"/>
      <c r="D12" s="102"/>
      <c r="E12" s="102"/>
      <c r="F12" s="102"/>
      <c r="G12" s="102"/>
      <c r="H12" s="102"/>
      <c r="I12" s="102"/>
      <c r="J12" s="102"/>
    </row>
    <row r="14" spans="1:10" ht="12.75" customHeight="1">
      <c r="A14" s="95" t="s">
        <v>215</v>
      </c>
      <c r="B14" s="92" t="s">
        <v>253</v>
      </c>
      <c r="C14" s="102"/>
      <c r="D14" s="102"/>
      <c r="E14" s="102"/>
      <c r="F14" s="102"/>
      <c r="G14" s="102"/>
      <c r="H14" s="102"/>
      <c r="I14" s="102"/>
      <c r="J14" s="102"/>
    </row>
    <row r="16" spans="1:10" ht="12.75" customHeight="1">
      <c r="A16" s="95" t="s">
        <v>217</v>
      </c>
      <c r="B16" s="92" t="s">
        <v>254</v>
      </c>
      <c r="C16" s="102"/>
      <c r="D16" s="102"/>
      <c r="E16" s="102"/>
      <c r="F16" s="102"/>
      <c r="G16" s="102"/>
      <c r="H16" s="102"/>
      <c r="I16" s="102"/>
      <c r="J16" s="102"/>
    </row>
    <row r="18" spans="1:10" ht="12.75" customHeight="1">
      <c r="A18" s="95" t="s">
        <v>219</v>
      </c>
      <c r="B18" s="92" t="s">
        <v>255</v>
      </c>
      <c r="C18" s="104"/>
      <c r="D18" s="104"/>
      <c r="E18" s="104"/>
      <c r="F18" s="104"/>
      <c r="G18" s="104"/>
      <c r="H18" s="104"/>
      <c r="I18" s="104"/>
      <c r="J18" s="104"/>
    </row>
    <row r="20" spans="1:10" ht="12.75" customHeight="1">
      <c r="A20" s="95" t="s">
        <v>256</v>
      </c>
      <c r="B20" s="92" t="s">
        <v>257</v>
      </c>
      <c r="C20" s="104"/>
      <c r="D20" s="104"/>
      <c r="E20" s="104"/>
      <c r="F20" s="104"/>
      <c r="G20" s="104"/>
      <c r="H20" s="104"/>
      <c r="I20" s="104"/>
      <c r="J20" s="104"/>
    </row>
    <row r="22" spans="1:10" ht="12.75" customHeight="1">
      <c r="A22" s="95" t="s">
        <v>205</v>
      </c>
      <c r="B22" s="92" t="s">
        <v>258</v>
      </c>
      <c r="C22" s="104"/>
      <c r="D22" s="104"/>
      <c r="E22" s="104"/>
      <c r="F22" s="104"/>
      <c r="G22" s="104"/>
      <c r="H22" s="104"/>
      <c r="I22" s="104"/>
      <c r="J22" s="104"/>
    </row>
    <row r="24" spans="1:10" ht="12.75" customHeight="1">
      <c r="A24" s="95" t="s">
        <v>207</v>
      </c>
      <c r="B24" s="92" t="s">
        <v>259</v>
      </c>
      <c r="C24" s="102"/>
      <c r="D24" s="102"/>
      <c r="E24" s="102"/>
      <c r="F24" s="102"/>
      <c r="G24" s="102"/>
      <c r="H24" s="102"/>
      <c r="I24" s="102"/>
      <c r="J24" s="102"/>
    </row>
    <row r="28" spans="1:10" ht="60" customHeight="1">
      <c r="A28" s="95" t="s">
        <v>209</v>
      </c>
      <c r="B28" s="92" t="s">
        <v>260</v>
      </c>
      <c r="C28" s="102"/>
      <c r="D28" s="102"/>
      <c r="E28" s="102"/>
      <c r="F28" s="102"/>
      <c r="G28" s="102"/>
      <c r="H28" s="102"/>
      <c r="I28" s="102"/>
      <c r="J28" s="102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9BFF"/>
    <outlinePr summaryBelow="0" summaryRight="0"/>
    <pageSetUpPr fitToPage="1"/>
  </sheetPr>
  <dimension ref="A2:F54"/>
  <sheetViews>
    <sheetView showGridLines="0" workbookViewId="0">
      <selection activeCell="B6" sqref="B6"/>
    </sheetView>
  </sheetViews>
  <sheetFormatPr defaultRowHeight="12.75" customHeight="1"/>
  <cols>
    <col min="1" max="1" width="6.7109375" customWidth="1"/>
    <col min="2" max="2" width="68.140625" customWidth="1"/>
    <col min="3" max="3" width="15.5703125" customWidth="1"/>
    <col min="4" max="4" width="15.5703125" customWidth="1"/>
    <col min="5" max="5" width="15.5703125" customWidth="1"/>
    <col min="6" max="6" width="15.5703125" customWidth="1"/>
  </cols>
  <sheetData>
    <row r="2" spans="2:6" ht="16.2" customHeight="1">
      <c r="B2" s="105" t="s">
        <v>261</v>
      </c>
      <c r="C2" s="105"/>
      <c r="D2" s="105"/>
      <c r="E2" s="105"/>
      <c r="F2" s="105"/>
    </row>
    <row r="4" spans="2:6" ht="12.75" customHeight="1">
      <c r="B4" s="106" t="s">
        <v>262</v>
      </c>
      <c r="C4" s="106" t="s">
        <v>263</v>
      </c>
      <c r="D4" s="106" t="s">
        <v>264</v>
      </c>
      <c r="E4" s="106" t="s">
        <v>265</v>
      </c>
      <c r="F4" s="106" t="s">
        <v>266</v>
      </c>
    </row>
    <row r="6" spans="2:6" ht="12.75" customHeight="1">
      <c r="B6" s="107"/>
      <c r="C6" s="108"/>
      <c r="D6" s="109"/>
      <c r="E6" s="110"/>
      <c r="F6" s="111">
        <f>IF(AND(E6= "",D6= ""), "", ROUND(ROUND(E6, 2) * ROUND(D6, 3), 2))</f>
        <v/>
      </c>
    </row>
    <row r="8" spans="2:6" ht="12.75" customHeight="1">
      <c r="B8" s="107"/>
      <c r="C8" s="108"/>
      <c r="D8" s="109"/>
      <c r="E8" s="110"/>
      <c r="F8" s="111">
        <f>IF(AND(E8= "",D8= ""), "", ROUND(ROUND(E8, 2) * ROUND(D8, 3), 2))</f>
        <v/>
      </c>
    </row>
    <row r="10" spans="2:6" ht="12.75" customHeight="1">
      <c r="B10" s="107"/>
      <c r="C10" s="108"/>
      <c r="D10" s="109"/>
      <c r="E10" s="110"/>
      <c r="F10" s="111">
        <f>IF(AND(E10= "",D10= ""), "", ROUND(ROUND(E10, 2) * ROUND(D10, 3), 2))</f>
        <v/>
      </c>
    </row>
    <row r="12" spans="2:6" ht="12.75" customHeight="1">
      <c r="B12" s="107"/>
      <c r="C12" s="108"/>
      <c r="D12" s="109"/>
      <c r="E12" s="110"/>
      <c r="F12" s="111">
        <f>IF(AND(E12= "",D12= ""), "", ROUND(ROUND(E12, 2) * ROUND(D12, 3), 2))</f>
        <v/>
      </c>
    </row>
    <row r="14" spans="2:6" ht="12.75" customHeight="1">
      <c r="B14" s="107"/>
      <c r="C14" s="108"/>
      <c r="D14" s="109"/>
      <c r="E14" s="110"/>
      <c r="F14" s="111">
        <f>IF(AND(E14= "",D14= ""), "", ROUND(ROUND(E14, 2) * ROUND(D14, 3), 2))</f>
        <v/>
      </c>
    </row>
    <row r="16" spans="2:6" ht="12.75" customHeight="1">
      <c r="B16" s="107"/>
      <c r="C16" s="108"/>
      <c r="D16" s="109"/>
      <c r="E16" s="110"/>
      <c r="F16" s="111">
        <f>IF(AND(E16= "",D16= ""), "", ROUND(ROUND(E16, 2) * ROUND(D16, 3), 2))</f>
        <v/>
      </c>
    </row>
    <row r="18" spans="2:6" ht="12.75" customHeight="1">
      <c r="B18" s="107"/>
      <c r="C18" s="108"/>
      <c r="D18" s="109"/>
      <c r="E18" s="110"/>
      <c r="F18" s="111">
        <f>IF(AND(E18= "",D18= ""), "", ROUND(ROUND(E18, 2) * ROUND(D18, 3), 2))</f>
        <v/>
      </c>
    </row>
    <row r="20" spans="2:6" ht="12.75" customHeight="1">
      <c r="B20" s="107"/>
      <c r="C20" s="108"/>
      <c r="D20" s="109"/>
      <c r="E20" s="110"/>
      <c r="F20" s="111">
        <f>IF(AND(E20= "",D20= ""), "", ROUND(ROUND(E20, 2) * ROUND(D20, 3), 2))</f>
        <v/>
      </c>
    </row>
    <row r="22" spans="2:6" ht="12.75" customHeight="1">
      <c r="B22" s="107"/>
      <c r="C22" s="108"/>
      <c r="D22" s="109"/>
      <c r="E22" s="110"/>
      <c r="F22" s="111">
        <f>IF(AND(E22= "",D22= ""), "", ROUND(ROUND(E22, 2) * ROUND(D22, 3), 2))</f>
        <v/>
      </c>
    </row>
    <row r="24" spans="2:6" ht="12.75" customHeight="1">
      <c r="B24" s="107"/>
      <c r="C24" s="108"/>
      <c r="D24" s="109"/>
      <c r="E24" s="110"/>
      <c r="F24" s="111">
        <f>IF(AND(E24= "",D24= ""), "", ROUND(ROUND(E24, 2) * ROUND(D24, 3), 2))</f>
        <v/>
      </c>
    </row>
    <row r="26" spans="2:6" ht="12.75" customHeight="1">
      <c r="B26" s="107"/>
      <c r="C26" s="108"/>
      <c r="D26" s="109"/>
      <c r="E26" s="110"/>
      <c r="F26" s="111">
        <f>IF(AND(E26= "",D26= ""), "", ROUND(ROUND(E26, 2) * ROUND(D26, 3), 2))</f>
        <v/>
      </c>
    </row>
    <row r="28" spans="2:6" ht="12.75" customHeight="1">
      <c r="B28" s="107"/>
      <c r="C28" s="108"/>
      <c r="D28" s="109"/>
      <c r="E28" s="110"/>
      <c r="F28" s="111">
        <f>IF(AND(E28= "",D28= ""), "", ROUND(ROUND(E28, 2) * ROUND(D28, 3), 2))</f>
        <v/>
      </c>
    </row>
    <row r="30" spans="2:6" ht="12.75" customHeight="1">
      <c r="B30" s="107"/>
      <c r="C30" s="108"/>
      <c r="D30" s="109"/>
      <c r="E30" s="110"/>
      <c r="F30" s="111">
        <f>IF(AND(E30= "",D30= ""), "", ROUND(ROUND(E30, 2) * ROUND(D30, 3), 2))</f>
        <v/>
      </c>
    </row>
    <row r="32" spans="2:6" ht="12.75" customHeight="1">
      <c r="B32" s="107"/>
      <c r="C32" s="108"/>
      <c r="D32" s="109"/>
      <c r="E32" s="110"/>
      <c r="F32" s="111">
        <f>IF(AND(E32= "",D32= ""), "", ROUND(ROUND(E32, 2) * ROUND(D32, 3), 2))</f>
        <v/>
      </c>
    </row>
    <row r="34" spans="2:6" ht="12.75" customHeight="1">
      <c r="B34" s="107"/>
      <c r="C34" s="108"/>
      <c r="D34" s="109"/>
      <c r="E34" s="110"/>
      <c r="F34" s="111">
        <f>IF(AND(E34= "",D34= ""), "", ROUND(ROUND(E34, 2) * ROUND(D34, 3), 2))</f>
        <v/>
      </c>
    </row>
    <row r="36" spans="2:6" ht="12.75" customHeight="1">
      <c r="B36" s="107"/>
      <c r="C36" s="108"/>
      <c r="D36" s="109"/>
      <c r="E36" s="110"/>
      <c r="F36" s="111">
        <f>IF(AND(E36= "",D36= ""), "", ROUND(ROUND(E36, 2) * ROUND(D36, 3), 2))</f>
        <v/>
      </c>
    </row>
    <row r="38" spans="2:6" ht="12.75" customHeight="1">
      <c r="B38" s="107"/>
      <c r="C38" s="108"/>
      <c r="D38" s="109"/>
      <c r="E38" s="110"/>
      <c r="F38" s="111">
        <f>IF(AND(E38= "",D38= ""), "", ROUND(ROUND(E38, 2) * ROUND(D38, 3), 2))</f>
        <v/>
      </c>
    </row>
    <row r="40" spans="2:6" ht="12.75" customHeight="1">
      <c r="B40" s="107"/>
      <c r="C40" s="108"/>
      <c r="D40" s="109"/>
      <c r="E40" s="110"/>
      <c r="F40" s="111">
        <f>IF(AND(E40= "",D40= ""), "", ROUND(ROUND(E40, 2) * ROUND(D40, 3), 2))</f>
        <v/>
      </c>
    </row>
    <row r="42" spans="2:6" ht="12.75" customHeight="1">
      <c r="B42" s="107"/>
      <c r="C42" s="108"/>
      <c r="D42" s="109"/>
      <c r="E42" s="110"/>
      <c r="F42" s="111">
        <f>IF(AND(E42= "",D42= ""), "", ROUND(ROUND(E42, 2) * ROUND(D42, 3), 2))</f>
        <v/>
      </c>
    </row>
    <row r="44" spans="2:6" ht="12.75" customHeight="1">
      <c r="B44" s="107"/>
      <c r="C44" s="108"/>
      <c r="D44" s="109"/>
      <c r="E44" s="110"/>
      <c r="F44" s="111">
        <f>IF(AND(E44= "",D44= ""), "", ROUND(ROUND(E44, 2) * ROUND(D44, 3), 2))</f>
        <v/>
      </c>
    </row>
    <row r="46" spans="2:6" ht="12.75" customHeight="1">
      <c r="B46" s="107"/>
      <c r="C46" s="108"/>
      <c r="D46" s="109"/>
      <c r="E46" s="110"/>
      <c r="F46" s="111">
        <f>IF(AND(E46= "",D46= ""), "", ROUND(ROUND(E46, 2) * ROUND(D46, 3), 2))</f>
        <v/>
      </c>
    </row>
    <row r="48" spans="2:6" ht="12.75" customHeight="1">
      <c r="B48" s="107"/>
      <c r="C48" s="108"/>
      <c r="D48" s="109"/>
      <c r="E48" s="110"/>
      <c r="F48" s="111">
        <f>IF(AND(E48= "",D48= ""), "", ROUND(ROUND(E48, 2) * ROUND(D48, 3), 2))</f>
        <v/>
      </c>
    </row>
    <row r="50" spans="2:6" ht="12.75" customHeight="1">
      <c r="B50" s="107"/>
      <c r="C50" s="108"/>
      <c r="D50" s="109"/>
      <c r="E50" s="110"/>
      <c r="F50" s="111">
        <f>IF(AND(E50= "",D50= ""), "", ROUND(ROUND(E50, 2) * ROUND(D50, 3), 2))</f>
        <v/>
      </c>
    </row>
    <row r="52" spans="2:6" ht="12.75" customHeight="1">
      <c r="B52" s="107"/>
      <c r="C52" s="108"/>
      <c r="D52" s="109"/>
      <c r="E52" s="110"/>
      <c r="F52" s="111">
        <f>IF(AND(E52= "",D52= ""), "", ROUND(ROUND(E52, 2) * ROUND(D52, 3), 2))</f>
        <v/>
      </c>
    </row>
    <row r="54" spans="2:6" ht="12.75" customHeight="1">
      <c r="B54" s="107"/>
      <c r="C54" s="108"/>
      <c r="D54" s="109"/>
      <c r="E54" s="110"/>
      <c r="F54" s="111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INDICELOT</vt:lpstr>
      <vt:lpstr>NUMDOSSIER</vt:lpstr>
      <vt:lpstr>OBSERVATIONCONSULTE</vt:lpstr>
      <vt:lpstr>PARCELLEDOSSIER</vt:lpstr>
      <vt:lpstr>PHASELOT</vt:lpstr>
      <vt:lpstr>DPGF!Print_Titles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2025-01-21T14:46:39Z</dcterms:created>
  <dcterms:modified xsi:type="dcterms:W3CDTF">2025-01-21T14:46:39Z</dcterms:modified>
</cp:coreProperties>
</file>