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AFFRANCHISSEMENT\Massification courrier 2025-2029\02-DCE- Massification PA-25011\"/>
    </mc:Choice>
  </mc:AlternateContent>
  <bookViews>
    <workbookView xWindow="0" yWindow="0" windowWidth="19200" windowHeight="6900" tabRatio="780"/>
  </bookViews>
  <sheets>
    <sheet name="DQE Massification DPT" sheetId="3" r:id="rId1"/>
  </sheets>
  <calcPr calcId="162913"/>
</workbook>
</file>

<file path=xl/calcChain.xml><?xml version="1.0" encoding="utf-8"?>
<calcChain xmlns="http://schemas.openxmlformats.org/spreadsheetml/2006/main">
  <c r="H17" i="3" l="1"/>
  <c r="G39" i="3"/>
  <c r="G44" i="3"/>
  <c r="N59" i="3" l="1"/>
  <c r="K47" i="3"/>
  <c r="K46" i="3"/>
  <c r="K45" i="3"/>
  <c r="K44" i="3"/>
  <c r="K42" i="3"/>
  <c r="K41" i="3"/>
  <c r="K40" i="3"/>
  <c r="K39" i="3"/>
  <c r="G47" i="3"/>
  <c r="G46" i="3"/>
  <c r="G45" i="3"/>
  <c r="G42" i="3"/>
  <c r="G41" i="3"/>
  <c r="G40" i="3"/>
  <c r="K53" i="3"/>
  <c r="K58" i="3"/>
  <c r="K26" i="3"/>
  <c r="K22" i="3"/>
  <c r="K21" i="3"/>
  <c r="K20" i="3"/>
  <c r="K19" i="3"/>
  <c r="K18" i="3"/>
  <c r="K17" i="3"/>
  <c r="K16" i="3"/>
  <c r="K54" i="3"/>
  <c r="K52" i="3"/>
  <c r="K51" i="3"/>
  <c r="K50" i="3"/>
  <c r="K49" i="3"/>
  <c r="K48" i="3"/>
  <c r="K43" i="3"/>
  <c r="K7" i="3" l="1"/>
  <c r="H27" i="3" l="1"/>
  <c r="H7" i="3"/>
  <c r="H20" i="3"/>
  <c r="H19" i="3"/>
  <c r="H18" i="3"/>
  <c r="P20" i="3" l="1"/>
  <c r="P19" i="3"/>
  <c r="P18" i="3"/>
  <c r="P17" i="3"/>
  <c r="P16" i="3"/>
  <c r="P15" i="3"/>
  <c r="P14" i="3"/>
  <c r="P13" i="3"/>
  <c r="P12" i="3"/>
  <c r="P11" i="3"/>
  <c r="P10" i="3"/>
  <c r="P9" i="3"/>
  <c r="P8" i="3"/>
  <c r="K11" i="3"/>
  <c r="G59" i="3" l="1"/>
  <c r="G27" i="3"/>
  <c r="F59" i="3"/>
  <c r="D59" i="3"/>
  <c r="H58" i="3"/>
  <c r="H54" i="3"/>
  <c r="H53" i="3"/>
  <c r="P49" i="3"/>
  <c r="H49" i="3"/>
  <c r="P48" i="3"/>
  <c r="H48" i="3"/>
  <c r="P44" i="3"/>
  <c r="P43" i="3"/>
  <c r="H43" i="3"/>
  <c r="P39" i="3"/>
  <c r="P59" i="3" s="1"/>
  <c r="N27" i="3"/>
  <c r="F27" i="3"/>
  <c r="D27" i="3"/>
  <c r="H26" i="3"/>
  <c r="H22" i="3"/>
  <c r="H21" i="3"/>
  <c r="H16" i="3"/>
  <c r="H12" i="3"/>
  <c r="K12" i="3" s="1"/>
  <c r="K27" i="3" s="1"/>
  <c r="H11" i="3"/>
  <c r="P7" i="3"/>
  <c r="P27" i="3" s="1"/>
  <c r="K59" i="3" l="1"/>
  <c r="H59" i="3"/>
  <c r="J61" i="3" l="1"/>
  <c r="J62" i="3" s="1"/>
  <c r="J63" i="3" s="1"/>
  <c r="J65" i="3" s="1"/>
  <c r="J66" i="3" s="1"/>
  <c r="J29" i="3"/>
  <c r="J30" i="3" s="1"/>
  <c r="J31" i="3" s="1"/>
  <c r="J33" i="3" s="1"/>
  <c r="J34" i="3" s="1"/>
</calcChain>
</file>

<file path=xl/sharedStrings.xml><?xml version="1.0" encoding="utf-8"?>
<sst xmlns="http://schemas.openxmlformats.org/spreadsheetml/2006/main" count="130" uniqueCount="50">
  <si>
    <t>Type</t>
  </si>
  <si>
    <t>Destination</t>
  </si>
  <si>
    <t>Méca 0-50 g</t>
  </si>
  <si>
    <t>TF</t>
  </si>
  <si>
    <t>Non Méca 0-50 g</t>
  </si>
  <si>
    <t>TOTAL</t>
  </si>
  <si>
    <t xml:space="preserve">Non Méca 51-350 g </t>
  </si>
  <si>
    <t>TVA</t>
  </si>
  <si>
    <t>DETAIL QUANTITATIF ESTIMATIF</t>
  </si>
  <si>
    <t>Montant total</t>
  </si>
  <si>
    <t>Tarif unitaire
pas de TVA</t>
  </si>
  <si>
    <t xml:space="preserve">Méca 51-350 g </t>
  </si>
  <si>
    <t>Ecopli 0-20g</t>
  </si>
  <si>
    <t>Ecopli 21-50g</t>
  </si>
  <si>
    <t>Ecopli 51-100g</t>
  </si>
  <si>
    <t>Ecopli 101-250g</t>
  </si>
  <si>
    <t>Poids total / an envoyé en grande lettre</t>
  </si>
  <si>
    <t>lettre verte 251-500g</t>
  </si>
  <si>
    <t>G4</t>
  </si>
  <si>
    <t>Nb plis
2024</t>
  </si>
  <si>
    <t>CHU NANTES annuel estimatif au tarif industriel essentiels (Tarifs postaux 2025)</t>
  </si>
  <si>
    <t>AFFRANCHISSEMENT PAR MASSIFICATION</t>
  </si>
  <si>
    <t>Coût affanchissement sans massificateur
(Tarifs postaux 2025)</t>
  </si>
  <si>
    <t>Coût de la prestation</t>
  </si>
  <si>
    <t>CH SAINT NAZAIRE  annuel estimatif au tarif industriel (Tarifs postaux 2025)</t>
  </si>
  <si>
    <t>Gain sur affranchissement obtenu par la massification
SAINT NAZAIRE</t>
  </si>
  <si>
    <t>Gain sur affranchissement obtenu par la massification
NANTES</t>
  </si>
  <si>
    <t>NANTES</t>
  </si>
  <si>
    <t>SAINT NAZAIRE</t>
  </si>
  <si>
    <t>Nbre de plis
C3 - C4 / an</t>
  </si>
  <si>
    <t>Coût total prestation + transport € HT</t>
  </si>
  <si>
    <r>
      <t xml:space="preserve">Coût total prestation + transport € TTC
</t>
    </r>
    <r>
      <rPr>
        <sz val="11"/>
        <color theme="1"/>
        <rFont val="Calibri"/>
        <family val="2"/>
        <scheme val="minor"/>
      </rPr>
      <t>hors affranchissement</t>
    </r>
  </si>
  <si>
    <t>Nb plis estimatif
2025</t>
  </si>
  <si>
    <t>Tarif unitaire € pas de TVA</t>
  </si>
  <si>
    <t>%</t>
  </si>
  <si>
    <r>
      <t xml:space="preserve">Coût total € TTC
</t>
    </r>
    <r>
      <rPr>
        <sz val="11"/>
        <color theme="1"/>
        <rFont val="Calibri"/>
        <family val="2"/>
        <scheme val="minor"/>
      </rPr>
      <t>prestation + affranchissement</t>
    </r>
  </si>
  <si>
    <t>Total estimatif maximum plis</t>
  </si>
  <si>
    <t>DPT 44</t>
  </si>
  <si>
    <t>DPT 49</t>
  </si>
  <si>
    <t>DPT 56</t>
  </si>
  <si>
    <t>DPT 85</t>
  </si>
  <si>
    <t>Total estimatif maximum plis / an</t>
  </si>
  <si>
    <t>par an</t>
  </si>
  <si>
    <t>par jour</t>
  </si>
  <si>
    <r>
      <t xml:space="preserve">Nbre de plis </t>
    </r>
    <r>
      <rPr>
        <b/>
        <sz val="12"/>
        <color theme="1"/>
        <rFont val="Calibri"/>
        <family val="2"/>
        <scheme val="minor"/>
      </rPr>
      <t>MOYEN</t>
    </r>
    <r>
      <rPr>
        <sz val="12"/>
        <color theme="1"/>
        <rFont val="Calibri"/>
        <family val="2"/>
        <scheme val="minor"/>
      </rPr>
      <t xml:space="preserve">
C3 - C4</t>
    </r>
  </si>
  <si>
    <t>Nbre de plis
C5 - C6</t>
  </si>
  <si>
    <r>
      <t xml:space="preserve">Nbre de plis </t>
    </r>
    <r>
      <rPr>
        <b/>
        <sz val="12"/>
        <color theme="1"/>
        <rFont val="Calibri"/>
        <family val="2"/>
        <scheme val="minor"/>
      </rPr>
      <t>MOYEN</t>
    </r>
    <r>
      <rPr>
        <sz val="12"/>
        <color theme="1"/>
        <rFont val="Calibri"/>
        <family val="2"/>
        <scheme val="minor"/>
      </rPr>
      <t xml:space="preserve">
C5 - C6</t>
    </r>
  </si>
  <si>
    <t>Tarif unitaire d'affranchissement €</t>
  </si>
  <si>
    <t>Nbre de plis
C3 - C4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</si>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</sst>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_-* #,##0\ _€_-;\-* #,##0\ _€_-;_-* &quot;-&quot;??\ _€_-;_-@_-"/>
    <numFmt numFmtId="167" formatCode="###0.000&quot; kg&quot;"/>
    <numFmt numFmtId="168" formatCode="_-* #,##0.000\ [$€-40C]_-;\-* #,##0.000\ [$€-40C]_-;_-* &quot;-&quot;??\ [$€-40C]_-;_-@_-"/>
    <numFmt numFmtId="169" formatCode="#,##0.000\ &quot;€&quot;"/>
    <numFmt numFmtId="170" formatCode="_-* #,##0\ [$€-40C]_-;\-* #,##0\ [$€-40C]_-;_-* &quot;-&quot;??\ [$€-40C]_-;_-@_-"/>
    <numFmt numFmtId="171" formatCode="#,##0\ &quot;€&quot;"/>
    <numFmt numFmtId="172" formatCode="###0&quot; kg&quot;"/>
    <numFmt numFmtId="173" formatCode="#,##0_ ;\-#,##0\ "/>
    <numFmt numFmtId="174" formatCode="#,##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 applyFill="1" applyBorder="1" applyAlignment="1">
      <alignment horizontal="center"/>
    </xf>
    <xf numFmtId="165" fontId="2" fillId="0" borderId="0" xfId="0" applyNumberFormat="1" applyFont="1"/>
    <xf numFmtId="0" fontId="2" fillId="0" borderId="0" xfId="0" applyFont="1" applyFill="1"/>
    <xf numFmtId="44" fontId="2" fillId="0" borderId="0" xfId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/>
    <xf numFmtId="165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6" fontId="0" fillId="6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168" fontId="0" fillId="7" borderId="1" xfId="0" applyNumberFormat="1" applyFont="1" applyFill="1" applyBorder="1" applyAlignment="1" applyProtection="1">
      <alignment horizontal="center" vertical="center"/>
      <protection locked="0"/>
    </xf>
    <xf numFmtId="165" fontId="0" fillId="7" borderId="1" xfId="0" applyNumberFormat="1" applyFont="1" applyFill="1" applyBorder="1" applyAlignment="1" applyProtection="1">
      <alignment horizontal="center" vertical="center"/>
      <protection locked="0"/>
    </xf>
    <xf numFmtId="166" fontId="0" fillId="8" borderId="1" xfId="2" applyNumberFormat="1" applyFont="1" applyFill="1" applyBorder="1" applyAlignment="1" applyProtection="1">
      <alignment horizontal="center" vertical="center"/>
      <protection locked="0"/>
    </xf>
    <xf numFmtId="170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ont="1" applyFill="1"/>
    <xf numFmtId="165" fontId="2" fillId="6" borderId="0" xfId="0" applyNumberFormat="1" applyFont="1" applyFill="1"/>
    <xf numFmtId="165" fontId="0" fillId="6" borderId="0" xfId="0" applyNumberFormat="1" applyFont="1" applyFill="1" applyBorder="1" applyAlignment="1" applyProtection="1">
      <alignment horizontal="center" vertical="center"/>
      <protection locked="0"/>
    </xf>
    <xf numFmtId="165" fontId="2" fillId="6" borderId="0" xfId="0" applyNumberFormat="1" applyFont="1" applyFill="1" applyAlignment="1">
      <alignment vertical="center"/>
    </xf>
    <xf numFmtId="9" fontId="0" fillId="2" borderId="1" xfId="0" quotePrefix="1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/>
    </xf>
    <xf numFmtId="173" fontId="7" fillId="5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172" fontId="0" fillId="6" borderId="1" xfId="0" quotePrefix="1" applyNumberFormat="1" applyFont="1" applyFill="1" applyBorder="1" applyAlignment="1" applyProtection="1">
      <alignment vertical="center"/>
      <protection locked="0"/>
    </xf>
    <xf numFmtId="169" fontId="0" fillId="6" borderId="1" xfId="0" applyNumberFormat="1" applyFont="1" applyFill="1" applyBorder="1" applyAlignment="1" applyProtection="1">
      <alignment vertical="center"/>
      <protection locked="0"/>
    </xf>
    <xf numFmtId="169" fontId="0" fillId="6" borderId="1" xfId="0" quotePrefix="1" applyNumberFormat="1" applyFont="1" applyFill="1" applyBorder="1" applyAlignment="1" applyProtection="1">
      <alignment vertical="center"/>
      <protection locked="0"/>
    </xf>
    <xf numFmtId="165" fontId="0" fillId="6" borderId="1" xfId="0" applyNumberFormat="1" applyFont="1" applyFill="1" applyBorder="1" applyAlignment="1" applyProtection="1">
      <alignment horizontal="center" vertical="center"/>
      <protection locked="0"/>
    </xf>
    <xf numFmtId="166" fontId="7" fillId="4" borderId="1" xfId="2" applyNumberFormat="1" applyFont="1" applyFill="1" applyBorder="1" applyAlignment="1">
      <alignment horizontal="center"/>
    </xf>
    <xf numFmtId="165" fontId="7" fillId="4" borderId="1" xfId="0" applyNumberFormat="1" applyFont="1" applyFill="1" applyBorder="1" applyAlignment="1">
      <alignment horizontal="center"/>
    </xf>
    <xf numFmtId="170" fontId="7" fillId="4" borderId="1" xfId="2" applyNumberFormat="1" applyFont="1" applyFill="1" applyBorder="1" applyAlignment="1">
      <alignment horizontal="center"/>
    </xf>
    <xf numFmtId="170" fontId="7" fillId="5" borderId="1" xfId="0" applyNumberFormat="1" applyFont="1" applyFill="1" applyBorder="1" applyAlignment="1">
      <alignment horizontal="center"/>
    </xf>
    <xf numFmtId="170" fontId="0" fillId="9" borderId="1" xfId="0" applyNumberFormat="1" applyFont="1" applyFill="1" applyBorder="1" applyAlignment="1" applyProtection="1">
      <alignment horizontal="center" vertical="center"/>
      <protection locked="0"/>
    </xf>
    <xf numFmtId="172" fontId="0" fillId="6" borderId="1" xfId="0" applyNumberFormat="1" applyFont="1" applyFill="1" applyBorder="1" applyAlignment="1" applyProtection="1">
      <alignment vertical="center"/>
      <protection locked="0"/>
    </xf>
    <xf numFmtId="167" fontId="0" fillId="6" borderId="1" xfId="0" applyNumberFormat="1" applyFont="1" applyFill="1" applyBorder="1" applyAlignment="1" applyProtection="1">
      <alignment vertical="center"/>
      <protection locked="0"/>
    </xf>
    <xf numFmtId="173" fontId="0" fillId="6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9" fontId="0" fillId="2" borderId="1" xfId="0" applyNumberFormat="1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170" fontId="0" fillId="9" borderId="1" xfId="0" applyNumberFormat="1" applyFont="1" applyFill="1" applyBorder="1" applyAlignment="1" applyProtection="1">
      <alignment vertical="center"/>
      <protection locked="0"/>
    </xf>
    <xf numFmtId="166" fontId="0" fillId="6" borderId="7" xfId="2" applyNumberFormat="1" applyFont="1" applyFill="1" applyBorder="1" applyAlignment="1" applyProtection="1">
      <alignment vertical="center"/>
      <protection locked="0"/>
    </xf>
    <xf numFmtId="169" fontId="0" fillId="2" borderId="7" xfId="0" applyNumberFormat="1" applyFont="1" applyFill="1" applyBorder="1" applyAlignment="1" applyProtection="1">
      <alignment horizontal="center" vertical="center"/>
      <protection locked="0"/>
    </xf>
    <xf numFmtId="169" fontId="0" fillId="2" borderId="8" xfId="0" applyNumberFormat="1" applyFont="1" applyFill="1" applyBorder="1" applyAlignment="1" applyProtection="1">
      <alignment horizontal="center" vertical="center"/>
      <protection locked="0"/>
    </xf>
    <xf numFmtId="169" fontId="0" fillId="2" borderId="9" xfId="0" applyNumberFormat="1" applyFont="1" applyFill="1" applyBorder="1" applyAlignment="1" applyProtection="1">
      <alignment horizontal="center" vertical="center"/>
      <protection locked="0"/>
    </xf>
    <xf numFmtId="170" fontId="0" fillId="9" borderId="7" xfId="0" applyNumberFormat="1" applyFont="1" applyFill="1" applyBorder="1" applyAlignment="1" applyProtection="1">
      <alignment horizontal="center" vertical="center"/>
      <protection locked="0"/>
    </xf>
    <xf numFmtId="170" fontId="0" fillId="9" borderId="8" xfId="0" applyNumberFormat="1" applyFont="1" applyFill="1" applyBorder="1" applyAlignment="1" applyProtection="1">
      <alignment horizontal="center" vertical="center"/>
      <protection locked="0"/>
    </xf>
    <xf numFmtId="170" fontId="0" fillId="9" borderId="9" xfId="0" applyNumberFormat="1" applyFont="1" applyFill="1" applyBorder="1" applyAlignment="1" applyProtection="1">
      <alignment horizontal="center" vertical="center"/>
      <protection locked="0"/>
    </xf>
    <xf numFmtId="172" fontId="0" fillId="6" borderId="7" xfId="0" quotePrefix="1" applyNumberFormat="1" applyFont="1" applyFill="1" applyBorder="1" applyAlignment="1" applyProtection="1">
      <alignment horizontal="center" vertical="center"/>
      <protection locked="0"/>
    </xf>
    <xf numFmtId="172" fontId="0" fillId="6" borderId="8" xfId="0" quotePrefix="1" applyNumberFormat="1" applyFont="1" applyFill="1" applyBorder="1" applyAlignment="1" applyProtection="1">
      <alignment horizontal="center" vertical="center"/>
      <protection locked="0"/>
    </xf>
    <xf numFmtId="172" fontId="0" fillId="6" borderId="9" xfId="0" quotePrefix="1" applyNumberFormat="1" applyFont="1" applyFill="1" applyBorder="1" applyAlignment="1" applyProtection="1">
      <alignment horizontal="center" vertical="center"/>
      <protection locked="0"/>
    </xf>
    <xf numFmtId="166" fontId="0" fillId="6" borderId="7" xfId="2" applyNumberFormat="1" applyFont="1" applyFill="1" applyBorder="1" applyAlignment="1" applyProtection="1">
      <alignment horizontal="center" vertical="center"/>
      <protection locked="0"/>
    </xf>
    <xf numFmtId="166" fontId="0" fillId="6" borderId="8" xfId="2" applyNumberFormat="1" applyFont="1" applyFill="1" applyBorder="1" applyAlignment="1" applyProtection="1">
      <alignment horizontal="center" vertical="center"/>
      <protection locked="0"/>
    </xf>
    <xf numFmtId="166" fontId="0" fillId="6" borderId="9" xfId="2" applyNumberFormat="1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6" borderId="22" xfId="0" applyNumberFormat="1" applyFont="1" applyFill="1" applyBorder="1" applyAlignment="1">
      <alignment horizontal="center"/>
    </xf>
    <xf numFmtId="9" fontId="0" fillId="6" borderId="23" xfId="0" applyNumberFormat="1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6" fontId="2" fillId="6" borderId="12" xfId="0" applyNumberFormat="1" applyFont="1" applyFill="1" applyBorder="1" applyAlignment="1">
      <alignment horizontal="center"/>
    </xf>
    <xf numFmtId="171" fontId="2" fillId="6" borderId="6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9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0" fontId="0" fillId="6" borderId="17" xfId="0" applyFont="1" applyFill="1" applyBorder="1" applyAlignment="1">
      <alignment horizontal="center" wrapText="1"/>
    </xf>
    <xf numFmtId="0" fontId="0" fillId="6" borderId="18" xfId="0" applyFont="1" applyFill="1" applyBorder="1" applyAlignment="1">
      <alignment horizontal="center" wrapText="1"/>
    </xf>
    <xf numFmtId="0" fontId="0" fillId="6" borderId="14" xfId="0" applyFont="1" applyFill="1" applyBorder="1" applyAlignment="1">
      <alignment horizontal="center" wrapText="1"/>
    </xf>
    <xf numFmtId="171" fontId="0" fillId="6" borderId="1" xfId="0" applyNumberFormat="1" applyFont="1" applyFill="1" applyBorder="1" applyAlignment="1">
      <alignment horizontal="center" vertical="center"/>
    </xf>
    <xf numFmtId="171" fontId="0" fillId="6" borderId="5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9" fontId="0" fillId="6" borderId="1" xfId="0" applyNumberFormat="1" applyFont="1" applyFill="1" applyBorder="1" applyAlignment="1">
      <alignment horizontal="center"/>
    </xf>
    <xf numFmtId="9" fontId="0" fillId="6" borderId="5" xfId="0" applyNumberFormat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74" fontId="0" fillId="6" borderId="1" xfId="0" applyNumberFormat="1" applyFont="1" applyFill="1" applyBorder="1" applyAlignment="1">
      <alignment horizontal="center" vertical="center"/>
    </xf>
    <xf numFmtId="174" fontId="0" fillId="6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6" borderId="17" xfId="0" applyFont="1" applyFill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0" fillId="6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abSelected="1" topLeftCell="B40" zoomScale="85" zoomScaleNormal="85" workbookViewId="0">
      <selection activeCell="N63" sqref="N63"/>
    </sheetView>
  </sheetViews>
  <sheetFormatPr baseColWidth="10" defaultColWidth="10.81640625" defaultRowHeight="14.5" x14ac:dyDescent="0.35"/>
  <cols>
    <col min="1" max="1" width="5.54296875" style="7" customWidth="1"/>
    <col min="2" max="2" width="19.7265625" style="7" customWidth="1"/>
    <col min="3" max="9" width="15.7265625" style="7" customWidth="1"/>
    <col min="10" max="10" width="21.1796875" style="7" customWidth="1"/>
    <col min="11" max="11" width="18.54296875" style="7" bestFit="1" customWidth="1"/>
    <col min="12" max="12" width="2.1796875" style="9" customWidth="1"/>
    <col min="13" max="13" width="19.54296875" style="9" customWidth="1"/>
    <col min="14" max="15" width="23.54296875" style="8" customWidth="1"/>
    <col min="16" max="16" width="27.26953125" style="8" customWidth="1"/>
    <col min="17" max="16384" width="10.81640625" style="7"/>
  </cols>
  <sheetData>
    <row r="1" spans="1:16" ht="18.5" x14ac:dyDescent="0.45">
      <c r="B1" s="114" t="s">
        <v>8</v>
      </c>
      <c r="C1" s="114"/>
      <c r="D1" s="114"/>
      <c r="E1" s="114"/>
      <c r="F1" s="114"/>
      <c r="G1" s="114"/>
      <c r="H1" s="114"/>
      <c r="I1" s="114"/>
      <c r="J1" s="114"/>
      <c r="K1" s="114"/>
      <c r="L1" s="1"/>
      <c r="M1" s="1"/>
    </row>
    <row r="2" spans="1:16" ht="18.5" x14ac:dyDescent="0.45">
      <c r="B2" s="114" t="s">
        <v>21</v>
      </c>
      <c r="C2" s="114"/>
      <c r="D2" s="114"/>
      <c r="E2" s="114"/>
      <c r="F2" s="114"/>
      <c r="G2" s="114"/>
      <c r="H2" s="114"/>
      <c r="I2" s="114"/>
      <c r="J2" s="114"/>
      <c r="K2" s="114"/>
      <c r="L2" s="1"/>
      <c r="M2" s="1"/>
    </row>
    <row r="4" spans="1:16" s="19" customFormat="1" ht="44.25" customHeight="1" x14ac:dyDescent="0.35">
      <c r="B4" s="109" t="s">
        <v>20</v>
      </c>
      <c r="C4" s="109"/>
      <c r="D4" s="109"/>
      <c r="E4" s="109"/>
      <c r="F4" s="109"/>
      <c r="G4" s="109"/>
      <c r="H4" s="109"/>
      <c r="I4" s="109"/>
      <c r="J4" s="109"/>
      <c r="K4" s="109"/>
      <c r="L4" s="20"/>
      <c r="M4" s="20"/>
      <c r="N4" s="110" t="s">
        <v>22</v>
      </c>
      <c r="O4" s="110"/>
      <c r="P4" s="110"/>
    </row>
    <row r="5" spans="1:16" ht="46.5" x14ac:dyDescent="0.35">
      <c r="B5" s="117" t="s">
        <v>0</v>
      </c>
      <c r="C5" s="117" t="s">
        <v>1</v>
      </c>
      <c r="D5" s="11" t="s">
        <v>29</v>
      </c>
      <c r="E5" s="11" t="s">
        <v>44</v>
      </c>
      <c r="F5" s="11" t="s">
        <v>45</v>
      </c>
      <c r="G5" s="11" t="s">
        <v>46</v>
      </c>
      <c r="H5" s="115" t="s">
        <v>41</v>
      </c>
      <c r="I5" s="115" t="s">
        <v>16</v>
      </c>
      <c r="J5" s="116" t="s">
        <v>47</v>
      </c>
      <c r="K5" s="115" t="s">
        <v>9</v>
      </c>
      <c r="L5" s="12"/>
      <c r="M5" s="12"/>
      <c r="N5" s="115" t="s">
        <v>32</v>
      </c>
      <c r="O5" s="116" t="s">
        <v>47</v>
      </c>
      <c r="P5" s="115" t="s">
        <v>9</v>
      </c>
    </row>
    <row r="6" spans="1:16" ht="29" customHeight="1" x14ac:dyDescent="0.35">
      <c r="B6" s="117"/>
      <c r="C6" s="117"/>
      <c r="D6" s="54" t="s">
        <v>42</v>
      </c>
      <c r="E6" s="54" t="s">
        <v>43</v>
      </c>
      <c r="F6" s="54" t="s">
        <v>42</v>
      </c>
      <c r="G6" s="54" t="s">
        <v>43</v>
      </c>
      <c r="H6" s="115"/>
      <c r="I6" s="115"/>
      <c r="J6" s="116"/>
      <c r="K6" s="115"/>
      <c r="L6" s="12"/>
      <c r="M6" s="12"/>
      <c r="N6" s="115"/>
      <c r="O6" s="116"/>
      <c r="P6" s="115"/>
    </row>
    <row r="7" spans="1:16" ht="23.5" customHeight="1" x14ac:dyDescent="0.35">
      <c r="A7" s="103" t="s">
        <v>18</v>
      </c>
      <c r="B7" s="103" t="s">
        <v>2</v>
      </c>
      <c r="C7" s="13" t="s">
        <v>37</v>
      </c>
      <c r="D7" s="25"/>
      <c r="E7" s="25"/>
      <c r="F7" s="68">
        <v>250</v>
      </c>
      <c r="G7" s="21" t="s">
        <v>49</v>
      </c>
      <c r="H7" s="68">
        <f>SUM(D7:F7)</f>
        <v>250</v>
      </c>
      <c r="I7" s="25"/>
      <c r="J7" s="59"/>
      <c r="K7" s="62">
        <f>H7*J7</f>
        <v>0</v>
      </c>
      <c r="L7" s="15"/>
      <c r="M7" s="15" t="s">
        <v>12</v>
      </c>
      <c r="N7" s="21">
        <v>250</v>
      </c>
      <c r="O7" s="38">
        <v>1.1399999999999999</v>
      </c>
      <c r="P7" s="14">
        <f>O7*N7</f>
        <v>285</v>
      </c>
    </row>
    <row r="8" spans="1:16" ht="23.5" customHeight="1" x14ac:dyDescent="0.35">
      <c r="A8" s="104"/>
      <c r="B8" s="104"/>
      <c r="C8" s="13" t="s">
        <v>38</v>
      </c>
      <c r="D8" s="25"/>
      <c r="E8" s="25"/>
      <c r="F8" s="69"/>
      <c r="G8" s="21" t="s">
        <v>49</v>
      </c>
      <c r="H8" s="69"/>
      <c r="I8" s="25"/>
      <c r="J8" s="60"/>
      <c r="K8" s="63"/>
      <c r="L8" s="15"/>
      <c r="M8" s="15"/>
      <c r="N8" s="21"/>
      <c r="O8" s="38"/>
      <c r="P8" s="14">
        <f t="shared" ref="P8:P20" si="0">O8*N8</f>
        <v>0</v>
      </c>
    </row>
    <row r="9" spans="1:16" ht="23.5" customHeight="1" x14ac:dyDescent="0.35">
      <c r="A9" s="104"/>
      <c r="B9" s="104"/>
      <c r="C9" s="13" t="s">
        <v>39</v>
      </c>
      <c r="D9" s="25"/>
      <c r="E9" s="25"/>
      <c r="F9" s="69"/>
      <c r="G9" s="21" t="s">
        <v>49</v>
      </c>
      <c r="H9" s="69"/>
      <c r="I9" s="25"/>
      <c r="J9" s="60"/>
      <c r="K9" s="63"/>
      <c r="L9" s="15"/>
      <c r="M9" s="15"/>
      <c r="N9" s="21"/>
      <c r="O9" s="38"/>
      <c r="P9" s="14">
        <f t="shared" si="0"/>
        <v>0</v>
      </c>
    </row>
    <row r="10" spans="1:16" ht="23.5" customHeight="1" x14ac:dyDescent="0.35">
      <c r="A10" s="104"/>
      <c r="B10" s="104"/>
      <c r="C10" s="13" t="s">
        <v>40</v>
      </c>
      <c r="D10" s="25"/>
      <c r="E10" s="25"/>
      <c r="F10" s="70"/>
      <c r="G10" s="21" t="s">
        <v>49</v>
      </c>
      <c r="H10" s="70"/>
      <c r="I10" s="25"/>
      <c r="J10" s="61"/>
      <c r="K10" s="64"/>
      <c r="L10" s="15"/>
      <c r="M10" s="15"/>
      <c r="N10" s="21"/>
      <c r="O10" s="38"/>
      <c r="P10" s="14">
        <f t="shared" si="0"/>
        <v>0</v>
      </c>
    </row>
    <row r="11" spans="1:16" ht="23.5" customHeight="1" x14ac:dyDescent="0.35">
      <c r="A11" s="104"/>
      <c r="B11" s="105"/>
      <c r="C11" s="13" t="s">
        <v>3</v>
      </c>
      <c r="D11" s="25"/>
      <c r="E11" s="25"/>
      <c r="F11" s="21">
        <v>372</v>
      </c>
      <c r="G11" s="25"/>
      <c r="H11" s="21">
        <f t="shared" ref="H11:H26" si="1">SUM(D11:F11)</f>
        <v>372</v>
      </c>
      <c r="I11" s="25"/>
      <c r="J11" s="36">
        <v>0.69799999999999995</v>
      </c>
      <c r="K11" s="43">
        <f t="shared" ref="K11:K12" si="2">H11*J11</f>
        <v>259.65600000000001</v>
      </c>
      <c r="L11" s="15"/>
      <c r="M11" s="15" t="s">
        <v>13</v>
      </c>
      <c r="N11" s="21">
        <v>372</v>
      </c>
      <c r="O11" s="38">
        <v>1.81</v>
      </c>
      <c r="P11" s="14">
        <f t="shared" si="0"/>
        <v>673.32</v>
      </c>
    </row>
    <row r="12" spans="1:16" ht="23.5" customHeight="1" x14ac:dyDescent="0.35">
      <c r="A12" s="104"/>
      <c r="B12" s="103" t="s">
        <v>4</v>
      </c>
      <c r="C12" s="13" t="s">
        <v>37</v>
      </c>
      <c r="D12" s="25"/>
      <c r="E12" s="25"/>
      <c r="F12" s="68">
        <v>130</v>
      </c>
      <c r="G12" s="21" t="s">
        <v>49</v>
      </c>
      <c r="H12" s="68">
        <f>SUM(D12:F12)</f>
        <v>130</v>
      </c>
      <c r="I12" s="25"/>
      <c r="J12" s="59"/>
      <c r="K12" s="62">
        <f t="shared" si="2"/>
        <v>0</v>
      </c>
      <c r="L12" s="15"/>
      <c r="M12" s="15" t="s">
        <v>14</v>
      </c>
      <c r="N12" s="21">
        <v>18750</v>
      </c>
      <c r="O12" s="38">
        <v>2.37</v>
      </c>
      <c r="P12" s="14">
        <f t="shared" si="0"/>
        <v>44437.5</v>
      </c>
    </row>
    <row r="13" spans="1:16" ht="23.5" customHeight="1" x14ac:dyDescent="0.35">
      <c r="A13" s="104"/>
      <c r="B13" s="104"/>
      <c r="C13" s="13" t="s">
        <v>38</v>
      </c>
      <c r="D13" s="25"/>
      <c r="E13" s="25"/>
      <c r="F13" s="69"/>
      <c r="G13" s="21" t="s">
        <v>49</v>
      </c>
      <c r="H13" s="69"/>
      <c r="I13" s="25"/>
      <c r="J13" s="60"/>
      <c r="K13" s="63"/>
      <c r="L13" s="15"/>
      <c r="M13" s="15"/>
      <c r="N13" s="21"/>
      <c r="O13" s="38"/>
      <c r="P13" s="14">
        <f t="shared" si="0"/>
        <v>0</v>
      </c>
    </row>
    <row r="14" spans="1:16" ht="23.5" customHeight="1" x14ac:dyDescent="0.35">
      <c r="A14" s="104"/>
      <c r="B14" s="104"/>
      <c r="C14" s="13" t="s">
        <v>39</v>
      </c>
      <c r="D14" s="25"/>
      <c r="E14" s="25"/>
      <c r="F14" s="69"/>
      <c r="G14" s="21" t="s">
        <v>49</v>
      </c>
      <c r="H14" s="69"/>
      <c r="I14" s="25"/>
      <c r="J14" s="60"/>
      <c r="K14" s="63"/>
      <c r="L14" s="15"/>
      <c r="M14" s="15"/>
      <c r="N14" s="21"/>
      <c r="O14" s="38"/>
      <c r="P14" s="14">
        <f t="shared" si="0"/>
        <v>0</v>
      </c>
    </row>
    <row r="15" spans="1:16" ht="23.5" customHeight="1" x14ac:dyDescent="0.35">
      <c r="A15" s="104"/>
      <c r="B15" s="104"/>
      <c r="C15" s="13" t="s">
        <v>40</v>
      </c>
      <c r="D15" s="25"/>
      <c r="E15" s="25"/>
      <c r="F15" s="70"/>
      <c r="G15" s="21" t="s">
        <v>49</v>
      </c>
      <c r="H15" s="70"/>
      <c r="I15" s="25"/>
      <c r="J15" s="61"/>
      <c r="K15" s="64"/>
      <c r="L15" s="15"/>
      <c r="M15" s="15"/>
      <c r="N15" s="21"/>
      <c r="O15" s="38"/>
      <c r="P15" s="14">
        <f t="shared" si="0"/>
        <v>0</v>
      </c>
    </row>
    <row r="16" spans="1:16" ht="23.5" customHeight="1" x14ac:dyDescent="0.35">
      <c r="A16" s="104"/>
      <c r="B16" s="105"/>
      <c r="C16" s="13" t="s">
        <v>3</v>
      </c>
      <c r="D16" s="25"/>
      <c r="E16" s="25"/>
      <c r="F16" s="21">
        <v>60</v>
      </c>
      <c r="G16" s="25"/>
      <c r="H16" s="21">
        <f t="shared" si="1"/>
        <v>60</v>
      </c>
      <c r="I16" s="25"/>
      <c r="J16" s="36">
        <v>0.79600000000000004</v>
      </c>
      <c r="K16" s="43">
        <f>H16*J16</f>
        <v>47.760000000000005</v>
      </c>
      <c r="L16" s="15"/>
      <c r="M16" s="15" t="s">
        <v>15</v>
      </c>
      <c r="N16" s="21">
        <v>7000</v>
      </c>
      <c r="O16" s="38">
        <v>4.3499999999999996</v>
      </c>
      <c r="P16" s="14">
        <f t="shared" si="0"/>
        <v>30449.999999999996</v>
      </c>
    </row>
    <row r="17" spans="1:17" ht="23.5" customHeight="1" x14ac:dyDescent="0.35">
      <c r="A17" s="104"/>
      <c r="B17" s="103" t="s">
        <v>11</v>
      </c>
      <c r="C17" s="13" t="s">
        <v>37</v>
      </c>
      <c r="D17" s="68">
        <v>15392</v>
      </c>
      <c r="E17" s="21">
        <v>4888</v>
      </c>
      <c r="F17" s="25"/>
      <c r="G17" s="21">
        <v>3692</v>
      </c>
      <c r="H17" s="58">
        <f>G17+E17</f>
        <v>8580</v>
      </c>
      <c r="I17" s="35">
        <v>818.3168384879724</v>
      </c>
      <c r="J17" s="53"/>
      <c r="K17" s="57">
        <f t="shared" ref="K17:K22" si="3">J17*H17+6.43*I17</f>
        <v>5261.777271477662</v>
      </c>
      <c r="L17" s="15"/>
      <c r="M17" s="15" t="s">
        <v>17</v>
      </c>
      <c r="N17" s="21">
        <v>400</v>
      </c>
      <c r="O17" s="38">
        <v>6.51</v>
      </c>
      <c r="P17" s="14">
        <f t="shared" si="0"/>
        <v>2604</v>
      </c>
    </row>
    <row r="18" spans="1:17" ht="23.5" customHeight="1" x14ac:dyDescent="0.35">
      <c r="A18" s="104"/>
      <c r="B18" s="104"/>
      <c r="C18" s="13" t="s">
        <v>38</v>
      </c>
      <c r="D18" s="69"/>
      <c r="E18" s="21">
        <v>832</v>
      </c>
      <c r="F18" s="25"/>
      <c r="G18" s="21">
        <v>312</v>
      </c>
      <c r="H18" s="58">
        <f>G18+E18</f>
        <v>1144</v>
      </c>
      <c r="I18" s="35">
        <v>139.28797250859105</v>
      </c>
      <c r="J18" s="53"/>
      <c r="K18" s="57">
        <f t="shared" si="3"/>
        <v>895.62166323024042</v>
      </c>
      <c r="L18" s="15"/>
      <c r="M18" s="15"/>
      <c r="N18" s="21"/>
      <c r="O18" s="38"/>
      <c r="P18" s="14">
        <f t="shared" si="0"/>
        <v>0</v>
      </c>
    </row>
    <row r="19" spans="1:17" ht="23.5" customHeight="1" x14ac:dyDescent="0.35">
      <c r="A19" s="104"/>
      <c r="B19" s="104"/>
      <c r="C19" s="13" t="s">
        <v>39</v>
      </c>
      <c r="D19" s="69"/>
      <c r="E19" s="21">
        <v>728</v>
      </c>
      <c r="F19" s="25"/>
      <c r="G19" s="21">
        <v>312</v>
      </c>
      <c r="H19" s="58">
        <f>G19+E19</f>
        <v>1040</v>
      </c>
      <c r="I19" s="35">
        <v>121.87697594501716</v>
      </c>
      <c r="J19" s="53"/>
      <c r="K19" s="57">
        <f t="shared" si="3"/>
        <v>783.66895532646038</v>
      </c>
      <c r="L19" s="15"/>
      <c r="M19" s="15"/>
      <c r="N19" s="21"/>
      <c r="O19" s="38"/>
      <c r="P19" s="14">
        <f t="shared" si="0"/>
        <v>0</v>
      </c>
    </row>
    <row r="20" spans="1:17" ht="23.5" customHeight="1" x14ac:dyDescent="0.35">
      <c r="A20" s="104"/>
      <c r="B20" s="104"/>
      <c r="C20" s="13" t="s">
        <v>40</v>
      </c>
      <c r="D20" s="70"/>
      <c r="E20" s="21">
        <v>3640</v>
      </c>
      <c r="F20" s="25"/>
      <c r="G20" s="21">
        <v>988</v>
      </c>
      <c r="H20" s="58">
        <f>G20+E20</f>
        <v>4628</v>
      </c>
      <c r="I20" s="35">
        <v>609.38487972508585</v>
      </c>
      <c r="J20" s="53"/>
      <c r="K20" s="57">
        <f t="shared" si="3"/>
        <v>3918.344776632302</v>
      </c>
      <c r="L20" s="15"/>
      <c r="M20" s="15"/>
      <c r="N20" s="21"/>
      <c r="O20" s="38"/>
      <c r="P20" s="14">
        <f t="shared" si="0"/>
        <v>0</v>
      </c>
    </row>
    <row r="21" spans="1:17" ht="23.5" customHeight="1" x14ac:dyDescent="0.35">
      <c r="A21" s="104"/>
      <c r="B21" s="105"/>
      <c r="C21" s="13" t="s">
        <v>3</v>
      </c>
      <c r="D21" s="21">
        <v>6144</v>
      </c>
      <c r="E21" s="25"/>
      <c r="F21" s="25"/>
      <c r="G21" s="25"/>
      <c r="H21" s="21">
        <f t="shared" si="1"/>
        <v>6144</v>
      </c>
      <c r="I21" s="35">
        <v>780</v>
      </c>
      <c r="J21" s="37">
        <v>0.56100000000000005</v>
      </c>
      <c r="K21" s="43">
        <f t="shared" si="3"/>
        <v>8462.1840000000011</v>
      </c>
      <c r="L21" s="15"/>
      <c r="M21" s="15"/>
      <c r="N21" s="23"/>
      <c r="O21" s="23"/>
      <c r="P21" s="24"/>
    </row>
    <row r="22" spans="1:17" ht="23.5" customHeight="1" x14ac:dyDescent="0.35">
      <c r="A22" s="104"/>
      <c r="B22" s="103" t="s">
        <v>6</v>
      </c>
      <c r="C22" s="13" t="s">
        <v>37</v>
      </c>
      <c r="D22" s="68">
        <v>200</v>
      </c>
      <c r="E22" s="21" t="s">
        <v>49</v>
      </c>
      <c r="F22" s="25"/>
      <c r="G22" s="25"/>
      <c r="H22" s="68">
        <f t="shared" si="1"/>
        <v>200</v>
      </c>
      <c r="I22" s="65">
        <v>1</v>
      </c>
      <c r="J22" s="59"/>
      <c r="K22" s="62">
        <f t="shared" si="3"/>
        <v>6.43</v>
      </c>
      <c r="L22" s="15"/>
      <c r="M22" s="15"/>
      <c r="N22" s="23"/>
      <c r="O22" s="23"/>
      <c r="P22" s="24"/>
    </row>
    <row r="23" spans="1:17" ht="23.5" customHeight="1" x14ac:dyDescent="0.35">
      <c r="A23" s="104"/>
      <c r="B23" s="104"/>
      <c r="C23" s="13" t="s">
        <v>38</v>
      </c>
      <c r="D23" s="69"/>
      <c r="E23" s="21" t="s">
        <v>49</v>
      </c>
      <c r="F23" s="25"/>
      <c r="G23" s="25"/>
      <c r="H23" s="69"/>
      <c r="I23" s="66"/>
      <c r="J23" s="60"/>
      <c r="K23" s="63"/>
      <c r="L23" s="15"/>
      <c r="M23" s="15"/>
      <c r="N23" s="23"/>
      <c r="O23" s="23"/>
      <c r="P23" s="24"/>
    </row>
    <row r="24" spans="1:17" ht="23.5" customHeight="1" x14ac:dyDescent="0.35">
      <c r="A24" s="104"/>
      <c r="B24" s="104"/>
      <c r="C24" s="13" t="s">
        <v>39</v>
      </c>
      <c r="D24" s="69"/>
      <c r="E24" s="21" t="s">
        <v>49</v>
      </c>
      <c r="F24" s="25"/>
      <c r="G24" s="25"/>
      <c r="H24" s="69"/>
      <c r="I24" s="66"/>
      <c r="J24" s="60"/>
      <c r="K24" s="63"/>
      <c r="L24" s="15"/>
      <c r="M24" s="15"/>
      <c r="N24" s="23"/>
      <c r="O24" s="23"/>
      <c r="P24" s="24"/>
    </row>
    <row r="25" spans="1:17" ht="23.5" customHeight="1" x14ac:dyDescent="0.35">
      <c r="A25" s="104"/>
      <c r="B25" s="104"/>
      <c r="C25" s="13" t="s">
        <v>40</v>
      </c>
      <c r="D25" s="70"/>
      <c r="E25" s="21" t="s">
        <v>49</v>
      </c>
      <c r="F25" s="25"/>
      <c r="G25" s="25"/>
      <c r="H25" s="70"/>
      <c r="I25" s="67"/>
      <c r="J25" s="61"/>
      <c r="K25" s="64"/>
      <c r="L25" s="15"/>
      <c r="M25" s="15"/>
      <c r="N25" s="23"/>
      <c r="O25" s="23"/>
      <c r="P25" s="24"/>
    </row>
    <row r="26" spans="1:17" ht="23.5" customHeight="1" x14ac:dyDescent="0.35">
      <c r="A26" s="105"/>
      <c r="B26" s="105"/>
      <c r="C26" s="13" t="s">
        <v>3</v>
      </c>
      <c r="D26" s="21">
        <v>4224</v>
      </c>
      <c r="E26" s="25"/>
      <c r="F26" s="25"/>
      <c r="G26" s="25"/>
      <c r="H26" s="21">
        <f t="shared" si="1"/>
        <v>4224</v>
      </c>
      <c r="I26" s="35">
        <v>21.5</v>
      </c>
      <c r="J26" s="36">
        <v>0.67400000000000004</v>
      </c>
      <c r="K26" s="43">
        <f>J26*H26+6.43*I26</f>
        <v>2985.221</v>
      </c>
      <c r="L26" s="15"/>
      <c r="M26" s="15"/>
      <c r="N26" s="23"/>
      <c r="O26" s="23"/>
      <c r="P26" s="24"/>
    </row>
    <row r="27" spans="1:17" ht="18.5" x14ac:dyDescent="0.45">
      <c r="B27" s="106" t="s">
        <v>5</v>
      </c>
      <c r="C27" s="106"/>
      <c r="D27" s="39">
        <f>SUM(D7:D26)</f>
        <v>25960</v>
      </c>
      <c r="E27" s="39"/>
      <c r="F27" s="39">
        <f>SUM(F7:F26)</f>
        <v>812</v>
      </c>
      <c r="G27" s="39">
        <f>SUM(G7:G26)</f>
        <v>5304</v>
      </c>
      <c r="H27" s="39">
        <f>SUM(H7:H26)</f>
        <v>26772</v>
      </c>
      <c r="I27" s="39"/>
      <c r="J27" s="40"/>
      <c r="K27" s="41">
        <f>SUM(K7:K26)</f>
        <v>22620.663666666667</v>
      </c>
      <c r="L27" s="15"/>
      <c r="M27" s="15"/>
      <c r="N27" s="33">
        <f>SUM(N7:N17)</f>
        <v>26772</v>
      </c>
      <c r="O27" s="32"/>
      <c r="P27" s="42">
        <f>SUM(P7:P26)</f>
        <v>78449.819999999992</v>
      </c>
    </row>
    <row r="28" spans="1:17" ht="25.5" customHeight="1" thickBot="1" x14ac:dyDescent="0.4">
      <c r="I28" s="22"/>
      <c r="J28" s="22"/>
      <c r="K28" s="22"/>
      <c r="L28" s="15"/>
      <c r="M28" s="15"/>
      <c r="N28" s="6"/>
      <c r="O28" s="6"/>
      <c r="P28" s="2"/>
    </row>
    <row r="29" spans="1:17" ht="41.5" customHeight="1" x14ac:dyDescent="0.35">
      <c r="D29" s="82" t="s">
        <v>27</v>
      </c>
      <c r="E29" s="47"/>
      <c r="F29" s="85" t="s">
        <v>26</v>
      </c>
      <c r="G29" s="86"/>
      <c r="H29" s="86"/>
      <c r="I29" s="87"/>
      <c r="J29" s="88">
        <f>P27-K27</f>
        <v>55829.156333333325</v>
      </c>
      <c r="K29" s="89"/>
      <c r="L29" s="22"/>
      <c r="M29" s="15"/>
      <c r="N29" s="15"/>
      <c r="O29" s="6"/>
      <c r="P29" s="6"/>
      <c r="Q29" s="2"/>
    </row>
    <row r="30" spans="1:17" ht="27.65" customHeight="1" x14ac:dyDescent="0.35">
      <c r="D30" s="83"/>
      <c r="E30" s="48"/>
      <c r="F30" s="111" t="s">
        <v>23</v>
      </c>
      <c r="G30" s="112"/>
      <c r="H30" s="113"/>
      <c r="I30" s="31" t="s">
        <v>34</v>
      </c>
      <c r="J30" s="107" t="e">
        <f>I30*J29</f>
        <v>#VALUE!</v>
      </c>
      <c r="K30" s="108"/>
      <c r="L30" s="22"/>
      <c r="M30" s="15"/>
      <c r="N30" s="15"/>
      <c r="O30" s="7"/>
      <c r="P30" s="7"/>
    </row>
    <row r="31" spans="1:17" s="27" customFormat="1" ht="27.65" customHeight="1" x14ac:dyDescent="0.35">
      <c r="D31" s="83"/>
      <c r="E31" s="48"/>
      <c r="F31" s="95" t="s">
        <v>30</v>
      </c>
      <c r="G31" s="96"/>
      <c r="H31" s="96"/>
      <c r="I31" s="97"/>
      <c r="J31" s="93" t="e">
        <f>SUM(J30:K30)</f>
        <v>#VALUE!</v>
      </c>
      <c r="K31" s="94"/>
      <c r="L31" s="28"/>
      <c r="M31" s="29"/>
      <c r="N31" s="29"/>
      <c r="O31" s="30"/>
      <c r="P31" s="30"/>
      <c r="Q31" s="30"/>
    </row>
    <row r="32" spans="1:17" ht="27.65" customHeight="1" x14ac:dyDescent="0.35">
      <c r="D32" s="83"/>
      <c r="E32" s="48"/>
      <c r="F32" s="71" t="s">
        <v>7</v>
      </c>
      <c r="G32" s="72"/>
      <c r="H32" s="72"/>
      <c r="I32" s="73"/>
      <c r="J32" s="98">
        <v>0.2</v>
      </c>
      <c r="K32" s="99"/>
      <c r="L32" s="7"/>
      <c r="M32" s="15"/>
      <c r="N32" s="15"/>
      <c r="Q32" s="8"/>
    </row>
    <row r="33" spans="1:17" ht="27.65" customHeight="1" x14ac:dyDescent="0.35">
      <c r="D33" s="83"/>
      <c r="E33" s="48"/>
      <c r="F33" s="71" t="s">
        <v>31</v>
      </c>
      <c r="G33" s="72"/>
      <c r="H33" s="72"/>
      <c r="I33" s="73"/>
      <c r="J33" s="107" t="e">
        <f>J31*1.2</f>
        <v>#VALUE!</v>
      </c>
      <c r="K33" s="108"/>
      <c r="L33" s="7"/>
      <c r="M33" s="15"/>
      <c r="N33" s="15"/>
      <c r="Q33" s="8"/>
    </row>
    <row r="34" spans="1:17" ht="27.65" customHeight="1" thickBot="1" x14ac:dyDescent="0.4">
      <c r="D34" s="84"/>
      <c r="E34" s="49"/>
      <c r="F34" s="76" t="s">
        <v>35</v>
      </c>
      <c r="G34" s="77"/>
      <c r="H34" s="77"/>
      <c r="I34" s="78"/>
      <c r="J34" s="79" t="e">
        <f>J33+K27</f>
        <v>#VALUE!</v>
      </c>
      <c r="K34" s="80"/>
      <c r="L34" s="7"/>
      <c r="M34" s="15"/>
      <c r="N34" s="15"/>
      <c r="Q34" s="8"/>
    </row>
    <row r="35" spans="1:17" ht="25.5" customHeight="1" x14ac:dyDescent="0.35">
      <c r="I35" s="22"/>
      <c r="J35" s="22"/>
      <c r="K35" s="18"/>
      <c r="L35" s="15"/>
      <c r="M35" s="15"/>
      <c r="N35" s="6"/>
      <c r="O35" s="6"/>
      <c r="P35" s="2"/>
    </row>
    <row r="36" spans="1:17" ht="58.5" customHeight="1" x14ac:dyDescent="0.35">
      <c r="A36" s="19"/>
      <c r="B36" s="109" t="s">
        <v>24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5"/>
      <c r="M36" s="15"/>
      <c r="N36" s="110" t="s">
        <v>22</v>
      </c>
      <c r="O36" s="110"/>
      <c r="P36" s="110"/>
    </row>
    <row r="37" spans="1:17" ht="46.5" x14ac:dyDescent="0.35">
      <c r="B37" s="10" t="s">
        <v>0</v>
      </c>
      <c r="C37" s="10" t="s">
        <v>1</v>
      </c>
      <c r="D37" s="34" t="s">
        <v>48</v>
      </c>
      <c r="E37" s="50" t="s">
        <v>44</v>
      </c>
      <c r="F37" s="50" t="s">
        <v>45</v>
      </c>
      <c r="G37" s="50" t="s">
        <v>46</v>
      </c>
      <c r="H37" s="34" t="s">
        <v>36</v>
      </c>
      <c r="I37" s="34" t="s">
        <v>16</v>
      </c>
      <c r="J37" s="34" t="s">
        <v>33</v>
      </c>
      <c r="K37" s="11" t="s">
        <v>9</v>
      </c>
      <c r="L37" s="15"/>
      <c r="M37" s="15"/>
      <c r="N37" s="11" t="s">
        <v>19</v>
      </c>
      <c r="O37" s="11" t="s">
        <v>10</v>
      </c>
      <c r="P37" s="11" t="s">
        <v>9</v>
      </c>
    </row>
    <row r="38" spans="1:17" ht="29" customHeight="1" x14ac:dyDescent="0.35">
      <c r="B38" s="55"/>
      <c r="C38" s="52"/>
      <c r="D38" s="54" t="s">
        <v>42</v>
      </c>
      <c r="E38" s="54" t="s">
        <v>43</v>
      </c>
      <c r="F38" s="54" t="s">
        <v>42</v>
      </c>
      <c r="G38" s="54" t="s">
        <v>43</v>
      </c>
      <c r="H38" s="56"/>
      <c r="I38" s="51"/>
      <c r="J38" s="51"/>
      <c r="K38" s="50"/>
      <c r="L38" s="12"/>
      <c r="M38" s="12"/>
      <c r="N38" s="50"/>
      <c r="O38" s="50"/>
      <c r="P38" s="50"/>
    </row>
    <row r="39" spans="1:17" ht="28" customHeight="1" x14ac:dyDescent="0.35">
      <c r="A39" s="100" t="s">
        <v>18</v>
      </c>
      <c r="B39" s="103" t="s">
        <v>2</v>
      </c>
      <c r="C39" s="13" t="s">
        <v>37</v>
      </c>
      <c r="D39" s="25"/>
      <c r="E39" s="25"/>
      <c r="F39" s="68">
        <v>150295</v>
      </c>
      <c r="G39" s="21">
        <f>H39/251</f>
        <v>538.90637450199199</v>
      </c>
      <c r="H39" s="21">
        <v>135265.5</v>
      </c>
      <c r="I39" s="25"/>
      <c r="J39" s="53"/>
      <c r="K39" s="43">
        <f t="shared" ref="K39:K42" si="4">H39*J39</f>
        <v>0</v>
      </c>
      <c r="L39" s="15"/>
      <c r="M39" s="15" t="s">
        <v>12</v>
      </c>
      <c r="N39" s="46">
        <v>150003</v>
      </c>
      <c r="O39" s="38">
        <v>1.1399999999999999</v>
      </c>
      <c r="P39" s="26">
        <f>O39*N39</f>
        <v>171003.41999999998</v>
      </c>
    </row>
    <row r="40" spans="1:17" ht="23.5" customHeight="1" x14ac:dyDescent="0.35">
      <c r="A40" s="101"/>
      <c r="B40" s="104"/>
      <c r="C40" s="13" t="s">
        <v>38</v>
      </c>
      <c r="D40" s="25"/>
      <c r="E40" s="25"/>
      <c r="F40" s="69"/>
      <c r="G40" s="21">
        <f>H40/251</f>
        <v>14.969621513944222</v>
      </c>
      <c r="H40" s="21">
        <v>3757.375</v>
      </c>
      <c r="I40" s="25"/>
      <c r="J40" s="53"/>
      <c r="K40" s="43">
        <f t="shared" si="4"/>
        <v>0</v>
      </c>
      <c r="L40" s="15"/>
      <c r="M40" s="15"/>
      <c r="N40" s="21"/>
      <c r="O40" s="38"/>
      <c r="P40" s="14"/>
    </row>
    <row r="41" spans="1:17" ht="23.5" customHeight="1" x14ac:dyDescent="0.35">
      <c r="A41" s="101"/>
      <c r="B41" s="104"/>
      <c r="C41" s="13" t="s">
        <v>39</v>
      </c>
      <c r="D41" s="25"/>
      <c r="E41" s="25"/>
      <c r="F41" s="69"/>
      <c r="G41" s="21">
        <f>H41/251</f>
        <v>29.939243027888445</v>
      </c>
      <c r="H41" s="21">
        <v>7514.75</v>
      </c>
      <c r="I41" s="25"/>
      <c r="J41" s="53"/>
      <c r="K41" s="43">
        <f t="shared" si="4"/>
        <v>0</v>
      </c>
      <c r="L41" s="15"/>
      <c r="M41" s="15"/>
      <c r="N41" s="21"/>
      <c r="O41" s="38"/>
      <c r="P41" s="14"/>
    </row>
    <row r="42" spans="1:17" ht="23.5" customHeight="1" x14ac:dyDescent="0.35">
      <c r="A42" s="101"/>
      <c r="B42" s="104"/>
      <c r="C42" s="13" t="s">
        <v>40</v>
      </c>
      <c r="D42" s="25"/>
      <c r="E42" s="25"/>
      <c r="F42" s="70"/>
      <c r="G42" s="21">
        <f>H42/251</f>
        <v>14.969621513944222</v>
      </c>
      <c r="H42" s="21">
        <v>3757.375</v>
      </c>
      <c r="I42" s="25"/>
      <c r="J42" s="53"/>
      <c r="K42" s="43">
        <f t="shared" si="4"/>
        <v>0</v>
      </c>
      <c r="L42" s="15"/>
      <c r="M42" s="15"/>
      <c r="N42" s="21"/>
      <c r="O42" s="38"/>
      <c r="P42" s="14"/>
    </row>
    <row r="43" spans="1:17" ht="28" customHeight="1" x14ac:dyDescent="0.35">
      <c r="A43" s="101"/>
      <c r="B43" s="105"/>
      <c r="C43" s="13" t="s">
        <v>3</v>
      </c>
      <c r="D43" s="21"/>
      <c r="E43" s="25"/>
      <c r="F43" s="21">
        <v>9257</v>
      </c>
      <c r="G43" s="25"/>
      <c r="H43" s="21">
        <f t="shared" ref="H43:H58" si="5">SUM(D43:F43)</f>
        <v>9257</v>
      </c>
      <c r="I43" s="25"/>
      <c r="J43" s="36">
        <v>0.69799999999999995</v>
      </c>
      <c r="K43" s="43">
        <f t="shared" ref="K43:K47" si="6">H43*J43</f>
        <v>6461.3859999999995</v>
      </c>
      <c r="L43" s="15"/>
      <c r="M43" s="15" t="s">
        <v>13</v>
      </c>
      <c r="N43" s="46">
        <v>40000</v>
      </c>
      <c r="O43" s="38">
        <v>1.81</v>
      </c>
      <c r="P43" s="26">
        <f>O43*N43</f>
        <v>72400</v>
      </c>
    </row>
    <row r="44" spans="1:17" ht="28" customHeight="1" x14ac:dyDescent="0.45">
      <c r="A44" s="101"/>
      <c r="B44" s="103" t="s">
        <v>4</v>
      </c>
      <c r="C44" s="13" t="s">
        <v>37</v>
      </c>
      <c r="D44" s="25"/>
      <c r="E44" s="25"/>
      <c r="F44" s="68">
        <v>27460</v>
      </c>
      <c r="G44" s="21">
        <f>H44/251</f>
        <v>98.462151394422307</v>
      </c>
      <c r="H44" s="21">
        <v>24714</v>
      </c>
      <c r="I44" s="25"/>
      <c r="J44" s="53"/>
      <c r="K44" s="43">
        <f t="shared" si="6"/>
        <v>0</v>
      </c>
      <c r="L44" s="16"/>
      <c r="M44" s="15" t="s">
        <v>14</v>
      </c>
      <c r="N44" s="46">
        <v>2900</v>
      </c>
      <c r="O44" s="38">
        <v>2.37</v>
      </c>
      <c r="P44" s="26">
        <f>O44*N44</f>
        <v>6873</v>
      </c>
    </row>
    <row r="45" spans="1:17" ht="23.5" customHeight="1" x14ac:dyDescent="0.35">
      <c r="A45" s="101"/>
      <c r="B45" s="104"/>
      <c r="C45" s="13" t="s">
        <v>38</v>
      </c>
      <c r="D45" s="25"/>
      <c r="E45" s="25"/>
      <c r="F45" s="69"/>
      <c r="G45" s="21">
        <f t="shared" ref="G44:G47" si="7">H45/251</f>
        <v>2.7350597609561751</v>
      </c>
      <c r="H45" s="21">
        <v>686.5</v>
      </c>
      <c r="I45" s="25"/>
      <c r="J45" s="53"/>
      <c r="K45" s="43">
        <f t="shared" si="6"/>
        <v>0</v>
      </c>
      <c r="L45" s="15"/>
      <c r="M45" s="15"/>
      <c r="N45" s="21"/>
      <c r="O45" s="38"/>
      <c r="P45" s="14"/>
    </row>
    <row r="46" spans="1:17" ht="23.5" customHeight="1" x14ac:dyDescent="0.35">
      <c r="A46" s="101"/>
      <c r="B46" s="104"/>
      <c r="C46" s="13" t="s">
        <v>39</v>
      </c>
      <c r="D46" s="25"/>
      <c r="E46" s="25"/>
      <c r="F46" s="69"/>
      <c r="G46" s="21">
        <f t="shared" si="7"/>
        <v>5.4701195219123502</v>
      </c>
      <c r="H46" s="21">
        <v>1373</v>
      </c>
      <c r="I46" s="25"/>
      <c r="J46" s="53"/>
      <c r="K46" s="43">
        <f t="shared" si="6"/>
        <v>0</v>
      </c>
      <c r="L46" s="15"/>
      <c r="M46" s="15"/>
      <c r="N46" s="21"/>
      <c r="O46" s="38"/>
      <c r="P46" s="14"/>
    </row>
    <row r="47" spans="1:17" ht="23.5" customHeight="1" x14ac:dyDescent="0.35">
      <c r="A47" s="101"/>
      <c r="B47" s="104"/>
      <c r="C47" s="13" t="s">
        <v>40</v>
      </c>
      <c r="D47" s="25"/>
      <c r="E47" s="25"/>
      <c r="F47" s="70"/>
      <c r="G47" s="21">
        <f t="shared" si="7"/>
        <v>2.7350597609561751</v>
      </c>
      <c r="H47" s="21">
        <v>686.5</v>
      </c>
      <c r="I47" s="25"/>
      <c r="J47" s="53"/>
      <c r="K47" s="43">
        <f t="shared" si="6"/>
        <v>0</v>
      </c>
      <c r="L47" s="15"/>
      <c r="M47" s="15"/>
      <c r="N47" s="21"/>
      <c r="O47" s="38"/>
      <c r="P47" s="14"/>
    </row>
    <row r="48" spans="1:17" ht="28" customHeight="1" x14ac:dyDescent="0.35">
      <c r="A48" s="101"/>
      <c r="B48" s="105"/>
      <c r="C48" s="13" t="s">
        <v>3</v>
      </c>
      <c r="D48" s="21"/>
      <c r="E48" s="25"/>
      <c r="F48" s="21">
        <v>2991</v>
      </c>
      <c r="G48" s="25"/>
      <c r="H48" s="21">
        <f t="shared" si="5"/>
        <v>2991</v>
      </c>
      <c r="I48" s="25"/>
      <c r="J48" s="36">
        <v>0.79600000000000004</v>
      </c>
      <c r="K48" s="43">
        <f>H48*J48</f>
        <v>2380.8360000000002</v>
      </c>
      <c r="L48" s="17"/>
      <c r="M48" s="15" t="s">
        <v>15</v>
      </c>
      <c r="N48" s="46">
        <v>566</v>
      </c>
      <c r="O48" s="38">
        <v>4.3499999999999996</v>
      </c>
      <c r="P48" s="26">
        <f>O48*N48</f>
        <v>2462.1</v>
      </c>
    </row>
    <row r="49" spans="1:17" ht="28" customHeight="1" x14ac:dyDescent="0.35">
      <c r="A49" s="101"/>
      <c r="B49" s="103" t="s">
        <v>11</v>
      </c>
      <c r="C49" s="13" t="s">
        <v>37</v>
      </c>
      <c r="D49" s="68">
        <v>968</v>
      </c>
      <c r="E49" s="21"/>
      <c r="F49" s="25"/>
      <c r="G49" s="25"/>
      <c r="H49" s="68">
        <f t="shared" si="5"/>
        <v>968</v>
      </c>
      <c r="I49" s="44">
        <v>65.562000000000012</v>
      </c>
      <c r="J49" s="59"/>
      <c r="K49" s="57">
        <f t="shared" ref="K49:K54" si="8">J49*H49+6.43*I49</f>
        <v>421.56366000000008</v>
      </c>
      <c r="M49" s="15" t="s">
        <v>17</v>
      </c>
      <c r="N49" s="46">
        <v>300</v>
      </c>
      <c r="O49" s="38">
        <v>6.51</v>
      </c>
      <c r="P49" s="26">
        <f>O49*N49</f>
        <v>1953</v>
      </c>
    </row>
    <row r="50" spans="1:17" ht="23.5" customHeight="1" x14ac:dyDescent="0.35">
      <c r="A50" s="101"/>
      <c r="B50" s="104"/>
      <c r="C50" s="13" t="s">
        <v>38</v>
      </c>
      <c r="D50" s="69"/>
      <c r="E50" s="21"/>
      <c r="F50" s="25"/>
      <c r="G50" s="25"/>
      <c r="H50" s="69"/>
      <c r="I50" s="35"/>
      <c r="J50" s="60"/>
      <c r="K50" s="57">
        <f t="shared" si="8"/>
        <v>0</v>
      </c>
      <c r="L50" s="15"/>
      <c r="M50" s="15"/>
      <c r="N50" s="21"/>
      <c r="O50" s="38"/>
      <c r="P50" s="14"/>
    </row>
    <row r="51" spans="1:17" ht="23.5" customHeight="1" x14ac:dyDescent="0.35">
      <c r="A51" s="101"/>
      <c r="B51" s="104"/>
      <c r="C51" s="13" t="s">
        <v>39</v>
      </c>
      <c r="D51" s="69"/>
      <c r="E51" s="21"/>
      <c r="F51" s="25"/>
      <c r="G51" s="25"/>
      <c r="H51" s="69"/>
      <c r="I51" s="35"/>
      <c r="J51" s="60"/>
      <c r="K51" s="57">
        <f t="shared" si="8"/>
        <v>0</v>
      </c>
      <c r="L51" s="15"/>
      <c r="M51" s="15"/>
      <c r="N51" s="21"/>
      <c r="O51" s="38"/>
      <c r="P51" s="14"/>
    </row>
    <row r="52" spans="1:17" ht="23.5" customHeight="1" x14ac:dyDescent="0.35">
      <c r="A52" s="101"/>
      <c r="B52" s="104"/>
      <c r="C52" s="13" t="s">
        <v>40</v>
      </c>
      <c r="D52" s="70"/>
      <c r="E52" s="21"/>
      <c r="F52" s="25"/>
      <c r="G52" s="25"/>
      <c r="H52" s="70"/>
      <c r="I52" s="35"/>
      <c r="J52" s="61"/>
      <c r="K52" s="57">
        <f t="shared" si="8"/>
        <v>0</v>
      </c>
      <c r="L52" s="15"/>
      <c r="M52" s="15"/>
      <c r="N52" s="21"/>
      <c r="O52" s="38"/>
      <c r="P52" s="14"/>
    </row>
    <row r="53" spans="1:17" ht="28" customHeight="1" x14ac:dyDescent="0.35">
      <c r="A53" s="101"/>
      <c r="B53" s="105"/>
      <c r="C53" s="13" t="s">
        <v>3</v>
      </c>
      <c r="D53" s="21">
        <v>118</v>
      </c>
      <c r="E53" s="25"/>
      <c r="F53" s="21"/>
      <c r="G53" s="25"/>
      <c r="H53" s="21">
        <f t="shared" si="5"/>
        <v>118</v>
      </c>
      <c r="I53" s="45">
        <v>7.6060000000000008</v>
      </c>
      <c r="J53" s="37">
        <v>0.56100000000000005</v>
      </c>
      <c r="K53" s="43">
        <f t="shared" si="8"/>
        <v>115.10458000000001</v>
      </c>
      <c r="N53" s="23"/>
      <c r="O53" s="23"/>
      <c r="P53" s="24"/>
    </row>
    <row r="54" spans="1:17" ht="28" customHeight="1" x14ac:dyDescent="0.35">
      <c r="A54" s="101"/>
      <c r="B54" s="103" t="s">
        <v>6</v>
      </c>
      <c r="C54" s="13" t="s">
        <v>37</v>
      </c>
      <c r="D54" s="68">
        <v>1857</v>
      </c>
      <c r="E54" s="21"/>
      <c r="F54" s="25"/>
      <c r="G54" s="25"/>
      <c r="H54" s="68">
        <f t="shared" si="5"/>
        <v>1857</v>
      </c>
      <c r="I54" s="44">
        <v>128.024</v>
      </c>
      <c r="J54" s="59"/>
      <c r="K54" s="62">
        <f t="shared" si="8"/>
        <v>823.19431999999995</v>
      </c>
      <c r="N54" s="23"/>
      <c r="O54" s="23"/>
      <c r="P54" s="24"/>
    </row>
    <row r="55" spans="1:17" ht="23.5" customHeight="1" x14ac:dyDescent="0.35">
      <c r="A55" s="101"/>
      <c r="B55" s="104"/>
      <c r="C55" s="13" t="s">
        <v>38</v>
      </c>
      <c r="D55" s="69"/>
      <c r="E55" s="21"/>
      <c r="F55" s="25"/>
      <c r="G55" s="25"/>
      <c r="H55" s="69"/>
      <c r="I55" s="35"/>
      <c r="J55" s="60"/>
      <c r="K55" s="63"/>
      <c r="L55" s="15"/>
      <c r="M55" s="15"/>
      <c r="N55" s="21"/>
      <c r="O55" s="38"/>
      <c r="P55" s="14"/>
    </row>
    <row r="56" spans="1:17" ht="23.5" customHeight="1" x14ac:dyDescent="0.35">
      <c r="A56" s="101"/>
      <c r="B56" s="104"/>
      <c r="C56" s="13" t="s">
        <v>39</v>
      </c>
      <c r="D56" s="69"/>
      <c r="E56" s="21"/>
      <c r="F56" s="25"/>
      <c r="G56" s="25"/>
      <c r="H56" s="69"/>
      <c r="I56" s="35"/>
      <c r="J56" s="60"/>
      <c r="K56" s="63"/>
      <c r="L56" s="15"/>
      <c r="M56" s="15"/>
      <c r="N56" s="21"/>
      <c r="O56" s="38"/>
      <c r="P56" s="14"/>
    </row>
    <row r="57" spans="1:17" ht="23.5" customHeight="1" x14ac:dyDescent="0.35">
      <c r="A57" s="101"/>
      <c r="B57" s="104"/>
      <c r="C57" s="13" t="s">
        <v>40</v>
      </c>
      <c r="D57" s="70"/>
      <c r="E57" s="21"/>
      <c r="F57" s="25"/>
      <c r="G57" s="25"/>
      <c r="H57" s="70"/>
      <c r="I57" s="35"/>
      <c r="J57" s="61"/>
      <c r="K57" s="64"/>
      <c r="L57" s="15"/>
      <c r="M57" s="15"/>
      <c r="N57" s="21"/>
      <c r="O57" s="38"/>
      <c r="P57" s="14"/>
    </row>
    <row r="58" spans="1:17" ht="28" customHeight="1" x14ac:dyDescent="0.35">
      <c r="A58" s="102"/>
      <c r="B58" s="105"/>
      <c r="C58" s="13" t="s">
        <v>3</v>
      </c>
      <c r="D58" s="21">
        <v>823</v>
      </c>
      <c r="E58" s="25"/>
      <c r="F58" s="21"/>
      <c r="G58" s="25"/>
      <c r="H58" s="21">
        <f t="shared" si="5"/>
        <v>823</v>
      </c>
      <c r="I58" s="44">
        <v>54.18399999999999</v>
      </c>
      <c r="J58" s="36">
        <v>0.67400000000000004</v>
      </c>
      <c r="K58" s="43">
        <f>J58*H58+6.43*I58</f>
        <v>903.10511999999994</v>
      </c>
      <c r="N58" s="23"/>
      <c r="O58" s="23"/>
      <c r="P58" s="24"/>
    </row>
    <row r="59" spans="1:17" ht="18.5" x14ac:dyDescent="0.45">
      <c r="B59" s="106" t="s">
        <v>5</v>
      </c>
      <c r="C59" s="106"/>
      <c r="D59" s="39">
        <f>SUM(D39:D58)</f>
        <v>3766</v>
      </c>
      <c r="E59" s="39"/>
      <c r="F59" s="39">
        <f>SUM(F39:F58)</f>
        <v>190003</v>
      </c>
      <c r="G59" s="39">
        <f>SUM(G39:G58)</f>
        <v>708.18725099601591</v>
      </c>
      <c r="H59" s="39">
        <f>SUM(H39:H58)</f>
        <v>193769</v>
      </c>
      <c r="I59" s="39"/>
      <c r="J59" s="40"/>
      <c r="K59" s="41">
        <f>SUM(K39:K58)</f>
        <v>11105.189679999999</v>
      </c>
      <c r="L59" s="15"/>
      <c r="M59" s="15"/>
      <c r="N59" s="33">
        <f>SUM(N38:N58)</f>
        <v>193769</v>
      </c>
      <c r="O59" s="32"/>
      <c r="P59" s="42">
        <f>SUM(P39:P58)</f>
        <v>254691.52</v>
      </c>
    </row>
    <row r="60" spans="1:17" ht="15" thickBot="1" x14ac:dyDescent="0.4">
      <c r="I60" s="81"/>
      <c r="J60" s="81"/>
      <c r="K60" s="18"/>
      <c r="L60" s="15"/>
      <c r="M60" s="15"/>
    </row>
    <row r="61" spans="1:17" ht="43.5" customHeight="1" x14ac:dyDescent="0.35">
      <c r="D61" s="82" t="s">
        <v>28</v>
      </c>
      <c r="E61" s="47"/>
      <c r="F61" s="85" t="s">
        <v>25</v>
      </c>
      <c r="G61" s="86"/>
      <c r="H61" s="86"/>
      <c r="I61" s="87"/>
      <c r="J61" s="88">
        <f>P59-K59</f>
        <v>243586.33031999998</v>
      </c>
      <c r="K61" s="89"/>
      <c r="L61" s="22"/>
      <c r="M61" s="15"/>
      <c r="N61" s="15"/>
      <c r="O61" s="6"/>
      <c r="P61" s="6"/>
      <c r="Q61" s="2"/>
    </row>
    <row r="62" spans="1:17" ht="27.65" customHeight="1" x14ac:dyDescent="0.35">
      <c r="D62" s="83"/>
      <c r="E62" s="48"/>
      <c r="F62" s="90" t="s">
        <v>23</v>
      </c>
      <c r="G62" s="91"/>
      <c r="H62" s="92"/>
      <c r="I62" s="31" t="s">
        <v>34</v>
      </c>
      <c r="J62" s="93" t="e">
        <f>I62*J61</f>
        <v>#VALUE!</v>
      </c>
      <c r="K62" s="94"/>
      <c r="L62" s="22"/>
      <c r="M62" s="15"/>
      <c r="N62" s="15"/>
      <c r="O62" s="7"/>
      <c r="P62" s="7"/>
    </row>
    <row r="63" spans="1:17" s="27" customFormat="1" ht="27.65" customHeight="1" x14ac:dyDescent="0.35">
      <c r="D63" s="83"/>
      <c r="E63" s="48"/>
      <c r="F63" s="95" t="s">
        <v>30</v>
      </c>
      <c r="G63" s="96"/>
      <c r="H63" s="96"/>
      <c r="I63" s="97"/>
      <c r="J63" s="93" t="e">
        <f>SUM(J62:K62)</f>
        <v>#VALUE!</v>
      </c>
      <c r="K63" s="94"/>
      <c r="L63" s="28"/>
      <c r="M63" s="29"/>
      <c r="N63" s="29"/>
      <c r="O63" s="30"/>
      <c r="P63" s="30"/>
      <c r="Q63" s="30"/>
    </row>
    <row r="64" spans="1:17" ht="27.65" customHeight="1" x14ac:dyDescent="0.35">
      <c r="D64" s="83"/>
      <c r="E64" s="48"/>
      <c r="F64" s="71" t="s">
        <v>7</v>
      </c>
      <c r="G64" s="72"/>
      <c r="H64" s="72"/>
      <c r="I64" s="73"/>
      <c r="J64" s="98">
        <v>0.2</v>
      </c>
      <c r="K64" s="99"/>
      <c r="L64" s="7"/>
      <c r="M64" s="15"/>
      <c r="N64" s="15"/>
      <c r="Q64" s="8"/>
    </row>
    <row r="65" spans="4:17" ht="27.65" customHeight="1" x14ac:dyDescent="0.35">
      <c r="D65" s="83"/>
      <c r="E65" s="48"/>
      <c r="F65" s="71" t="s">
        <v>31</v>
      </c>
      <c r="G65" s="72"/>
      <c r="H65" s="72"/>
      <c r="I65" s="73"/>
      <c r="J65" s="74" t="e">
        <f>J63*1.2</f>
        <v>#VALUE!</v>
      </c>
      <c r="K65" s="75"/>
      <c r="L65" s="7"/>
      <c r="M65" s="15"/>
      <c r="N65" s="15"/>
      <c r="Q65" s="8"/>
    </row>
    <row r="66" spans="4:17" ht="27.65" customHeight="1" thickBot="1" x14ac:dyDescent="0.4">
      <c r="D66" s="84"/>
      <c r="E66" s="49"/>
      <c r="F66" s="76" t="s">
        <v>35</v>
      </c>
      <c r="G66" s="77"/>
      <c r="H66" s="77"/>
      <c r="I66" s="78"/>
      <c r="J66" s="79" t="e">
        <f>J65+K59</f>
        <v>#VALUE!</v>
      </c>
      <c r="K66" s="80"/>
      <c r="L66" s="7"/>
      <c r="M66" s="15"/>
      <c r="N66" s="15"/>
      <c r="Q66" s="8"/>
    </row>
    <row r="67" spans="4:17" ht="30" customHeight="1" x14ac:dyDescent="0.35"/>
    <row r="68" spans="4:17" ht="25.9" customHeight="1" x14ac:dyDescent="0.35"/>
    <row r="69" spans="4:17" ht="25.9" customHeight="1" x14ac:dyDescent="0.35">
      <c r="L69" s="4"/>
      <c r="M69" s="4"/>
    </row>
    <row r="70" spans="4:17" ht="25.9" customHeight="1" x14ac:dyDescent="0.35">
      <c r="L70" s="5"/>
      <c r="M70" s="5"/>
    </row>
    <row r="73" spans="4:17" x14ac:dyDescent="0.35">
      <c r="N73" s="3"/>
      <c r="O73" s="3"/>
      <c r="P73" s="3"/>
    </row>
  </sheetData>
  <mergeCells count="77">
    <mergeCell ref="I5:I6"/>
    <mergeCell ref="H5:H6"/>
    <mergeCell ref="C5:C6"/>
    <mergeCell ref="B5:B6"/>
    <mergeCell ref="B1:K1"/>
    <mergeCell ref="B2:K2"/>
    <mergeCell ref="B4:K4"/>
    <mergeCell ref="N4:P4"/>
    <mergeCell ref="A7:A26"/>
    <mergeCell ref="B7:B11"/>
    <mergeCell ref="B12:B16"/>
    <mergeCell ref="B17:B21"/>
    <mergeCell ref="B22:B26"/>
    <mergeCell ref="F12:F15"/>
    <mergeCell ref="H22:H25"/>
    <mergeCell ref="P5:P6"/>
    <mergeCell ref="O5:O6"/>
    <mergeCell ref="N5:N6"/>
    <mergeCell ref="K5:K6"/>
    <mergeCell ref="J5:J6"/>
    <mergeCell ref="N36:P36"/>
    <mergeCell ref="B27:C27"/>
    <mergeCell ref="D29:D34"/>
    <mergeCell ref="F29:I29"/>
    <mergeCell ref="J29:K29"/>
    <mergeCell ref="F30:H30"/>
    <mergeCell ref="J30:K30"/>
    <mergeCell ref="F31:I31"/>
    <mergeCell ref="J31:K31"/>
    <mergeCell ref="F32:I32"/>
    <mergeCell ref="J32:K32"/>
    <mergeCell ref="B59:C59"/>
    <mergeCell ref="F33:I33"/>
    <mergeCell ref="J33:K33"/>
    <mergeCell ref="F34:I34"/>
    <mergeCell ref="J34:K34"/>
    <mergeCell ref="B36:K36"/>
    <mergeCell ref="H54:H57"/>
    <mergeCell ref="H49:H52"/>
    <mergeCell ref="K54:K57"/>
    <mergeCell ref="J54:J57"/>
    <mergeCell ref="J49:J52"/>
    <mergeCell ref="A39:A58"/>
    <mergeCell ref="B39:B43"/>
    <mergeCell ref="B44:B48"/>
    <mergeCell ref="B49:B53"/>
    <mergeCell ref="B54:B58"/>
    <mergeCell ref="F65:I65"/>
    <mergeCell ref="J65:K65"/>
    <mergeCell ref="F66:I66"/>
    <mergeCell ref="J66:K66"/>
    <mergeCell ref="D22:D25"/>
    <mergeCell ref="I60:J60"/>
    <mergeCell ref="D61:D66"/>
    <mergeCell ref="F61:I61"/>
    <mergeCell ref="J61:K61"/>
    <mergeCell ref="F62:H62"/>
    <mergeCell ref="J62:K62"/>
    <mergeCell ref="F63:I63"/>
    <mergeCell ref="J63:K63"/>
    <mergeCell ref="F64:I64"/>
    <mergeCell ref="J64:K64"/>
    <mergeCell ref="D54:D57"/>
    <mergeCell ref="D49:D52"/>
    <mergeCell ref="F44:F47"/>
    <mergeCell ref="F39:F42"/>
    <mergeCell ref="D17:D20"/>
    <mergeCell ref="I22:I25"/>
    <mergeCell ref="K22:K25"/>
    <mergeCell ref="F7:F10"/>
    <mergeCell ref="H12:H15"/>
    <mergeCell ref="H7:H10"/>
    <mergeCell ref="J12:J15"/>
    <mergeCell ref="J7:J10"/>
    <mergeCell ref="K12:K15"/>
    <mergeCell ref="K7:K10"/>
    <mergeCell ref="J22:J25"/>
  </mergeCells>
  <pageMargins left="0.7" right="0.7" top="0.75" bottom="0.75" header="0.3" footer="0.3"/>
  <pageSetup paperSize="9" scale="5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Massification DPT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MEIGNEN Servanne</dc:creator>
  <cp:lastModifiedBy>DE BOISLAVILLE Daphne</cp:lastModifiedBy>
  <cp:lastPrinted>2020-10-05T08:03:11Z</cp:lastPrinted>
  <dcterms:created xsi:type="dcterms:W3CDTF">2020-01-14T15:53:08Z</dcterms:created>
  <dcterms:modified xsi:type="dcterms:W3CDTF">2025-01-30T10:12:15Z</dcterms:modified>
</cp:coreProperties>
</file>