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univ-lille.fr\partages\DMP\DCP ETM\00 Télétravail\02 Retour docs avec remarques\Victoire\"/>
    </mc:Choice>
  </mc:AlternateContent>
  <xr:revisionPtr revIDLastSave="0" documentId="13_ncr:1_{45267271-76A9-4CF1-AC5C-E6AE4B2FAF45}" xr6:coauthVersionLast="47" xr6:coauthVersionMax="47" xr10:uidLastSave="{00000000-0000-0000-0000-000000000000}"/>
  <bookViews>
    <workbookView xWindow="-120" yWindow="-120" windowWidth="25440" windowHeight="15270" tabRatio="756" xr2:uid="{00000000-000D-0000-FFFF-FFFF00000000}"/>
  </bookViews>
  <sheets>
    <sheet name="CVC" sheetId="28" r:id="rId1"/>
    <sheet name="Prix 1 appartement" sheetId="13" state="hidden" r:id="rId2"/>
    <sheet name="Dim Menuiserie Ext" sheetId="7" state="hidden" r:id="rId3"/>
  </sheets>
  <definedNames>
    <definedName name="_Toc210101892" localSheetId="0">CVC!#REF!</definedName>
    <definedName name="_Toc210101894" localSheetId="0">CVC!#REF!</definedName>
    <definedName name="_Toc277768144" localSheetId="0">CVC!#REF!</definedName>
    <definedName name="_Toc277768145" localSheetId="0">CVC!#REF!</definedName>
    <definedName name="_Toc277768146" localSheetId="0">CVC!#REF!</definedName>
    <definedName name="_Toc277768147" localSheetId="0">CVC!#REF!</definedName>
    <definedName name="_Toc277768148" localSheetId="0">CVC!#REF!</definedName>
    <definedName name="_Toc277768149" localSheetId="0">CVC!#REF!</definedName>
    <definedName name="_Toc277768151" localSheetId="0">CVC!#REF!</definedName>
    <definedName name="_Toc418502080" localSheetId="0">CVC!#REF!</definedName>
    <definedName name="_Toc479498543" localSheetId="0">CVC!#REF!</definedName>
    <definedName name="_Toc479498544" localSheetId="0">CVC!#REF!</definedName>
    <definedName name="_Toc490455307" localSheetId="0">CVC!#REF!</definedName>
    <definedName name="BC">#REF!</definedName>
    <definedName name="coef">#REF!</definedName>
    <definedName name="_xlnm.Print_Titles" localSheetId="0">CVC!$1:$5</definedName>
    <definedName name="OLE_LINK1" localSheetId="0">CVC!#REF!</definedName>
    <definedName name="TMO">#REF!</definedName>
    <definedName name="_xlnm.Print_Area" localSheetId="0">CVC!$A$1:$F$133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1" i="28" l="1"/>
  <c r="A112" i="28"/>
  <c r="B111" i="28"/>
  <c r="B113" i="28" l="1"/>
  <c r="B112" i="28"/>
  <c r="A113" i="28"/>
  <c r="F62" i="7" l="1"/>
  <c r="F61" i="7"/>
  <c r="F60" i="7"/>
  <c r="F59" i="7"/>
  <c r="F58" i="7"/>
  <c r="F55" i="7"/>
  <c r="F54" i="7"/>
  <c r="F53" i="7"/>
  <c r="F52" i="7"/>
  <c r="F51" i="7"/>
  <c r="F48" i="7"/>
  <c r="F47" i="7"/>
  <c r="F46" i="7"/>
  <c r="F45" i="7"/>
  <c r="F44" i="7"/>
  <c r="F41" i="7"/>
  <c r="F40" i="7"/>
  <c r="F39" i="7"/>
  <c r="F38" i="7"/>
  <c r="F37" i="7"/>
  <c r="F34" i="7"/>
  <c r="F33" i="7"/>
  <c r="F32" i="7"/>
  <c r="F31" i="7"/>
  <c r="F30" i="7"/>
  <c r="F27" i="7"/>
  <c r="F26" i="7"/>
  <c r="F25" i="7"/>
  <c r="F24" i="7"/>
  <c r="F23" i="7"/>
  <c r="F20" i="7"/>
  <c r="F19" i="7"/>
  <c r="F18" i="7"/>
  <c r="F17" i="7"/>
  <c r="F16" i="7"/>
  <c r="F10" i="7"/>
  <c r="F11" i="7"/>
  <c r="F12" i="7"/>
  <c r="F13" i="7"/>
  <c r="F9" i="7"/>
  <c r="F3" i="7"/>
  <c r="F4" i="7"/>
  <c r="F5" i="7"/>
  <c r="F6" i="7"/>
  <c r="F2" i="7"/>
  <c r="F35" i="7" l="1"/>
  <c r="F46" i="13"/>
  <c r="F45" i="13"/>
  <c r="F43" i="13"/>
  <c r="G43" i="13" s="1"/>
  <c r="F40" i="13"/>
  <c r="E40" i="13"/>
  <c r="F20" i="13"/>
  <c r="G20" i="13" s="1"/>
  <c r="H43" i="13" l="1"/>
  <c r="G40" i="13"/>
  <c r="H40" i="13"/>
  <c r="F44" i="13" l="1"/>
  <c r="F47" i="13"/>
  <c r="H44" i="13" l="1"/>
  <c r="G44" i="13"/>
  <c r="F48" i="13"/>
  <c r="E13" i="7" l="1"/>
  <c r="E12" i="7"/>
  <c r="E11" i="7"/>
  <c r="E10" i="7"/>
  <c r="E9" i="7"/>
  <c r="E14" i="7" l="1"/>
  <c r="F42" i="13"/>
  <c r="F41" i="13"/>
  <c r="G41" i="13" l="1"/>
  <c r="H41" i="13"/>
  <c r="G42" i="13"/>
  <c r="H42" i="13"/>
  <c r="F49" i="13"/>
  <c r="H49" i="13" l="1"/>
  <c r="G49" i="13"/>
  <c r="F39" i="13" l="1"/>
  <c r="F38" i="13"/>
  <c r="F37" i="13"/>
  <c r="F35" i="13"/>
  <c r="F33" i="13"/>
  <c r="F32" i="13"/>
  <c r="F30" i="13"/>
  <c r="F29" i="13"/>
  <c r="F28" i="13"/>
  <c r="F27" i="13"/>
  <c r="F26" i="13"/>
  <c r="F25" i="13"/>
  <c r="F24" i="13"/>
  <c r="F23" i="13"/>
  <c r="F22" i="13"/>
  <c r="F21" i="13"/>
  <c r="F19" i="13"/>
  <c r="F18" i="13"/>
  <c r="F17" i="13"/>
  <c r="F16" i="13"/>
  <c r="F15" i="13"/>
  <c r="F14" i="13"/>
  <c r="F12" i="13"/>
  <c r="F9" i="13"/>
  <c r="F10" i="13"/>
  <c r="F11" i="13"/>
  <c r="F13" i="13"/>
  <c r="F8" i="13"/>
  <c r="H14" i="13" l="1"/>
  <c r="H17" i="13"/>
  <c r="H18" i="13"/>
  <c r="H21" i="13"/>
  <c r="H22" i="13"/>
  <c r="H24" i="13"/>
  <c r="H25" i="13"/>
  <c r="H27" i="13"/>
  <c r="H31" i="13"/>
  <c r="H34" i="13"/>
  <c r="G14" i="13"/>
  <c r="G15" i="13"/>
  <c r="G17" i="13"/>
  <c r="G18" i="13"/>
  <c r="G19" i="13"/>
  <c r="G21" i="13"/>
  <c r="G22" i="13"/>
  <c r="G24" i="13"/>
  <c r="G25" i="13"/>
  <c r="G26" i="13"/>
  <c r="G27" i="13"/>
  <c r="G31" i="13"/>
  <c r="G34" i="13"/>
  <c r="E38" i="13"/>
  <c r="H38" i="13" s="1"/>
  <c r="E35" i="13"/>
  <c r="G35" i="13" s="1"/>
  <c r="E32" i="13"/>
  <c r="E30" i="13"/>
  <c r="H30" i="13" s="1"/>
  <c r="E29" i="13"/>
  <c r="H29" i="13" s="1"/>
  <c r="E28" i="13"/>
  <c r="H28" i="13" s="1"/>
  <c r="E23" i="13"/>
  <c r="E16" i="13"/>
  <c r="H16" i="13" s="1"/>
  <c r="E13" i="13"/>
  <c r="H13" i="13" s="1"/>
  <c r="E12" i="13"/>
  <c r="H12" i="13" s="1"/>
  <c r="E11" i="13"/>
  <c r="H11" i="13" s="1"/>
  <c r="E10" i="13"/>
  <c r="H10" i="13" s="1"/>
  <c r="E9" i="13"/>
  <c r="G9" i="13" s="1"/>
  <c r="E8" i="13"/>
  <c r="H8" i="13" s="1"/>
  <c r="F3" i="13"/>
  <c r="E7" i="13" s="1"/>
  <c r="D7" i="7"/>
  <c r="D14" i="7"/>
  <c r="D21" i="7"/>
  <c r="D63" i="7"/>
  <c r="D56" i="7"/>
  <c r="D49" i="7"/>
  <c r="D42" i="7"/>
  <c r="D35" i="7"/>
  <c r="D28" i="7"/>
  <c r="D64" i="7" l="1"/>
  <c r="G38" i="13"/>
  <c r="G23" i="13"/>
  <c r="G32" i="13"/>
  <c r="G29" i="13"/>
  <c r="E33" i="13"/>
  <c r="H33" i="13" s="1"/>
  <c r="G16" i="13"/>
  <c r="H32" i="13"/>
  <c r="E39" i="13"/>
  <c r="G39" i="13" s="1"/>
  <c r="G30" i="13"/>
  <c r="H23" i="13"/>
  <c r="E36" i="13"/>
  <c r="G8" i="13"/>
  <c r="G28" i="13"/>
  <c r="G11" i="13"/>
  <c r="E37" i="13"/>
  <c r="H35" i="13"/>
  <c r="G13" i="13"/>
  <c r="G12" i="13"/>
  <c r="E6" i="7"/>
  <c r="E5" i="7"/>
  <c r="E4" i="7"/>
  <c r="E3" i="7"/>
  <c r="E2" i="7"/>
  <c r="F14" i="7"/>
  <c r="E62" i="7"/>
  <c r="E61" i="7"/>
  <c r="E60" i="7"/>
  <c r="E59" i="7"/>
  <c r="E58" i="7"/>
  <c r="E55" i="7"/>
  <c r="E54" i="7"/>
  <c r="E53" i="7"/>
  <c r="E52" i="7"/>
  <c r="E51" i="7"/>
  <c r="E48" i="7"/>
  <c r="E47" i="7"/>
  <c r="E46" i="7"/>
  <c r="E45" i="7"/>
  <c r="E44" i="7"/>
  <c r="E41" i="7"/>
  <c r="E40" i="7"/>
  <c r="E39" i="7"/>
  <c r="E38" i="7"/>
  <c r="E37" i="7"/>
  <c r="E34" i="7"/>
  <c r="E33" i="7"/>
  <c r="E32" i="7"/>
  <c r="E31" i="7"/>
  <c r="E30" i="7"/>
  <c r="E27" i="7"/>
  <c r="E26" i="7"/>
  <c r="E25" i="7"/>
  <c r="E24" i="7"/>
  <c r="E23" i="7"/>
  <c r="E20" i="7"/>
  <c r="E19" i="7"/>
  <c r="E18" i="7"/>
  <c r="E17" i="7"/>
  <c r="E16" i="7"/>
  <c r="H39" i="13" l="1"/>
  <c r="G33" i="13"/>
  <c r="H47" i="13"/>
  <c r="G47" i="13"/>
  <c r="H46" i="13"/>
  <c r="G46" i="13"/>
  <c r="G45" i="13"/>
  <c r="H45" i="13"/>
  <c r="H37" i="13"/>
  <c r="G37" i="13"/>
  <c r="F63" i="7"/>
  <c r="G36" i="13"/>
  <c r="H36" i="13"/>
  <c r="F49" i="7"/>
  <c r="F42" i="7"/>
  <c r="F28" i="7"/>
  <c r="F56" i="7"/>
  <c r="F21" i="7"/>
  <c r="F7" i="7"/>
  <c r="E7" i="7"/>
  <c r="G50" i="13" l="1"/>
  <c r="G53" i="13" s="1"/>
  <c r="H48" i="13"/>
  <c r="G48" i="13"/>
  <c r="H50" i="13"/>
  <c r="E63" i="7"/>
  <c r="E56" i="7"/>
  <c r="E49" i="7"/>
  <c r="E42" i="7"/>
  <c r="E35" i="7"/>
  <c r="E28" i="7"/>
  <c r="E21" i="7"/>
  <c r="E64" i="7" l="1"/>
  <c r="G51" i="13"/>
  <c r="G56" i="13" s="1"/>
  <c r="H51" i="13"/>
  <c r="G57" i="13" s="1"/>
  <c r="I50" i="13"/>
  <c r="G54" i="13"/>
  <c r="I51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STAGE01</author>
  </authors>
  <commentList>
    <comment ref="B1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R+1 Uniquement</t>
        </r>
      </text>
    </comment>
    <comment ref="B19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R+1 Uniquement</t>
        </r>
      </text>
    </comment>
    <comment ref="B26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R+1 Uniquement</t>
        </r>
      </text>
    </comment>
    <comment ref="G53" authorId="1" shapeId="0" xr:uid="{00000000-0006-0000-0400-000004000000}">
      <text>
        <r>
          <rPr>
            <b/>
            <sz val="9"/>
            <color indexed="81"/>
            <rFont val="Tahoma"/>
            <family val="2"/>
          </rPr>
          <t>STAGE01:</t>
        </r>
        <r>
          <rPr>
            <sz val="9"/>
            <color indexed="81"/>
            <rFont val="Tahoma"/>
            <family val="2"/>
          </rPr>
          <t xml:space="preserve">
Surface Mezza non prise en compte dans le ratio</t>
        </r>
      </text>
    </comment>
  </commentList>
</comments>
</file>

<file path=xl/sharedStrings.xml><?xml version="1.0" encoding="utf-8"?>
<sst xmlns="http://schemas.openxmlformats.org/spreadsheetml/2006/main" count="293" uniqueCount="177">
  <si>
    <t>TOTAL T.T.C. En Euros</t>
  </si>
  <si>
    <t>m²</t>
  </si>
  <si>
    <t>3.3.2</t>
  </si>
  <si>
    <t>3.3.1</t>
  </si>
  <si>
    <t>3.2.2</t>
  </si>
  <si>
    <t>3.2.1</t>
  </si>
  <si>
    <t>Quantité</t>
  </si>
  <si>
    <t>Unité</t>
  </si>
  <si>
    <t>Désignation</t>
  </si>
  <si>
    <t>Code</t>
  </si>
  <si>
    <t>TVA à 20,00 %</t>
  </si>
  <si>
    <t>3.7</t>
  </si>
  <si>
    <t>3.7.1</t>
  </si>
  <si>
    <t>3.9.1</t>
  </si>
  <si>
    <t>ml</t>
  </si>
  <si>
    <t>3.4.1</t>
  </si>
  <si>
    <t>3.4.2</t>
  </si>
  <si>
    <t>3.5.1</t>
  </si>
  <si>
    <t>3.8.1</t>
  </si>
  <si>
    <t>3.8.2</t>
  </si>
  <si>
    <t>3.8.3</t>
  </si>
  <si>
    <t>3.8.4</t>
  </si>
  <si>
    <t>3.8.5</t>
  </si>
  <si>
    <t>3.8.7</t>
  </si>
  <si>
    <t>3.8.8</t>
  </si>
  <si>
    <t>U</t>
  </si>
  <si>
    <t>3.5.2</t>
  </si>
  <si>
    <t>3.6.1</t>
  </si>
  <si>
    <t>3.6.2</t>
  </si>
  <si>
    <t>3.3.3</t>
  </si>
  <si>
    <t>3.3.5</t>
  </si>
  <si>
    <t>RDC</t>
  </si>
  <si>
    <t>R+1</t>
  </si>
  <si>
    <t>R+2</t>
  </si>
  <si>
    <t>R+3</t>
  </si>
  <si>
    <t>R+4</t>
  </si>
  <si>
    <t>R+5</t>
  </si>
  <si>
    <t>R+6</t>
  </si>
  <si>
    <t>R+7</t>
  </si>
  <si>
    <t>R+8</t>
  </si>
  <si>
    <t>Surface</t>
  </si>
  <si>
    <t>Lg Tablette</t>
  </si>
  <si>
    <t>Enduit GS Intérieur</t>
  </si>
  <si>
    <t>Peinture Plafonds</t>
  </si>
  <si>
    <t>Ens</t>
  </si>
  <si>
    <t>m2</t>
  </si>
  <si>
    <t>4.1.2</t>
  </si>
  <si>
    <t>3.5.3</t>
  </si>
  <si>
    <t>Lot</t>
  </si>
  <si>
    <t>Descriptif</t>
  </si>
  <si>
    <t>Ossature Support façade</t>
  </si>
  <si>
    <t>Cloison SAA 180</t>
  </si>
  <si>
    <t>Cloison SAA 160</t>
  </si>
  <si>
    <t>Cloison SAA 140</t>
  </si>
  <si>
    <t>Cloison Placo 72/48</t>
  </si>
  <si>
    <t>Doublage Contre Cloison</t>
  </si>
  <si>
    <t>Gaine Technique</t>
  </si>
  <si>
    <t>Plafonds Placo</t>
  </si>
  <si>
    <t>Habillage Rive</t>
  </si>
  <si>
    <t>Isolation Plafonds</t>
  </si>
  <si>
    <t>BP Palière</t>
  </si>
  <si>
    <t>BP intérieures alvéolaires</t>
  </si>
  <si>
    <t>Escaliers</t>
  </si>
  <si>
    <t>Façade GT</t>
  </si>
  <si>
    <t>Trappes d'accès Horizontal</t>
  </si>
  <si>
    <t>Plinthes</t>
  </si>
  <si>
    <t>Tablette Bois</t>
  </si>
  <si>
    <t>Placards BEC</t>
  </si>
  <si>
    <t>3.8.11</t>
  </si>
  <si>
    <t>Proctections des murs</t>
  </si>
  <si>
    <t>Ragréage</t>
  </si>
  <si>
    <t>Etanchéité</t>
  </si>
  <si>
    <t>Revêtement PVC</t>
  </si>
  <si>
    <t>Couvre Joint</t>
  </si>
  <si>
    <t>Préparation Support plâtre</t>
  </si>
  <si>
    <t>Peinture Cloison</t>
  </si>
  <si>
    <t>Peinture menuiserie</t>
  </si>
  <si>
    <t>Baguette Alu</t>
  </si>
  <si>
    <t>PU</t>
  </si>
  <si>
    <t>Quantitatif d'un appartement</t>
  </si>
  <si>
    <t>Placards Studios</t>
  </si>
  <si>
    <t>Revêtement Carrelage</t>
  </si>
  <si>
    <t>PM</t>
  </si>
  <si>
    <t>2.2.2</t>
  </si>
  <si>
    <t>4.3.4</t>
  </si>
  <si>
    <t>4.4</t>
  </si>
  <si>
    <t>4.6</t>
  </si>
  <si>
    <t>Support Mezza</t>
  </si>
  <si>
    <t>Extracteur Simple flux</t>
  </si>
  <si>
    <t>Amén. Seul</t>
  </si>
  <si>
    <t>Compris CVC/Elec</t>
  </si>
  <si>
    <t>Réseau Eau Froide</t>
  </si>
  <si>
    <t>Chauffe eaux Electrique</t>
  </si>
  <si>
    <t>Appareil Sanitaire</t>
  </si>
  <si>
    <t>Gaine Technique Lgmt</t>
  </si>
  <si>
    <t>Tableau Electrique</t>
  </si>
  <si>
    <t>Installation Courant Faible</t>
  </si>
  <si>
    <t>Distribution Télévision</t>
  </si>
  <si>
    <t>Contrôle d'accès</t>
  </si>
  <si>
    <t>Alarme (Catégorie A)</t>
  </si>
  <si>
    <t>ens</t>
  </si>
  <si>
    <t>Thermomètre</t>
  </si>
  <si>
    <t>Vanne d'isolement</t>
  </si>
  <si>
    <t xml:space="preserve">marque : </t>
  </si>
  <si>
    <t xml:space="preserve">type : </t>
  </si>
  <si>
    <t>DN</t>
  </si>
  <si>
    <t>Vanne d'équilibrage</t>
  </si>
  <si>
    <t>Calorifuge</t>
  </si>
  <si>
    <t>Centrale double flux conforme au CCTP</t>
  </si>
  <si>
    <t>débit :                m3/h</t>
  </si>
  <si>
    <t>Raccordement électrique et asservissement</t>
  </si>
  <si>
    <t>Registre air neuf</t>
  </si>
  <si>
    <t>Module de régulation</t>
  </si>
  <si>
    <t>Section rectangulaire</t>
  </si>
  <si>
    <t>section :</t>
  </si>
  <si>
    <t xml:space="preserve">Section circulaire </t>
  </si>
  <si>
    <t xml:space="preserve">diam : </t>
  </si>
  <si>
    <t>Trappes de visite</t>
  </si>
  <si>
    <t>Raccordement électrique des équipements</t>
  </si>
  <si>
    <t>TRAITEMENT D'AIR</t>
  </si>
  <si>
    <t>Purge</t>
  </si>
  <si>
    <t>Réseaux Aérauliques</t>
  </si>
  <si>
    <t>ELECTRICITE</t>
  </si>
  <si>
    <t>TOTAL  H.T. En Euros</t>
  </si>
  <si>
    <t>ESSAIS RECEPTION</t>
  </si>
  <si>
    <t>TOTAL € HT</t>
  </si>
  <si>
    <t>TVA 20%</t>
  </si>
  <si>
    <t>TOTAL € TTC</t>
  </si>
  <si>
    <t>mesure de l'étanchéité des réseaux</t>
  </si>
  <si>
    <t>Principe</t>
  </si>
  <si>
    <t>Sonde T° de soufflage</t>
  </si>
  <si>
    <t>Sonde T° de reprise</t>
  </si>
  <si>
    <t>Sonde T° Air neuf</t>
  </si>
  <si>
    <t>Piège à son</t>
  </si>
  <si>
    <t>DCE</t>
  </si>
  <si>
    <t>DEVIS QUANTITATIF ESTIMATIF DETAILLE</t>
  </si>
  <si>
    <t>Date:</t>
  </si>
  <si>
    <t>CLIENT :</t>
  </si>
  <si>
    <t>AFFAIRE :</t>
  </si>
  <si>
    <t>Poste</t>
  </si>
  <si>
    <t>QUANTITE</t>
  </si>
  <si>
    <t>Prix unitaire</t>
  </si>
  <si>
    <t>Prix total</t>
  </si>
  <si>
    <t>Cachet, Date et Signature de l'Entrepreneur</t>
  </si>
  <si>
    <t>Vanne de régulation 3 voies</t>
  </si>
  <si>
    <t>DEPOSE ET ADAPTATION DES RESEAUX ET EQUIPEMENTS EXISTANTS</t>
  </si>
  <si>
    <t xml:space="preserve">Lot VENTILATION  </t>
  </si>
  <si>
    <t>2.</t>
  </si>
  <si>
    <t>DESCRIPTION DES OUVRAGES DE VENTILATION</t>
  </si>
  <si>
    <t>2.2</t>
  </si>
  <si>
    <t>Centrale de traitement d'air autoportante</t>
  </si>
  <si>
    <t>2.3</t>
  </si>
  <si>
    <t>2.3.1</t>
  </si>
  <si>
    <t>2.3.2</t>
  </si>
  <si>
    <t>2.3.4</t>
  </si>
  <si>
    <t>SOUS TOTAL 2.3 € HT</t>
  </si>
  <si>
    <t>2.4</t>
  </si>
  <si>
    <t>SOUS TOTAL  2.4 € HT</t>
  </si>
  <si>
    <t>Raccordement des batteries chaudes</t>
  </si>
  <si>
    <t>UNIVERSITE DE LILLE</t>
  </si>
  <si>
    <t>Remplacement des CTA</t>
  </si>
  <si>
    <t xml:space="preserve">Tube acier : </t>
  </si>
  <si>
    <t>Ø 15/21</t>
  </si>
  <si>
    <t>Ø 20/27</t>
  </si>
  <si>
    <t>Ø 26/34</t>
  </si>
  <si>
    <t>Ø 33/42</t>
  </si>
  <si>
    <t>Ø 40/49</t>
  </si>
  <si>
    <t>Ø 50/60</t>
  </si>
  <si>
    <t>Ø 70/76</t>
  </si>
  <si>
    <t>y compris supportage</t>
  </si>
  <si>
    <t>2.3.3</t>
  </si>
  <si>
    <t>Clapet Coupe Feu</t>
  </si>
  <si>
    <t>Calorifuge gaines amphis SS-02 et RDC</t>
  </si>
  <si>
    <t>2.5</t>
  </si>
  <si>
    <t>PSE</t>
  </si>
  <si>
    <t>Compteur d'énergie</t>
  </si>
  <si>
    <t>RECAPITULATIF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</si>
</sst>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0.0"/>
    <numFmt numFmtId="167" formatCode="#,##0.00\ _F"/>
    <numFmt numFmtId="168" formatCode="#,##0\ [$€-1]"/>
  </numFmts>
  <fonts count="47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8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rgb="FFFF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9">
    <xf numFmtId="0" fontId="0" fillId="0" borderId="0" applyAlignment="0">
      <alignment vertical="top" wrapText="1"/>
      <protection locked="0"/>
    </xf>
    <xf numFmtId="44" fontId="14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 applyAlignment="0">
      <alignment vertical="top" wrapText="1"/>
      <protection locked="0"/>
    </xf>
    <xf numFmtId="9" fontId="12" fillId="0" borderId="0" applyFont="0" applyFill="0" applyBorder="0" applyAlignment="0" applyProtection="0"/>
    <xf numFmtId="0" fontId="9" fillId="0" borderId="0"/>
    <xf numFmtId="4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3" fillId="0" borderId="34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35" applyNumberFormat="0" applyAlignment="0" applyProtection="0"/>
    <xf numFmtId="0" fontId="28" fillId="8" borderId="36" applyNumberFormat="0" applyAlignment="0" applyProtection="0"/>
    <xf numFmtId="0" fontId="29" fillId="8" borderId="35" applyNumberFormat="0" applyAlignment="0" applyProtection="0"/>
    <xf numFmtId="0" fontId="30" fillId="0" borderId="37" applyNumberFormat="0" applyFill="0" applyAlignment="0" applyProtection="0"/>
    <xf numFmtId="0" fontId="31" fillId="9" borderId="38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40" applyNumberFormat="0" applyFill="0" applyAlignment="0" applyProtection="0"/>
    <xf numFmtId="0" fontId="35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35" fillId="34" borderId="0" applyNumberFormat="0" applyBorder="0" applyAlignment="0" applyProtection="0"/>
    <xf numFmtId="0" fontId="8" fillId="0" borderId="0"/>
    <xf numFmtId="0" fontId="8" fillId="10" borderId="39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38" fillId="0" borderId="0" applyAlignment="0">
      <alignment vertical="top"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10" borderId="39" applyNumberFormat="0" applyFont="0" applyAlignment="0" applyProtection="0"/>
    <xf numFmtId="44" fontId="38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0" borderId="0"/>
    <xf numFmtId="0" fontId="5" fillId="10" borderId="39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12" fillId="0" borderId="0" applyAlignment="0">
      <alignment vertical="top" wrapText="1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10" borderId="39" applyNumberFormat="0" applyFont="0" applyAlignment="0" applyProtection="0"/>
    <xf numFmtId="44" fontId="12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4" fillId="0" borderId="0"/>
    <xf numFmtId="0" fontId="12" fillId="0" borderId="0" applyAlignment="0">
      <alignment vertical="top" wrapText="1"/>
      <protection locked="0"/>
    </xf>
    <xf numFmtId="0" fontId="13" fillId="0" borderId="0"/>
    <xf numFmtId="0" fontId="14" fillId="0" borderId="0"/>
    <xf numFmtId="0" fontId="1" fillId="0" borderId="0"/>
    <xf numFmtId="0" fontId="45" fillId="0" borderId="0" applyNumberFormat="0" applyFill="0" applyBorder="0" applyAlignment="0" applyProtection="0"/>
  </cellStyleXfs>
  <cellXfs count="198">
    <xf numFmtId="0" fontId="0" fillId="0" borderId="0" xfId="0" applyAlignment="1">
      <protection locked="0"/>
    </xf>
    <xf numFmtId="0" fontId="15" fillId="0" borderId="11" xfId="0" applyFont="1" applyBorder="1" applyAlignment="1">
      <alignment horizontal="center" vertical="center"/>
      <protection locked="0"/>
    </xf>
    <xf numFmtId="1" fontId="0" fillId="0" borderId="0" xfId="0" applyNumberFormat="1" applyAlignment="1">
      <protection locked="0"/>
    </xf>
    <xf numFmtId="0" fontId="12" fillId="0" borderId="0" xfId="0" applyFont="1" applyAlignment="1">
      <protection locked="0"/>
    </xf>
    <xf numFmtId="0" fontId="12" fillId="0" borderId="19" xfId="0" applyFont="1" applyBorder="1" applyAlignment="1">
      <alignment horizontal="center" vertical="center"/>
      <protection locked="0"/>
    </xf>
    <xf numFmtId="0" fontId="15" fillId="3" borderId="11" xfId="0" applyFont="1" applyFill="1" applyBorder="1" applyAlignment="1">
      <alignment horizontal="center" vertical="center"/>
      <protection locked="0"/>
    </xf>
    <xf numFmtId="0" fontId="15" fillId="0" borderId="21" xfId="0" applyFont="1" applyBorder="1" applyAlignment="1">
      <alignment horizontal="center" vertical="center"/>
      <protection locked="0"/>
    </xf>
    <xf numFmtId="0" fontId="15" fillId="0" borderId="22" xfId="0" applyFont="1" applyBorder="1" applyAlignment="1">
      <alignment horizontal="center" vertical="center"/>
      <protection locked="0"/>
    </xf>
    <xf numFmtId="0" fontId="12" fillId="0" borderId="23" xfId="0" applyFont="1" applyBorder="1" applyAlignment="1">
      <alignment horizontal="center" vertical="center"/>
      <protection locked="0"/>
    </xf>
    <xf numFmtId="0" fontId="12" fillId="0" borderId="24" xfId="0" applyFont="1" applyBorder="1" applyAlignment="1">
      <alignment horizontal="center" vertical="center"/>
      <protection locked="0"/>
    </xf>
    <xf numFmtId="0" fontId="15" fillId="0" borderId="25" xfId="0" applyFont="1" applyBorder="1" applyAlignment="1">
      <alignment horizontal="center" vertical="center"/>
      <protection locked="0"/>
    </xf>
    <xf numFmtId="0" fontId="15" fillId="0" borderId="26" xfId="0" applyFont="1" applyBorder="1" applyAlignment="1">
      <alignment horizontal="left" vertical="center" wrapText="1"/>
      <protection locked="0"/>
    </xf>
    <xf numFmtId="0" fontId="0" fillId="0" borderId="15" xfId="0" applyBorder="1" applyAlignment="1">
      <protection locked="0"/>
    </xf>
    <xf numFmtId="166" fontId="0" fillId="0" borderId="14" xfId="0" applyNumberFormat="1" applyBorder="1" applyAlignment="1">
      <protection locked="0"/>
    </xf>
    <xf numFmtId="0" fontId="15" fillId="3" borderId="28" xfId="0" applyFont="1" applyFill="1" applyBorder="1" applyAlignment="1">
      <alignment horizontal="left" vertical="center" wrapText="1"/>
      <protection locked="0"/>
    </xf>
    <xf numFmtId="0" fontId="15" fillId="0" borderId="27" xfId="0" applyFont="1" applyBorder="1" applyAlignment="1">
      <alignment horizontal="left"/>
      <protection locked="0"/>
    </xf>
    <xf numFmtId="0" fontId="15" fillId="0" borderId="28" xfId="0" applyFont="1" applyBorder="1" applyAlignment="1">
      <alignment horizontal="left"/>
      <protection locked="0"/>
    </xf>
    <xf numFmtId="0" fontId="15" fillId="0" borderId="29" xfId="0" applyFont="1" applyBorder="1" applyAlignment="1">
      <alignment horizontal="left"/>
      <protection locked="0"/>
    </xf>
    <xf numFmtId="0" fontId="15" fillId="0" borderId="7" xfId="0" applyFont="1" applyBorder="1" applyAlignment="1">
      <protection locked="0"/>
    </xf>
    <xf numFmtId="0" fontId="15" fillId="0" borderId="0" xfId="0" applyFont="1" applyAlignment="1">
      <protection locked="0"/>
    </xf>
    <xf numFmtId="0" fontId="15" fillId="0" borderId="2" xfId="0" applyFont="1" applyBorder="1" applyAlignment="1">
      <protection locked="0"/>
    </xf>
    <xf numFmtId="0" fontId="12" fillId="3" borderId="19" xfId="0" applyFont="1" applyFill="1" applyBorder="1" applyAlignment="1">
      <alignment horizontal="center" vertical="center"/>
      <protection locked="0"/>
    </xf>
    <xf numFmtId="0" fontId="0" fillId="0" borderId="6" xfId="0" applyBorder="1" applyAlignment="1">
      <alignment horizontal="center"/>
      <protection locked="0"/>
    </xf>
    <xf numFmtId="0" fontId="0" fillId="0" borderId="4" xfId="0" applyBorder="1" applyAlignment="1">
      <alignment horizontal="center"/>
      <protection locked="0"/>
    </xf>
    <xf numFmtId="0" fontId="0" fillId="3" borderId="4" xfId="0" applyFill="1" applyBorder="1" applyAlignment="1">
      <alignment horizontal="center"/>
      <protection locked="0"/>
    </xf>
    <xf numFmtId="0" fontId="0" fillId="0" borderId="1" xfId="0" applyBorder="1" applyAlignment="1">
      <alignment horizontal="center"/>
      <protection locked="0"/>
    </xf>
    <xf numFmtId="165" fontId="0" fillId="0" borderId="0" xfId="0" applyNumberFormat="1" applyAlignment="1">
      <protection locked="0"/>
    </xf>
    <xf numFmtId="0" fontId="12" fillId="0" borderId="30" xfId="0" applyFont="1" applyBorder="1" applyAlignment="1">
      <protection locked="0"/>
    </xf>
    <xf numFmtId="0" fontId="0" fillId="0" borderId="31" xfId="0" applyBorder="1" applyAlignment="1">
      <protection locked="0"/>
    </xf>
    <xf numFmtId="165" fontId="0" fillId="0" borderId="31" xfId="0" applyNumberFormat="1" applyBorder="1" applyAlignment="1">
      <protection locked="0"/>
    </xf>
    <xf numFmtId="165" fontId="15" fillId="0" borderId="20" xfId="0" applyNumberFormat="1" applyFont="1" applyBorder="1" applyAlignment="1">
      <protection locked="0"/>
    </xf>
    <xf numFmtId="0" fontId="12" fillId="0" borderId="10" xfId="0" applyFont="1" applyBorder="1" applyAlignment="1">
      <protection locked="0"/>
    </xf>
    <xf numFmtId="0" fontId="12" fillId="0" borderId="18" xfId="0" applyFont="1" applyBorder="1" applyAlignment="1">
      <protection locked="0"/>
    </xf>
    <xf numFmtId="0" fontId="12" fillId="0" borderId="17" xfId="0" applyFont="1" applyBorder="1" applyAlignment="1">
      <protection locked="0"/>
    </xf>
    <xf numFmtId="165" fontId="0" fillId="0" borderId="16" xfId="0" applyNumberFormat="1" applyBorder="1" applyAlignment="1">
      <protection locked="0"/>
    </xf>
    <xf numFmtId="0" fontId="12" fillId="0" borderId="41" xfId="0" applyFont="1" applyBorder="1" applyAlignment="1">
      <protection locked="0"/>
    </xf>
    <xf numFmtId="165" fontId="0" fillId="0" borderId="9" xfId="0" applyNumberFormat="1" applyBorder="1" applyAlignment="1">
      <protection locked="0"/>
    </xf>
    <xf numFmtId="0" fontId="12" fillId="0" borderId="42" xfId="0" applyFont="1" applyBorder="1" applyAlignment="1">
      <protection locked="0"/>
    </xf>
    <xf numFmtId="0" fontId="12" fillId="0" borderId="43" xfId="0" applyFont="1" applyBorder="1" applyAlignment="1">
      <protection locked="0"/>
    </xf>
    <xf numFmtId="165" fontId="0" fillId="0" borderId="44" xfId="0" applyNumberFormat="1" applyBorder="1" applyAlignment="1">
      <protection locked="0"/>
    </xf>
    <xf numFmtId="0" fontId="12" fillId="0" borderId="0" xfId="19" applyAlignment="1">
      <alignment horizontal="left" vertical="top"/>
      <protection locked="0"/>
    </xf>
    <xf numFmtId="0" fontId="12" fillId="0" borderId="0" xfId="19" applyAlignment="1" applyProtection="1"/>
    <xf numFmtId="0" fontId="12" fillId="0" borderId="0" xfId="19" applyAlignment="1">
      <alignment horizontal="center" vertical="top"/>
      <protection locked="0"/>
    </xf>
    <xf numFmtId="4" fontId="12" fillId="0" borderId="0" xfId="19" applyNumberFormat="1" applyAlignment="1">
      <alignment horizontal="left" vertical="top"/>
      <protection locked="0"/>
    </xf>
    <xf numFmtId="0" fontId="12" fillId="0" borderId="2" xfId="19" applyBorder="1" applyAlignment="1">
      <alignment horizontal="left" vertical="top"/>
      <protection locked="0"/>
    </xf>
    <xf numFmtId="4" fontId="12" fillId="0" borderId="2" xfId="19" applyNumberFormat="1" applyBorder="1" applyAlignment="1">
      <alignment horizontal="left" vertical="top"/>
      <protection locked="0"/>
    </xf>
    <xf numFmtId="2" fontId="13" fillId="0" borderId="46" xfId="19" applyNumberFormat="1" applyFont="1" applyBorder="1" applyAlignment="1" applyProtection="1">
      <alignment horizontal="center" vertical="center"/>
    </xf>
    <xf numFmtId="167" fontId="13" fillId="0" borderId="46" xfId="19" applyNumberFormat="1" applyFont="1" applyBorder="1" applyAlignment="1" applyProtection="1">
      <alignment horizontal="center" vertical="center"/>
    </xf>
    <xf numFmtId="2" fontId="13" fillId="0" borderId="19" xfId="19" applyNumberFormat="1" applyFont="1" applyBorder="1" applyAlignment="1" applyProtection="1">
      <alignment horizontal="center" vertical="center"/>
    </xf>
    <xf numFmtId="167" fontId="13" fillId="0" borderId="19" xfId="19" applyNumberFormat="1" applyFont="1" applyBorder="1" applyAlignment="1" applyProtection="1">
      <alignment horizontal="center" vertical="center"/>
    </xf>
    <xf numFmtId="0" fontId="14" fillId="0" borderId="19" xfId="19" applyFont="1" applyBorder="1" applyAlignment="1" applyProtection="1">
      <alignment horizontal="left" vertical="center" wrapText="1"/>
    </xf>
    <xf numFmtId="165" fontId="12" fillId="0" borderId="28" xfId="19" applyNumberFormat="1" applyBorder="1" applyAlignment="1">
      <alignment horizontal="right" vertical="center"/>
      <protection locked="0"/>
    </xf>
    <xf numFmtId="0" fontId="14" fillId="0" borderId="19" xfId="19" applyFont="1" applyBorder="1" applyAlignment="1" applyProtection="1">
      <alignment horizontal="left" wrapText="1"/>
    </xf>
    <xf numFmtId="0" fontId="14" fillId="0" borderId="19" xfId="19" applyFont="1" applyBorder="1" applyAlignment="1" applyProtection="1">
      <alignment horizontal="left"/>
    </xf>
    <xf numFmtId="0" fontId="14" fillId="0" borderId="19" xfId="19" applyFont="1" applyBorder="1" applyAlignment="1" applyProtection="1">
      <alignment horizontal="left" indent="1"/>
    </xf>
    <xf numFmtId="167" fontId="13" fillId="0" borderId="48" xfId="19" applyNumberFormat="1" applyFont="1" applyBorder="1" applyAlignment="1" applyProtection="1">
      <alignment horizontal="center" vertical="center"/>
    </xf>
    <xf numFmtId="167" fontId="13" fillId="0" borderId="28" xfId="19" applyNumberFormat="1" applyFont="1" applyBorder="1" applyAlignment="1" applyProtection="1">
      <alignment horizontal="center" vertical="center"/>
    </xf>
    <xf numFmtId="165" fontId="12" fillId="0" borderId="48" xfId="19" applyNumberFormat="1" applyBorder="1" applyAlignment="1">
      <alignment horizontal="right" vertical="center"/>
      <protection locked="0"/>
    </xf>
    <xf numFmtId="0" fontId="12" fillId="0" borderId="11" xfId="19" applyBorder="1" applyAlignment="1">
      <alignment horizontal="center" vertical="center"/>
      <protection locked="0"/>
    </xf>
    <xf numFmtId="0" fontId="11" fillId="0" borderId="19" xfId="19" applyFont="1" applyBorder="1" applyAlignment="1">
      <alignment horizontal="left" vertical="center" wrapText="1"/>
      <protection locked="0"/>
    </xf>
    <xf numFmtId="0" fontId="12" fillId="0" borderId="19" xfId="19" applyBorder="1" applyAlignment="1">
      <alignment horizontal="center" vertical="center"/>
      <protection locked="0"/>
    </xf>
    <xf numFmtId="4" fontId="12" fillId="0" borderId="19" xfId="19" applyNumberFormat="1" applyBorder="1" applyAlignment="1">
      <alignment horizontal="right" vertical="center"/>
      <protection locked="0"/>
    </xf>
    <xf numFmtId="165" fontId="12" fillId="0" borderId="19" xfId="19" applyNumberFormat="1" applyBorder="1" applyAlignment="1">
      <alignment horizontal="right" vertical="center"/>
      <protection locked="0"/>
    </xf>
    <xf numFmtId="0" fontId="13" fillId="0" borderId="11" xfId="19" applyFont="1" applyBorder="1" applyAlignment="1">
      <alignment horizontal="center" vertical="top"/>
      <protection locked="0"/>
    </xf>
    <xf numFmtId="0" fontId="13" fillId="0" borderId="24" xfId="19" applyFont="1" applyBorder="1" applyAlignment="1">
      <alignment horizontal="left" vertical="center"/>
      <protection locked="0"/>
    </xf>
    <xf numFmtId="4" fontId="13" fillId="0" borderId="24" xfId="19" applyNumberFormat="1" applyFont="1" applyBorder="1" applyAlignment="1">
      <alignment horizontal="right" vertical="center"/>
      <protection locked="0"/>
    </xf>
    <xf numFmtId="0" fontId="13" fillId="0" borderId="24" xfId="19" applyFont="1" applyBorder="1" applyAlignment="1">
      <alignment horizontal="right" vertical="center"/>
      <protection locked="0"/>
    </xf>
    <xf numFmtId="165" fontId="13" fillId="0" borderId="27" xfId="19" applyNumberFormat="1" applyFont="1" applyBorder="1" applyAlignment="1">
      <alignment horizontal="right" vertical="center"/>
      <protection locked="0"/>
    </xf>
    <xf numFmtId="0" fontId="14" fillId="0" borderId="11" xfId="19" applyFont="1" applyBorder="1" applyAlignment="1">
      <alignment horizontal="center" vertical="top"/>
      <protection locked="0"/>
    </xf>
    <xf numFmtId="0" fontId="14" fillId="2" borderId="19" xfId="19" applyFont="1" applyFill="1" applyBorder="1" applyAlignment="1">
      <alignment horizontal="left" vertical="center"/>
      <protection locked="0"/>
    </xf>
    <xf numFmtId="4" fontId="14" fillId="2" borderId="19" xfId="19" applyNumberFormat="1" applyFont="1" applyFill="1" applyBorder="1" applyAlignment="1">
      <alignment horizontal="right" vertical="center"/>
      <protection locked="0"/>
    </xf>
    <xf numFmtId="0" fontId="14" fillId="2" borderId="19" xfId="19" applyFont="1" applyFill="1" applyBorder="1" applyAlignment="1">
      <alignment horizontal="right" vertical="center"/>
      <protection locked="0"/>
    </xf>
    <xf numFmtId="165" fontId="14" fillId="2" borderId="28" xfId="19" applyNumberFormat="1" applyFont="1" applyFill="1" applyBorder="1" applyAlignment="1">
      <alignment horizontal="right" vertical="center"/>
      <protection locked="0"/>
    </xf>
    <xf numFmtId="0" fontId="13" fillId="0" borderId="22" xfId="19" applyFont="1" applyBorder="1" applyAlignment="1">
      <alignment horizontal="center" vertical="top"/>
      <protection locked="0"/>
    </xf>
    <xf numFmtId="0" fontId="13" fillId="0" borderId="23" xfId="19" applyFont="1" applyBorder="1" applyAlignment="1">
      <alignment horizontal="left" vertical="center"/>
      <protection locked="0"/>
    </xf>
    <xf numFmtId="4" fontId="13" fillId="0" borderId="23" xfId="19" applyNumberFormat="1" applyFont="1" applyBorder="1" applyAlignment="1">
      <alignment horizontal="right" vertical="center"/>
      <protection locked="0"/>
    </xf>
    <xf numFmtId="0" fontId="13" fillId="0" borderId="23" xfId="19" applyFont="1" applyBorder="1" applyAlignment="1">
      <alignment horizontal="right" vertical="center"/>
      <protection locked="0"/>
    </xf>
    <xf numFmtId="165" fontId="13" fillId="0" borderId="29" xfId="19" applyNumberFormat="1" applyFont="1" applyBorder="1" applyAlignment="1">
      <alignment horizontal="right" vertical="center"/>
      <protection locked="0"/>
    </xf>
    <xf numFmtId="0" fontId="13" fillId="0" borderId="47" xfId="180" applyFont="1" applyBorder="1"/>
    <xf numFmtId="0" fontId="13" fillId="0" borderId="46" xfId="180" applyFont="1" applyBorder="1"/>
    <xf numFmtId="0" fontId="14" fillId="0" borderId="46" xfId="180" applyFont="1" applyBorder="1" applyAlignment="1">
      <alignment horizontal="center"/>
    </xf>
    <xf numFmtId="0" fontId="13" fillId="0" borderId="11" xfId="180" applyFont="1" applyBorder="1"/>
    <xf numFmtId="0" fontId="13" fillId="0" borderId="19" xfId="180" applyFont="1" applyBorder="1"/>
    <xf numFmtId="0" fontId="14" fillId="0" borderId="19" xfId="180" applyFont="1" applyBorder="1" applyAlignment="1">
      <alignment horizontal="center"/>
    </xf>
    <xf numFmtId="0" fontId="14" fillId="0" borderId="19" xfId="180" applyFont="1" applyBorder="1"/>
    <xf numFmtId="0" fontId="13" fillId="0" borderId="11" xfId="180" applyFont="1" applyBorder="1" applyAlignment="1">
      <alignment horizontal="center"/>
    </xf>
    <xf numFmtId="0" fontId="13" fillId="0" borderId="11" xfId="107" applyFont="1" applyBorder="1"/>
    <xf numFmtId="0" fontId="13" fillId="0" borderId="19" xfId="107" applyFont="1" applyBorder="1"/>
    <xf numFmtId="0" fontId="41" fillId="0" borderId="49" xfId="0" applyFont="1" applyBorder="1" applyAlignment="1" applyProtection="1">
      <alignment horizontal="left" vertical="center" wrapText="1"/>
    </xf>
    <xf numFmtId="0" fontId="41" fillId="0" borderId="0" xfId="0" applyFont="1" applyAlignment="1" applyProtection="1">
      <alignment wrapText="1"/>
    </xf>
    <xf numFmtId="0" fontId="41" fillId="0" borderId="49" xfId="0" applyFont="1" applyBorder="1" applyAlignment="1" applyProtection="1">
      <alignment horizontal="left" vertical="center" wrapText="1" indent="1"/>
    </xf>
    <xf numFmtId="0" fontId="41" fillId="0" borderId="0" xfId="0" applyFont="1" applyAlignment="1" applyProtection="1">
      <alignment horizontal="left" indent="1"/>
    </xf>
    <xf numFmtId="0" fontId="14" fillId="0" borderId="19" xfId="0" applyFont="1" applyBorder="1" applyAlignment="1" applyProtection="1">
      <alignment horizontal="left" vertical="center" wrapText="1"/>
    </xf>
    <xf numFmtId="0" fontId="43" fillId="0" borderId="49" xfId="0" applyFont="1" applyBorder="1" applyAlignment="1" applyProtection="1">
      <alignment horizontal="left" vertical="center" wrapText="1"/>
    </xf>
    <xf numFmtId="0" fontId="13" fillId="0" borderId="19" xfId="19" applyFont="1" applyBorder="1" applyAlignment="1" applyProtection="1">
      <alignment horizontal="left" wrapText="1"/>
    </xf>
    <xf numFmtId="0" fontId="39" fillId="0" borderId="19" xfId="107" applyFont="1" applyBorder="1" applyAlignment="1">
      <alignment horizontal="right"/>
    </xf>
    <xf numFmtId="0" fontId="12" fillId="0" borderId="5" xfId="184" applyBorder="1" applyAlignment="1">
      <alignment horizontal="center" vertical="top"/>
      <protection locked="0"/>
    </xf>
    <xf numFmtId="0" fontId="13" fillId="0" borderId="0" xfId="107" applyFont="1" applyAlignment="1">
      <alignment horizontal="center"/>
    </xf>
    <xf numFmtId="0" fontId="12" fillId="0" borderId="0" xfId="184" applyAlignment="1">
      <alignment horizontal="left" vertical="top"/>
      <protection locked="0"/>
    </xf>
    <xf numFmtId="4" fontId="12" fillId="0" borderId="0" xfId="184" applyNumberFormat="1" applyAlignment="1">
      <alignment horizontal="left" vertical="top"/>
      <protection locked="0"/>
    </xf>
    <xf numFmtId="0" fontId="12" fillId="0" borderId="4" xfId="184" applyBorder="1" applyAlignment="1">
      <alignment horizontal="left" vertical="top"/>
      <protection locked="0"/>
    </xf>
    <xf numFmtId="0" fontId="12" fillId="0" borderId="3" xfId="184" applyBorder="1" applyAlignment="1">
      <alignment horizontal="center" vertical="top"/>
      <protection locked="0"/>
    </xf>
    <xf numFmtId="0" fontId="12" fillId="0" borderId="2" xfId="184" applyBorder="1" applyAlignment="1">
      <alignment horizontal="left" vertical="top"/>
      <protection locked="0"/>
    </xf>
    <xf numFmtId="4" fontId="12" fillId="0" borderId="2" xfId="184" applyNumberFormat="1" applyBorder="1" applyAlignment="1">
      <alignment horizontal="left" vertical="top"/>
      <protection locked="0"/>
    </xf>
    <xf numFmtId="0" fontId="12" fillId="0" borderId="1" xfId="184" applyBorder="1" applyAlignment="1">
      <alignment horizontal="left" vertical="top"/>
      <protection locked="0"/>
    </xf>
    <xf numFmtId="0" fontId="13" fillId="0" borderId="8" xfId="107" applyFont="1" applyBorder="1"/>
    <xf numFmtId="0" fontId="13" fillId="0" borderId="50" xfId="107" applyFont="1" applyBorder="1" applyAlignment="1">
      <alignment horizontal="right"/>
    </xf>
    <xf numFmtId="0" fontId="14" fillId="0" borderId="7" xfId="107" applyFont="1" applyBorder="1" applyAlignment="1">
      <alignment horizontal="center"/>
    </xf>
    <xf numFmtId="2" fontId="13" fillId="0" borderId="7" xfId="184" applyNumberFormat="1" applyFont="1" applyBorder="1" applyAlignment="1" applyProtection="1">
      <alignment horizontal="center" vertical="center"/>
    </xf>
    <xf numFmtId="167" fontId="13" fillId="0" borderId="6" xfId="184" applyNumberFormat="1" applyFont="1" applyBorder="1" applyAlignment="1" applyProtection="1">
      <alignment horizontal="center" vertical="center"/>
    </xf>
    <xf numFmtId="167" fontId="13" fillId="0" borderId="30" xfId="184" applyNumberFormat="1" applyFont="1" applyBorder="1" applyAlignment="1" applyProtection="1">
      <alignment horizontal="center" vertical="center"/>
    </xf>
    <xf numFmtId="0" fontId="13" fillId="0" borderId="5" xfId="107" applyFont="1" applyBorder="1"/>
    <xf numFmtId="0" fontId="13" fillId="0" borderId="49" xfId="107" applyFont="1" applyBorder="1" applyAlignment="1">
      <alignment horizontal="right"/>
    </xf>
    <xf numFmtId="0" fontId="14" fillId="0" borderId="0" xfId="107" applyFont="1" applyAlignment="1">
      <alignment horizontal="center"/>
    </xf>
    <xf numFmtId="2" fontId="13" fillId="0" borderId="0" xfId="184" applyNumberFormat="1" applyFont="1" applyAlignment="1" applyProtection="1">
      <alignment horizontal="center" vertical="center"/>
    </xf>
    <xf numFmtId="167" fontId="13" fillId="0" borderId="4" xfId="184" applyNumberFormat="1" applyFont="1" applyBorder="1" applyAlignment="1" applyProtection="1">
      <alignment horizontal="center" vertical="center"/>
    </xf>
    <xf numFmtId="167" fontId="13" fillId="0" borderId="31" xfId="184" applyNumberFormat="1" applyFont="1" applyBorder="1" applyAlignment="1" applyProtection="1">
      <alignment horizontal="center" vertical="center"/>
    </xf>
    <xf numFmtId="0" fontId="13" fillId="0" borderId="49" xfId="107" applyFont="1" applyBorder="1"/>
    <xf numFmtId="0" fontId="12" fillId="0" borderId="31" xfId="184" applyBorder="1" applyAlignment="1">
      <alignment horizontal="left" vertical="top"/>
      <protection locked="0"/>
    </xf>
    <xf numFmtId="0" fontId="13" fillId="0" borderId="49" xfId="184" applyFont="1" applyBorder="1" applyAlignment="1" applyProtection="1">
      <alignment horizontal="left" wrapText="1"/>
    </xf>
    <xf numFmtId="0" fontId="12" fillId="0" borderId="51" xfId="184" applyBorder="1" applyAlignment="1">
      <alignment horizontal="left" vertical="top"/>
      <protection locked="0"/>
    </xf>
    <xf numFmtId="0" fontId="12" fillId="0" borderId="52" xfId="184" applyBorder="1" applyAlignment="1">
      <alignment horizontal="left" vertical="top"/>
      <protection locked="0"/>
    </xf>
    <xf numFmtId="0" fontId="12" fillId="0" borderId="8" xfId="184" applyBorder="1" applyAlignment="1">
      <alignment horizontal="center" vertical="top"/>
      <protection locked="0"/>
    </xf>
    <xf numFmtId="0" fontId="39" fillId="0" borderId="7" xfId="185" applyFont="1" applyBorder="1" applyAlignment="1">
      <alignment horizontal="right"/>
    </xf>
    <xf numFmtId="0" fontId="12" fillId="0" borderId="7" xfId="184" applyBorder="1" applyAlignment="1">
      <alignment horizontal="left" vertical="top"/>
      <protection locked="0"/>
    </xf>
    <xf numFmtId="4" fontId="12" fillId="0" borderId="7" xfId="184" applyNumberFormat="1" applyBorder="1" applyAlignment="1">
      <alignment horizontal="left" vertical="top"/>
      <protection locked="0"/>
    </xf>
    <xf numFmtId="0" fontId="12" fillId="0" borderId="6" xfId="184" applyBorder="1" applyAlignment="1">
      <alignment horizontal="left" vertical="top"/>
      <protection locked="0"/>
    </xf>
    <xf numFmtId="0" fontId="12" fillId="0" borderId="30" xfId="184" applyBorder="1" applyAlignment="1">
      <alignment horizontal="left" vertical="top"/>
      <protection locked="0"/>
    </xf>
    <xf numFmtId="0" fontId="39" fillId="0" borderId="0" xfId="185" applyFont="1" applyAlignment="1">
      <alignment horizontal="right"/>
    </xf>
    <xf numFmtId="0" fontId="39" fillId="0" borderId="2" xfId="66" applyFont="1" applyBorder="1" applyAlignment="1">
      <alignment horizontal="right" vertical="center" wrapText="1"/>
    </xf>
    <xf numFmtId="0" fontId="12" fillId="0" borderId="7" xfId="19" applyBorder="1" applyAlignment="1">
      <alignment horizontal="left" vertical="top"/>
      <protection locked="0"/>
    </xf>
    <xf numFmtId="4" fontId="12" fillId="0" borderId="7" xfId="19" applyNumberFormat="1" applyBorder="1" applyAlignment="1">
      <alignment horizontal="left" vertical="top"/>
      <protection locked="0"/>
    </xf>
    <xf numFmtId="0" fontId="12" fillId="0" borderId="21" xfId="184" applyBorder="1" applyAlignment="1">
      <alignment horizontal="center" vertical="top"/>
      <protection locked="0"/>
    </xf>
    <xf numFmtId="0" fontId="12" fillId="0" borderId="11" xfId="19" applyBorder="1" applyAlignment="1">
      <alignment horizontal="center" vertical="top"/>
      <protection locked="0"/>
    </xf>
    <xf numFmtId="0" fontId="12" fillId="0" borderId="49" xfId="19" applyBorder="1" applyAlignment="1">
      <alignment horizontal="left" vertical="top"/>
      <protection locked="0"/>
    </xf>
    <xf numFmtId="0" fontId="13" fillId="0" borderId="49" xfId="107" applyFont="1" applyBorder="1" applyAlignment="1">
      <alignment horizontal="left" wrapText="1"/>
    </xf>
    <xf numFmtId="0" fontId="12" fillId="0" borderId="31" xfId="19" applyBorder="1" applyAlignment="1">
      <alignment horizontal="left" vertical="top"/>
      <protection locked="0"/>
    </xf>
    <xf numFmtId="0" fontId="17" fillId="0" borderId="0" xfId="19" applyFont="1" applyAlignment="1">
      <alignment horizontal="center" vertical="top"/>
      <protection locked="0"/>
    </xf>
    <xf numFmtId="0" fontId="44" fillId="0" borderId="8" xfId="186" applyFont="1" applyBorder="1" applyAlignment="1">
      <alignment horizontal="center" vertical="center" wrapText="1"/>
    </xf>
    <xf numFmtId="0" fontId="14" fillId="0" borderId="7" xfId="186" applyBorder="1" applyAlignment="1">
      <alignment horizontal="center"/>
    </xf>
    <xf numFmtId="14" fontId="16" fillId="0" borderId="7" xfId="186" applyNumberFormat="1" applyFont="1" applyBorder="1" applyAlignment="1">
      <alignment horizontal="center" wrapText="1"/>
    </xf>
    <xf numFmtId="17" fontId="16" fillId="0" borderId="7" xfId="186" applyNumberFormat="1" applyFont="1" applyBorder="1" applyAlignment="1">
      <alignment horizontal="center" wrapText="1"/>
    </xf>
    <xf numFmtId="0" fontId="14" fillId="0" borderId="0" xfId="186"/>
    <xf numFmtId="0" fontId="13" fillId="0" borderId="5" xfId="186" applyFont="1" applyBorder="1" applyAlignment="1">
      <alignment horizontal="center"/>
    </xf>
    <xf numFmtId="14" fontId="16" fillId="0" borderId="0" xfId="186" applyNumberFormat="1" applyFont="1" applyAlignment="1">
      <alignment horizontal="center" wrapText="1"/>
    </xf>
    <xf numFmtId="17" fontId="16" fillId="0" borderId="0" xfId="186" applyNumberFormat="1" applyFont="1" applyAlignment="1">
      <alignment horizontal="center" wrapText="1"/>
    </xf>
    <xf numFmtId="14" fontId="16" fillId="0" borderId="0" xfId="186" applyNumberFormat="1" applyFont="1" applyAlignment="1">
      <alignment horizontal="left" wrapText="1"/>
    </xf>
    <xf numFmtId="0" fontId="40" fillId="0" borderId="5" xfId="186" applyFont="1" applyBorder="1" applyAlignment="1">
      <alignment horizontal="center" vertical="center"/>
    </xf>
    <xf numFmtId="49" fontId="13" fillId="0" borderId="0" xfId="186" applyNumberFormat="1" applyFont="1" applyAlignment="1">
      <alignment vertical="center" wrapText="1"/>
    </xf>
    <xf numFmtId="0" fontId="13" fillId="0" borderId="0" xfId="186" applyFont="1" applyAlignment="1">
      <alignment vertical="top"/>
    </xf>
    <xf numFmtId="0" fontId="13" fillId="0" borderId="0" xfId="186" applyFont="1"/>
    <xf numFmtId="0" fontId="16" fillId="0" borderId="25" xfId="186" applyFont="1" applyBorder="1" applyAlignment="1">
      <alignment horizontal="center" vertical="center"/>
    </xf>
    <xf numFmtId="0" fontId="16" fillId="0" borderId="15" xfId="186" applyFont="1" applyBorder="1" applyAlignment="1">
      <alignment horizontal="center" vertical="center" wrapText="1"/>
    </xf>
    <xf numFmtId="0" fontId="16" fillId="0" borderId="53" xfId="186" applyFont="1" applyBorder="1" applyAlignment="1">
      <alignment horizontal="center" vertical="center"/>
    </xf>
    <xf numFmtId="168" fontId="16" fillId="0" borderId="54" xfId="186" applyNumberFormat="1" applyFont="1" applyBorder="1" applyAlignment="1">
      <alignment horizontal="center" vertical="center" wrapText="1"/>
    </xf>
    <xf numFmtId="168" fontId="16" fillId="0" borderId="26" xfId="186" applyNumberFormat="1" applyFont="1" applyBorder="1" applyAlignment="1">
      <alignment horizontal="center" vertical="center"/>
    </xf>
    <xf numFmtId="168" fontId="16" fillId="0" borderId="53" xfId="186" applyNumberFormat="1" applyFont="1" applyBorder="1" applyAlignment="1">
      <alignment horizontal="center" vertical="center"/>
    </xf>
    <xf numFmtId="0" fontId="14" fillId="0" borderId="0" xfId="186" applyAlignment="1">
      <alignment horizontal="center"/>
    </xf>
    <xf numFmtId="0" fontId="12" fillId="0" borderId="8" xfId="19" applyBorder="1" applyAlignment="1">
      <alignment horizontal="center" vertical="top"/>
      <protection locked="0"/>
    </xf>
    <xf numFmtId="0" fontId="12" fillId="0" borderId="6" xfId="19" applyBorder="1" applyAlignment="1">
      <alignment horizontal="left" vertical="top"/>
      <protection locked="0"/>
    </xf>
    <xf numFmtId="0" fontId="12" fillId="0" borderId="4" xfId="19" applyBorder="1" applyAlignment="1">
      <alignment horizontal="left" vertical="top"/>
      <protection locked="0"/>
    </xf>
    <xf numFmtId="0" fontId="12" fillId="0" borderId="5" xfId="19" applyBorder="1" applyAlignment="1">
      <alignment horizontal="center" vertical="top"/>
      <protection locked="0"/>
    </xf>
    <xf numFmtId="0" fontId="12" fillId="0" borderId="3" xfId="19" applyBorder="1" applyAlignment="1">
      <alignment horizontal="center" vertical="top"/>
      <protection locked="0"/>
    </xf>
    <xf numFmtId="0" fontId="12" fillId="0" borderId="1" xfId="19" applyBorder="1" applyAlignment="1">
      <alignment horizontal="left" vertical="top"/>
      <protection locked="0"/>
    </xf>
    <xf numFmtId="0" fontId="13" fillId="0" borderId="11" xfId="107" applyFont="1" applyBorder="1" applyAlignment="1">
      <alignment horizontal="center"/>
    </xf>
    <xf numFmtId="0" fontId="14" fillId="0" borderId="19" xfId="107" applyFont="1" applyBorder="1" applyAlignment="1">
      <alignment horizontal="center"/>
    </xf>
    <xf numFmtId="0" fontId="12" fillId="0" borderId="11" xfId="184" applyBorder="1" applyAlignment="1">
      <alignment horizontal="center" vertical="top"/>
      <protection locked="0"/>
    </xf>
    <xf numFmtId="0" fontId="12" fillId="0" borderId="49" xfId="184" applyBorder="1" applyAlignment="1">
      <alignment horizontal="left" vertical="top"/>
      <protection locked="0"/>
    </xf>
    <xf numFmtId="0" fontId="39" fillId="0" borderId="50" xfId="66" applyFont="1" applyBorder="1" applyAlignment="1">
      <alignment horizontal="right" vertical="center" wrapText="1"/>
    </xf>
    <xf numFmtId="0" fontId="13" fillId="0" borderId="49" xfId="66" applyFont="1" applyBorder="1" applyAlignment="1">
      <alignment horizontal="center" vertical="center" wrapText="1"/>
    </xf>
    <xf numFmtId="2" fontId="46" fillId="0" borderId="0" xfId="184" applyNumberFormat="1" applyFont="1" applyAlignment="1" applyProtection="1">
      <alignment horizontal="center" vertical="center"/>
    </xf>
    <xf numFmtId="167" fontId="46" fillId="0" borderId="4" xfId="184" applyNumberFormat="1" applyFont="1" applyBorder="1" applyAlignment="1" applyProtection="1">
      <alignment horizontal="center" vertical="center"/>
    </xf>
    <xf numFmtId="167" fontId="46" fillId="0" borderId="31" xfId="184" applyNumberFormat="1" applyFont="1" applyBorder="1" applyAlignment="1" applyProtection="1">
      <alignment horizontal="center" vertical="center"/>
    </xf>
    <xf numFmtId="0" fontId="14" fillId="0" borderId="19" xfId="19" applyFont="1" applyFill="1" applyBorder="1" applyAlignment="1" applyProtection="1">
      <alignment horizontal="left" vertical="center" wrapText="1"/>
    </xf>
    <xf numFmtId="0" fontId="14" fillId="0" borderId="19" xfId="180" applyFont="1" applyFill="1" applyBorder="1" applyAlignment="1">
      <alignment horizontal="center"/>
    </xf>
    <xf numFmtId="0" fontId="41" fillId="0" borderId="49" xfId="0" applyFont="1" applyFill="1" applyBorder="1" applyAlignment="1" applyProtection="1">
      <alignment horizontal="left" vertical="center" wrapText="1"/>
    </xf>
    <xf numFmtId="0" fontId="42" fillId="0" borderId="49" xfId="0" applyFont="1" applyFill="1" applyBorder="1" applyAlignment="1" applyProtection="1">
      <alignment horizontal="left" vertical="center" wrapText="1"/>
    </xf>
    <xf numFmtId="0" fontId="41" fillId="0" borderId="0" xfId="0" applyFont="1" applyFill="1" applyAlignment="1" applyProtection="1">
      <alignment wrapText="1"/>
    </xf>
    <xf numFmtId="0" fontId="13" fillId="0" borderId="0" xfId="186" applyFont="1" applyAlignment="1">
      <alignment horizontal="center" vertical="center"/>
    </xf>
    <xf numFmtId="0" fontId="16" fillId="0" borderId="5" xfId="186" applyFont="1" applyBorder="1" applyAlignment="1">
      <alignment horizontal="center"/>
    </xf>
    <xf numFmtId="0" fontId="16" fillId="0" borderId="0" xfId="186" applyFont="1" applyAlignment="1">
      <alignment horizontal="center"/>
    </xf>
    <xf numFmtId="0" fontId="12" fillId="0" borderId="8" xfId="184" applyBorder="1" applyAlignment="1">
      <alignment horizontal="left"/>
      <protection locked="0"/>
    </xf>
    <xf numFmtId="0" fontId="12" fillId="0" borderId="7" xfId="184" applyBorder="1" applyAlignment="1">
      <alignment horizontal="left"/>
      <protection locked="0"/>
    </xf>
    <xf numFmtId="0" fontId="12" fillId="0" borderId="6" xfId="184" applyBorder="1" applyAlignment="1">
      <alignment horizontal="left"/>
      <protection locked="0"/>
    </xf>
    <xf numFmtId="0" fontId="12" fillId="0" borderId="7" xfId="19" applyBorder="1" applyAlignment="1">
      <alignment horizontal="left"/>
      <protection locked="0"/>
    </xf>
    <xf numFmtId="0" fontId="44" fillId="0" borderId="7" xfId="186" applyFont="1" applyBorder="1" applyAlignment="1">
      <alignment horizontal="center" vertical="center" wrapText="1"/>
    </xf>
    <xf numFmtId="0" fontId="44" fillId="0" borderId="0" xfId="186" applyFont="1" applyAlignment="1">
      <alignment horizontal="center" vertical="center" wrapText="1"/>
    </xf>
    <xf numFmtId="0" fontId="13" fillId="0" borderId="0" xfId="186" applyFont="1" applyAlignment="1">
      <alignment horizontal="left" vertical="center" wrapText="1"/>
    </xf>
    <xf numFmtId="0" fontId="0" fillId="0" borderId="8" xfId="0" applyBorder="1" applyAlignment="1">
      <alignment horizontal="center" vertical="center"/>
      <protection locked="0"/>
    </xf>
    <xf numFmtId="0" fontId="0" fillId="0" borderId="5" xfId="0" applyBorder="1" applyAlignment="1">
      <alignment horizontal="center" vertical="center"/>
      <protection locked="0"/>
    </xf>
    <xf numFmtId="0" fontId="0" fillId="0" borderId="3" xfId="0" applyBorder="1" applyAlignment="1">
      <alignment horizontal="center" vertical="center"/>
      <protection locked="0"/>
    </xf>
    <xf numFmtId="0" fontId="0" fillId="0" borderId="45" xfId="0" applyBorder="1" applyAlignment="1">
      <alignment horizontal="center"/>
      <protection locked="0"/>
    </xf>
    <xf numFmtId="0" fontId="0" fillId="0" borderId="13" xfId="0" applyBorder="1" applyAlignment="1">
      <alignment horizontal="center"/>
      <protection locked="0"/>
    </xf>
    <xf numFmtId="0" fontId="0" fillId="0" borderId="12" xfId="0" applyBorder="1" applyAlignment="1">
      <alignment horizontal="center"/>
      <protection locked="0"/>
    </xf>
    <xf numFmtId="0" fontId="15" fillId="0" borderId="0" xfId="0" applyFont="1" applyAlignment="1">
      <alignment horizontal="center" vertical="center"/>
      <protection locked="0"/>
    </xf>
    <xf numFmtId="0" fontId="15" fillId="0" borderId="21" xfId="0" applyFont="1" applyBorder="1" applyAlignment="1">
      <alignment horizontal="center" vertical="center"/>
      <protection locked="0"/>
    </xf>
    <xf numFmtId="0" fontId="15" fillId="0" borderId="11" xfId="0" applyFont="1" applyBorder="1" applyAlignment="1">
      <alignment horizontal="center" vertical="center"/>
      <protection locked="0"/>
    </xf>
    <xf numFmtId="0" fontId="15" fillId="0" borderId="22" xfId="0" applyFont="1" applyBorder="1" applyAlignment="1">
      <alignment horizontal="center" vertical="center"/>
      <protection locked="0"/>
    </xf>
  </cellXfs>
  <cellStyles count="189">
    <cellStyle name="20 % - Accent1" xfId="43" builtinId="30" customBuiltin="1"/>
    <cellStyle name="20 % - Accent1 2" xfId="71" xr:uid="{00000000-0005-0000-0000-000001000000}"/>
    <cellStyle name="20 % - Accent1 2 2" xfId="143" xr:uid="{00000000-0005-0000-0000-000002000000}"/>
    <cellStyle name="20 % - Accent1 3" xfId="128" xr:uid="{00000000-0005-0000-0000-000003000000}"/>
    <cellStyle name="20 % - Accent2" xfId="47" builtinId="34" customBuiltin="1"/>
    <cellStyle name="20 % - Accent2 2" xfId="73" xr:uid="{00000000-0005-0000-0000-000005000000}"/>
    <cellStyle name="20 % - Accent2 2 2" xfId="145" xr:uid="{00000000-0005-0000-0000-000006000000}"/>
    <cellStyle name="20 % - Accent2 3" xfId="130" xr:uid="{00000000-0005-0000-0000-000007000000}"/>
    <cellStyle name="20 % - Accent3" xfId="51" builtinId="38" customBuiltin="1"/>
    <cellStyle name="20 % - Accent3 2" xfId="75" xr:uid="{00000000-0005-0000-0000-000009000000}"/>
    <cellStyle name="20 % - Accent3 2 2" xfId="147" xr:uid="{00000000-0005-0000-0000-00000A000000}"/>
    <cellStyle name="20 % - Accent3 3" xfId="132" xr:uid="{00000000-0005-0000-0000-00000B000000}"/>
    <cellStyle name="20 % - Accent4" xfId="55" builtinId="42" customBuiltin="1"/>
    <cellStyle name="20 % - Accent4 2" xfId="77" xr:uid="{00000000-0005-0000-0000-00000D000000}"/>
    <cellStyle name="20 % - Accent4 2 2" xfId="149" xr:uid="{00000000-0005-0000-0000-00000E000000}"/>
    <cellStyle name="20 % - Accent4 3" xfId="134" xr:uid="{00000000-0005-0000-0000-00000F000000}"/>
    <cellStyle name="20 % - Accent5" xfId="59" builtinId="46" customBuiltin="1"/>
    <cellStyle name="20 % - Accent5 2" xfId="79" xr:uid="{00000000-0005-0000-0000-000011000000}"/>
    <cellStyle name="20 % - Accent5 2 2" xfId="151" xr:uid="{00000000-0005-0000-0000-000012000000}"/>
    <cellStyle name="20 % - Accent5 3" xfId="136" xr:uid="{00000000-0005-0000-0000-000013000000}"/>
    <cellStyle name="20 % - Accent6" xfId="63" builtinId="50" customBuiltin="1"/>
    <cellStyle name="20 % - Accent6 2" xfId="81" xr:uid="{00000000-0005-0000-0000-000015000000}"/>
    <cellStyle name="20 % - Accent6 2 2" xfId="153" xr:uid="{00000000-0005-0000-0000-000016000000}"/>
    <cellStyle name="20 % - Accent6 3" xfId="138" xr:uid="{00000000-0005-0000-0000-000017000000}"/>
    <cellStyle name="40 % - Accent1" xfId="44" builtinId="31" customBuiltin="1"/>
    <cellStyle name="40 % - Accent1 2" xfId="72" xr:uid="{00000000-0005-0000-0000-000019000000}"/>
    <cellStyle name="40 % - Accent1 2 2" xfId="144" xr:uid="{00000000-0005-0000-0000-00001A000000}"/>
    <cellStyle name="40 % - Accent1 3" xfId="129" xr:uid="{00000000-0005-0000-0000-00001B000000}"/>
    <cellStyle name="40 % - Accent2" xfId="48" builtinId="35" customBuiltin="1"/>
    <cellStyle name="40 % - Accent2 2" xfId="74" xr:uid="{00000000-0005-0000-0000-00001D000000}"/>
    <cellStyle name="40 % - Accent2 2 2" xfId="146" xr:uid="{00000000-0005-0000-0000-00001E000000}"/>
    <cellStyle name="40 % - Accent2 3" xfId="131" xr:uid="{00000000-0005-0000-0000-00001F000000}"/>
    <cellStyle name="40 % - Accent3" xfId="52" builtinId="39" customBuiltin="1"/>
    <cellStyle name="40 % - Accent3 2" xfId="76" xr:uid="{00000000-0005-0000-0000-000021000000}"/>
    <cellStyle name="40 % - Accent3 2 2" xfId="148" xr:uid="{00000000-0005-0000-0000-000022000000}"/>
    <cellStyle name="40 % - Accent3 3" xfId="133" xr:uid="{00000000-0005-0000-0000-000023000000}"/>
    <cellStyle name="40 % - Accent4" xfId="56" builtinId="43" customBuiltin="1"/>
    <cellStyle name="40 % - Accent4 2" xfId="78" xr:uid="{00000000-0005-0000-0000-000025000000}"/>
    <cellStyle name="40 % - Accent4 2 2" xfId="150" xr:uid="{00000000-0005-0000-0000-000026000000}"/>
    <cellStyle name="40 % - Accent4 3" xfId="135" xr:uid="{00000000-0005-0000-0000-000027000000}"/>
    <cellStyle name="40 % - Accent5" xfId="60" builtinId="47" customBuiltin="1"/>
    <cellStyle name="40 % - Accent5 2" xfId="80" xr:uid="{00000000-0005-0000-0000-000029000000}"/>
    <cellStyle name="40 % - Accent5 2 2" xfId="152" xr:uid="{00000000-0005-0000-0000-00002A000000}"/>
    <cellStyle name="40 % - Accent5 3" xfId="137" xr:uid="{00000000-0005-0000-0000-00002B000000}"/>
    <cellStyle name="40 % - Accent6" xfId="64" builtinId="51" customBuiltin="1"/>
    <cellStyle name="40 % - Accent6 2" xfId="82" xr:uid="{00000000-0005-0000-0000-00002D000000}"/>
    <cellStyle name="40 % - Accent6 2 2" xfId="154" xr:uid="{00000000-0005-0000-0000-00002E000000}"/>
    <cellStyle name="40 % - Accent6 3" xfId="139" xr:uid="{00000000-0005-0000-0000-00002F000000}"/>
    <cellStyle name="60 % - Accent1" xfId="45" builtinId="32" customBuiltin="1"/>
    <cellStyle name="60 % - Accent2" xfId="49" builtinId="36" customBuiltin="1"/>
    <cellStyle name="60 % - Accent3" xfId="53" builtinId="40" customBuiltin="1"/>
    <cellStyle name="60 % - Accent4" xfId="57" builtinId="44" customBuiltin="1"/>
    <cellStyle name="60 % - Accent5" xfId="61" builtinId="48" customBuiltin="1"/>
    <cellStyle name="60 % - Accent6" xfId="65" builtinId="52" customBuiltin="1"/>
    <cellStyle name="Accent1" xfId="42" builtinId="29" customBuiltin="1"/>
    <cellStyle name="Accent2" xfId="46" builtinId="33" customBuiltin="1"/>
    <cellStyle name="Accent3" xfId="50" builtinId="37" customBuiltin="1"/>
    <cellStyle name="Accent4" xfId="54" builtinId="41" customBuiltin="1"/>
    <cellStyle name="Accent5" xfId="58" builtinId="45" customBuiltin="1"/>
    <cellStyle name="Accent6" xfId="62" builtinId="49" customBuiltin="1"/>
    <cellStyle name="Avertissement" xfId="39" builtinId="11" customBuiltin="1"/>
    <cellStyle name="Calcul" xfId="36" builtinId="22" customBuiltin="1"/>
    <cellStyle name="Cellule liée" xfId="37" builtinId="24" customBuiltin="1"/>
    <cellStyle name="Commentaire 2" xfId="67" xr:uid="{00000000-0005-0000-0000-00003F000000}"/>
    <cellStyle name="Commentaire 2 2" xfId="105" xr:uid="{00000000-0005-0000-0000-000040000000}"/>
    <cellStyle name="Commentaire 2 2 2" xfId="177" xr:uid="{00000000-0005-0000-0000-000041000000}"/>
    <cellStyle name="Commentaire 2 3" xfId="141" xr:uid="{00000000-0005-0000-0000-000042000000}"/>
    <cellStyle name="Entrée" xfId="34" builtinId="20" customBuiltin="1"/>
    <cellStyle name="Euro" xfId="1" xr:uid="{00000000-0005-0000-0000-000044000000}"/>
    <cellStyle name="Euro 2" xfId="22" xr:uid="{00000000-0005-0000-0000-000045000000}"/>
    <cellStyle name="Insatisfaisant" xfId="32" builtinId="27" customBuiltin="1"/>
    <cellStyle name="Lien hypertexte 2" xfId="68" xr:uid="{00000000-0005-0000-0000-000047000000}"/>
    <cellStyle name="Lien hypertexte 3" xfId="188" xr:uid="{CCB5C79F-1124-4576-A6E4-A013A75631B1}"/>
    <cellStyle name="Lien hypertexte visité" xfId="69" builtinId="9" customBuiltin="1"/>
    <cellStyle name="Milliers 2" xfId="23" xr:uid="{00000000-0005-0000-0000-000049000000}"/>
    <cellStyle name="Milliers 2 2" xfId="101" xr:uid="{00000000-0005-0000-0000-00004A000000}"/>
    <cellStyle name="Milliers 2 2 2" xfId="173" xr:uid="{00000000-0005-0000-0000-00004B000000}"/>
    <cellStyle name="Milliers 2 3" xfId="125" xr:uid="{00000000-0005-0000-0000-00004C000000}"/>
    <cellStyle name="Monétaire 2" xfId="2" xr:uid="{00000000-0005-0000-0000-00004D000000}"/>
    <cellStyle name="Monétaire 3" xfId="24" xr:uid="{00000000-0005-0000-0000-00004E000000}"/>
    <cellStyle name="Monétaire 3 2" xfId="102" xr:uid="{00000000-0005-0000-0000-00004F000000}"/>
    <cellStyle name="Monétaire 3 2 2" xfId="174" xr:uid="{00000000-0005-0000-0000-000050000000}"/>
    <cellStyle name="Monétaire 3 3" xfId="126" xr:uid="{00000000-0005-0000-0000-000051000000}"/>
    <cellStyle name="Monétaire 4" xfId="106" xr:uid="{00000000-0005-0000-0000-000052000000}"/>
    <cellStyle name="Monétaire 4 2" xfId="178" xr:uid="{00000000-0005-0000-0000-000053000000}"/>
    <cellStyle name="Neutre" xfId="33" builtinId="28" customBuiltin="1"/>
    <cellStyle name="Normal" xfId="0" builtinId="0"/>
    <cellStyle name="Normal 2" xfId="3" xr:uid="{00000000-0005-0000-0000-000056000000}"/>
    <cellStyle name="Normal 2 10" xfId="186" xr:uid="{F0979A5E-8259-4730-95EF-DB5FC842DA15}"/>
    <cellStyle name="Normal 2 2" xfId="4" xr:uid="{00000000-0005-0000-0000-000057000000}"/>
    <cellStyle name="Normal 2 2 2" xfId="5" xr:uid="{00000000-0005-0000-0000-000058000000}"/>
    <cellStyle name="Normal 2 2 2 2" xfId="6" xr:uid="{00000000-0005-0000-0000-000059000000}"/>
    <cellStyle name="Normal 2 2 2 2 2" xfId="87" xr:uid="{00000000-0005-0000-0000-00005A000000}"/>
    <cellStyle name="Normal 2 2 2 2 2 2" xfId="159" xr:uid="{00000000-0005-0000-0000-00005B000000}"/>
    <cellStyle name="Normal 2 2 2 2 3" xfId="111" xr:uid="{00000000-0005-0000-0000-00005C000000}"/>
    <cellStyle name="Normal 2 2 2 3" xfId="21" xr:uid="{00000000-0005-0000-0000-00005D000000}"/>
    <cellStyle name="Normal 2 2 2 3 2" xfId="100" xr:uid="{00000000-0005-0000-0000-00005E000000}"/>
    <cellStyle name="Normal 2 2 2 3 2 2" xfId="172" xr:uid="{00000000-0005-0000-0000-00005F000000}"/>
    <cellStyle name="Normal 2 2 2 3 3" xfId="124" xr:uid="{00000000-0005-0000-0000-000060000000}"/>
    <cellStyle name="Normal 2 2 2 4" xfId="86" xr:uid="{00000000-0005-0000-0000-000061000000}"/>
    <cellStyle name="Normal 2 2 2 4 2" xfId="158" xr:uid="{00000000-0005-0000-0000-000062000000}"/>
    <cellStyle name="Normal 2 2 2 5" xfId="110" xr:uid="{00000000-0005-0000-0000-000063000000}"/>
    <cellStyle name="Normal 2 2 3" xfId="7" xr:uid="{00000000-0005-0000-0000-000064000000}"/>
    <cellStyle name="Normal 2 2 3 2" xfId="8" xr:uid="{00000000-0005-0000-0000-000065000000}"/>
    <cellStyle name="Normal 2 2 3 2 2" xfId="89" xr:uid="{00000000-0005-0000-0000-000066000000}"/>
    <cellStyle name="Normal 2 2 3 2 2 2" xfId="161" xr:uid="{00000000-0005-0000-0000-000067000000}"/>
    <cellStyle name="Normal 2 2 3 2 3" xfId="113" xr:uid="{00000000-0005-0000-0000-000068000000}"/>
    <cellStyle name="Normal 2 2 3 3" xfId="88" xr:uid="{00000000-0005-0000-0000-000069000000}"/>
    <cellStyle name="Normal 2 2 3 3 2" xfId="160" xr:uid="{00000000-0005-0000-0000-00006A000000}"/>
    <cellStyle name="Normal 2 2 3 4" xfId="112" xr:uid="{00000000-0005-0000-0000-00006B000000}"/>
    <cellStyle name="Normal 2 2 4" xfId="9" xr:uid="{00000000-0005-0000-0000-00006C000000}"/>
    <cellStyle name="Normal 2 2 4 2" xfId="10" xr:uid="{00000000-0005-0000-0000-00006D000000}"/>
    <cellStyle name="Normal 2 2 4 2 2" xfId="91" xr:uid="{00000000-0005-0000-0000-00006E000000}"/>
    <cellStyle name="Normal 2 2 4 2 2 2" xfId="163" xr:uid="{00000000-0005-0000-0000-00006F000000}"/>
    <cellStyle name="Normal 2 2 4 2 3" xfId="115" xr:uid="{00000000-0005-0000-0000-000070000000}"/>
    <cellStyle name="Normal 2 2 4 3" xfId="90" xr:uid="{00000000-0005-0000-0000-000071000000}"/>
    <cellStyle name="Normal 2 2 4 3 2" xfId="162" xr:uid="{00000000-0005-0000-0000-000072000000}"/>
    <cellStyle name="Normal 2 2 4 4" xfId="114" xr:uid="{00000000-0005-0000-0000-000073000000}"/>
    <cellStyle name="Normal 2 2 5" xfId="11" xr:uid="{00000000-0005-0000-0000-000074000000}"/>
    <cellStyle name="Normal 2 2 5 2" xfId="92" xr:uid="{00000000-0005-0000-0000-000075000000}"/>
    <cellStyle name="Normal 2 2 5 2 2" xfId="164" xr:uid="{00000000-0005-0000-0000-000076000000}"/>
    <cellStyle name="Normal 2 2 5 3" xfId="116" xr:uid="{00000000-0005-0000-0000-000077000000}"/>
    <cellStyle name="Normal 2 2 6" xfId="12" xr:uid="{00000000-0005-0000-0000-000078000000}"/>
    <cellStyle name="Normal 2 2 6 2" xfId="93" xr:uid="{00000000-0005-0000-0000-000079000000}"/>
    <cellStyle name="Normal 2 2 6 2 2" xfId="165" xr:uid="{00000000-0005-0000-0000-00007A000000}"/>
    <cellStyle name="Normal 2 2 6 3" xfId="117" xr:uid="{00000000-0005-0000-0000-00007B000000}"/>
    <cellStyle name="Normal 2 2 7" xfId="85" xr:uid="{00000000-0005-0000-0000-00007C000000}"/>
    <cellStyle name="Normal 2 2 7 2" xfId="157" xr:uid="{00000000-0005-0000-0000-00007D000000}"/>
    <cellStyle name="Normal 2 2 8" xfId="109" xr:uid="{00000000-0005-0000-0000-00007E000000}"/>
    <cellStyle name="Normal 2 3" xfId="13" xr:uid="{00000000-0005-0000-0000-00007F000000}"/>
    <cellStyle name="Normal 2 3 2" xfId="14" xr:uid="{00000000-0005-0000-0000-000080000000}"/>
    <cellStyle name="Normal 2 3 2 2" xfId="95" xr:uid="{00000000-0005-0000-0000-000081000000}"/>
    <cellStyle name="Normal 2 3 2 2 2" xfId="167" xr:uid="{00000000-0005-0000-0000-000082000000}"/>
    <cellStyle name="Normal 2 3 2 3" xfId="119" xr:uid="{00000000-0005-0000-0000-000083000000}"/>
    <cellStyle name="Normal 2 3 3" xfId="94" xr:uid="{00000000-0005-0000-0000-000084000000}"/>
    <cellStyle name="Normal 2 3 3 2" xfId="166" xr:uid="{00000000-0005-0000-0000-000085000000}"/>
    <cellStyle name="Normal 2 3 4" xfId="118" xr:uid="{00000000-0005-0000-0000-000086000000}"/>
    <cellStyle name="Normal 2 4" xfId="15" xr:uid="{00000000-0005-0000-0000-000087000000}"/>
    <cellStyle name="Normal 2 4 2" xfId="16" xr:uid="{00000000-0005-0000-0000-000088000000}"/>
    <cellStyle name="Normal 2 4 2 2" xfId="97" xr:uid="{00000000-0005-0000-0000-000089000000}"/>
    <cellStyle name="Normal 2 4 2 2 2" xfId="169" xr:uid="{00000000-0005-0000-0000-00008A000000}"/>
    <cellStyle name="Normal 2 4 2 3" xfId="121" xr:uid="{00000000-0005-0000-0000-00008B000000}"/>
    <cellStyle name="Normal 2 4 3" xfId="96" xr:uid="{00000000-0005-0000-0000-00008C000000}"/>
    <cellStyle name="Normal 2 4 3 2" xfId="168" xr:uid="{00000000-0005-0000-0000-00008D000000}"/>
    <cellStyle name="Normal 2 4 4" xfId="120" xr:uid="{00000000-0005-0000-0000-00008E000000}"/>
    <cellStyle name="Normal 2 5" xfId="17" xr:uid="{00000000-0005-0000-0000-00008F000000}"/>
    <cellStyle name="Normal 2 5 2" xfId="98" xr:uid="{00000000-0005-0000-0000-000090000000}"/>
    <cellStyle name="Normal 2 5 2 2" xfId="170" xr:uid="{00000000-0005-0000-0000-000091000000}"/>
    <cellStyle name="Normal 2 5 3" xfId="122" xr:uid="{00000000-0005-0000-0000-000092000000}"/>
    <cellStyle name="Normal 2 6" xfId="18" xr:uid="{00000000-0005-0000-0000-000093000000}"/>
    <cellStyle name="Normal 2 6 2" xfId="99" xr:uid="{00000000-0005-0000-0000-000094000000}"/>
    <cellStyle name="Normal 2 6 2 2" xfId="171" xr:uid="{00000000-0005-0000-0000-000095000000}"/>
    <cellStyle name="Normal 2 6 3" xfId="123" xr:uid="{00000000-0005-0000-0000-000096000000}"/>
    <cellStyle name="Normal 2 7" xfId="84" xr:uid="{00000000-0005-0000-0000-000097000000}"/>
    <cellStyle name="Normal 2 7 2" xfId="156" xr:uid="{00000000-0005-0000-0000-000098000000}"/>
    <cellStyle name="Normal 2 8" xfId="107" xr:uid="{00000000-0005-0000-0000-000099000000}"/>
    <cellStyle name="Normal 2 8 2" xfId="179" xr:uid="{00000000-0005-0000-0000-00009A000000}"/>
    <cellStyle name="Normal 2 8 3" xfId="180" xr:uid="{00000000-0005-0000-0000-00009B000000}"/>
    <cellStyle name="Normal 2 8 4" xfId="181" xr:uid="{00000000-0005-0000-0000-00009C000000}"/>
    <cellStyle name="Normal 2 8 5" xfId="182" xr:uid="{00000000-0005-0000-0000-00009D000000}"/>
    <cellStyle name="Normal 2 9" xfId="108" xr:uid="{00000000-0005-0000-0000-00009E000000}"/>
    <cellStyle name="Normal 3" xfId="19" xr:uid="{00000000-0005-0000-0000-00009F000000}"/>
    <cellStyle name="Normal 3 2" xfId="184" xr:uid="{2D744872-7E4C-4ACE-A7B3-4D2854D6BB8B}"/>
    <cellStyle name="Normal 4" xfId="66" xr:uid="{00000000-0005-0000-0000-0000A0000000}"/>
    <cellStyle name="Normal 4 2" xfId="104" xr:uid="{00000000-0005-0000-0000-0000A1000000}"/>
    <cellStyle name="Normal 4 2 2" xfId="176" xr:uid="{00000000-0005-0000-0000-0000A2000000}"/>
    <cellStyle name="Normal 4 3" xfId="140" xr:uid="{00000000-0005-0000-0000-0000A3000000}"/>
    <cellStyle name="Normal 5" xfId="83" xr:uid="{00000000-0005-0000-0000-0000A4000000}"/>
    <cellStyle name="Normal 5 2" xfId="155" xr:uid="{00000000-0005-0000-0000-0000A5000000}"/>
    <cellStyle name="Normal 6" xfId="70" xr:uid="{00000000-0005-0000-0000-0000A6000000}"/>
    <cellStyle name="Normal 6 2" xfId="142" xr:uid="{00000000-0005-0000-0000-0000A7000000}"/>
    <cellStyle name="Normal 7" xfId="183" xr:uid="{659B21DC-D3D3-4013-9E52-FEE41BB3930F}"/>
    <cellStyle name="Normal 8" xfId="187" xr:uid="{86443988-A162-41FC-B603-BD18E323F633}"/>
    <cellStyle name="Normal_Classeur2" xfId="185" xr:uid="{FC42200C-098D-490E-B0DA-44E15DFA0269}"/>
    <cellStyle name="Pourcentage 2" xfId="20" xr:uid="{00000000-0005-0000-0000-0000A8000000}"/>
    <cellStyle name="Pourcentage 3" xfId="25" xr:uid="{00000000-0005-0000-0000-0000A9000000}"/>
    <cellStyle name="Pourcentage 3 2" xfId="103" xr:uid="{00000000-0005-0000-0000-0000AA000000}"/>
    <cellStyle name="Pourcentage 3 2 2" xfId="175" xr:uid="{00000000-0005-0000-0000-0000AB000000}"/>
    <cellStyle name="Pourcentage 3 3" xfId="127" xr:uid="{00000000-0005-0000-0000-0000AC000000}"/>
    <cellStyle name="Satisfaisant" xfId="31" builtinId="26" customBuiltin="1"/>
    <cellStyle name="Sortie" xfId="35" builtinId="21" customBuiltin="1"/>
    <cellStyle name="Texte explicatif" xfId="40" builtinId="53" customBuiltin="1"/>
    <cellStyle name="Titre" xfId="26" builtinId="15" customBuiltin="1"/>
    <cellStyle name="Titre 1" xfId="27" builtinId="16" customBuiltin="1"/>
    <cellStyle name="Titre 2" xfId="28" builtinId="17" customBuiltin="1"/>
    <cellStyle name="Titre 3" xfId="29" builtinId="18" customBuiltin="1"/>
    <cellStyle name="Titre 4" xfId="30" builtinId="19" customBuiltin="1"/>
    <cellStyle name="Total" xfId="41" builtinId="25" customBuiltin="1"/>
    <cellStyle name="Vérification" xfId="38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33"/>
  <sheetViews>
    <sheetView tabSelected="1" view="pageBreakPreview" zoomScaleNormal="100" zoomScaleSheetLayoutView="100" workbookViewId="0">
      <selection activeCell="B98" sqref="B98"/>
    </sheetView>
  </sheetViews>
  <sheetFormatPr baseColWidth="10" defaultColWidth="10.83203125" defaultRowHeight="12.75" customHeight="1" x14ac:dyDescent="0.2"/>
  <cols>
    <col min="1" max="1" width="11.33203125" style="42" customWidth="1"/>
    <col min="2" max="2" width="68.5" style="40" customWidth="1"/>
    <col min="3" max="3" width="7.33203125" style="40" customWidth="1"/>
    <col min="4" max="4" width="17.33203125" style="43" customWidth="1"/>
    <col min="5" max="5" width="17" style="40" customWidth="1"/>
    <col min="6" max="6" width="18.1640625" style="40" customWidth="1"/>
    <col min="7" max="16384" width="10.83203125" style="40"/>
  </cols>
  <sheetData>
    <row r="1" spans="1:16" s="142" customFormat="1" ht="27" customHeight="1" x14ac:dyDescent="0.25">
      <c r="A1" s="138" t="s">
        <v>134</v>
      </c>
      <c r="B1" s="185" t="s">
        <v>135</v>
      </c>
      <c r="C1" s="185"/>
      <c r="D1" s="139"/>
      <c r="E1" s="140" t="s">
        <v>136</v>
      </c>
      <c r="F1" s="141"/>
    </row>
    <row r="2" spans="1:16" s="142" customFormat="1" ht="33.75" customHeight="1" x14ac:dyDescent="0.25">
      <c r="A2" s="143"/>
      <c r="B2" s="186" t="s">
        <v>146</v>
      </c>
      <c r="C2" s="186"/>
      <c r="D2" s="144"/>
      <c r="E2" s="145"/>
      <c r="F2" s="146"/>
    </row>
    <row r="3" spans="1:16" s="142" customFormat="1" ht="17.25" customHeight="1" x14ac:dyDescent="0.2">
      <c r="A3" s="147" t="s">
        <v>137</v>
      </c>
      <c r="B3" s="187" t="s">
        <v>159</v>
      </c>
      <c r="C3" s="187"/>
      <c r="D3" s="187"/>
      <c r="E3" s="187"/>
      <c r="F3" s="187"/>
    </row>
    <row r="4" spans="1:16" s="142" customFormat="1" ht="35.25" customHeight="1" thickBot="1" x14ac:dyDescent="0.25">
      <c r="A4" s="147" t="s">
        <v>138</v>
      </c>
      <c r="B4" s="148" t="s">
        <v>160</v>
      </c>
      <c r="C4" s="148"/>
      <c r="D4" s="137"/>
      <c r="E4" s="137"/>
      <c r="F4" s="137"/>
      <c r="J4" s="149"/>
      <c r="K4" s="149"/>
      <c r="L4" s="178"/>
      <c r="M4" s="178"/>
      <c r="N4" s="178"/>
      <c r="O4" s="178"/>
      <c r="P4" s="150"/>
    </row>
    <row r="5" spans="1:16" s="157" customFormat="1" ht="48.75" customHeight="1" thickBot="1" x14ac:dyDescent="0.25">
      <c r="A5" s="151" t="s">
        <v>139</v>
      </c>
      <c r="B5" s="152" t="s">
        <v>8</v>
      </c>
      <c r="C5" s="153" t="s">
        <v>7</v>
      </c>
      <c r="D5" s="154" t="s">
        <v>140</v>
      </c>
      <c r="E5" s="155" t="s">
        <v>141</v>
      </c>
      <c r="F5" s="156" t="s">
        <v>142</v>
      </c>
    </row>
    <row r="6" spans="1:16" s="41" customFormat="1" ht="17.25" customHeight="1" x14ac:dyDescent="0.2">
      <c r="A6" s="78" t="s">
        <v>147</v>
      </c>
      <c r="B6" s="79" t="s">
        <v>148</v>
      </c>
      <c r="C6" s="80"/>
      <c r="D6" s="46"/>
      <c r="E6" s="47"/>
      <c r="F6" s="55"/>
    </row>
    <row r="7" spans="1:16" s="41" customFormat="1" ht="17.25" customHeight="1" x14ac:dyDescent="0.2">
      <c r="A7" s="81"/>
      <c r="B7" s="82"/>
      <c r="C7" s="83"/>
      <c r="D7" s="48"/>
      <c r="E7" s="49"/>
      <c r="F7" s="56"/>
    </row>
    <row r="8" spans="1:16" s="41" customFormat="1" ht="17.25" customHeight="1" x14ac:dyDescent="0.2">
      <c r="A8" s="81" t="s">
        <v>149</v>
      </c>
      <c r="B8" s="82" t="s">
        <v>145</v>
      </c>
      <c r="C8" s="83" t="s">
        <v>82</v>
      </c>
      <c r="D8" s="48"/>
      <c r="E8" s="49"/>
      <c r="F8" s="56"/>
    </row>
    <row r="9" spans="1:16" s="41" customFormat="1" ht="17.25" customHeight="1" x14ac:dyDescent="0.2">
      <c r="A9" s="81"/>
      <c r="B9" s="82"/>
      <c r="C9" s="83"/>
      <c r="D9" s="48"/>
      <c r="E9" s="49"/>
      <c r="F9" s="56"/>
    </row>
    <row r="10" spans="1:16" s="41" customFormat="1" ht="17.25" customHeight="1" x14ac:dyDescent="0.2">
      <c r="A10" s="81"/>
      <c r="B10" s="95"/>
      <c r="C10" s="83"/>
      <c r="D10" s="48"/>
      <c r="E10" s="49"/>
      <c r="F10" s="51"/>
    </row>
    <row r="11" spans="1:16" s="41" customFormat="1" ht="17.25" customHeight="1" x14ac:dyDescent="0.2">
      <c r="A11" s="81" t="s">
        <v>151</v>
      </c>
      <c r="B11" s="82" t="s">
        <v>119</v>
      </c>
      <c r="C11" s="83"/>
      <c r="D11" s="48"/>
      <c r="E11" s="49"/>
      <c r="F11" s="51"/>
    </row>
    <row r="12" spans="1:16" s="41" customFormat="1" ht="17.25" customHeight="1" x14ac:dyDescent="0.2">
      <c r="A12" s="85"/>
      <c r="B12" s="54"/>
      <c r="C12" s="83"/>
      <c r="D12" s="48"/>
      <c r="E12" s="49"/>
      <c r="F12" s="51"/>
    </row>
    <row r="13" spans="1:16" s="41" customFormat="1" ht="13.5" customHeight="1" x14ac:dyDescent="0.2">
      <c r="A13" s="86" t="s">
        <v>152</v>
      </c>
      <c r="B13" s="87" t="s">
        <v>129</v>
      </c>
      <c r="C13" s="83" t="s">
        <v>82</v>
      </c>
      <c r="D13" s="48"/>
      <c r="E13" s="49"/>
      <c r="F13" s="56"/>
    </row>
    <row r="14" spans="1:16" s="41" customFormat="1" ht="13.5" customHeight="1" x14ac:dyDescent="0.2">
      <c r="A14" s="86"/>
      <c r="B14" s="117"/>
      <c r="C14" s="83"/>
      <c r="D14" s="48"/>
      <c r="E14" s="49"/>
      <c r="F14" s="56"/>
    </row>
    <row r="15" spans="1:16" s="41" customFormat="1" ht="13.5" customHeight="1" x14ac:dyDescent="0.2">
      <c r="A15" s="86" t="s">
        <v>153</v>
      </c>
      <c r="B15" s="87" t="s">
        <v>150</v>
      </c>
      <c r="C15" s="83"/>
      <c r="D15" s="48"/>
      <c r="E15" s="49"/>
      <c r="F15" s="56"/>
    </row>
    <row r="16" spans="1:16" s="41" customFormat="1" ht="13.5" customHeight="1" x14ac:dyDescent="0.2">
      <c r="A16" s="86"/>
      <c r="B16" s="117"/>
      <c r="C16" s="83"/>
      <c r="D16" s="48"/>
      <c r="E16" s="49"/>
      <c r="F16" s="56"/>
    </row>
    <row r="17" spans="1:6" s="41" customFormat="1" ht="17.25" customHeight="1" x14ac:dyDescent="0.2">
      <c r="A17" s="81"/>
      <c r="B17" s="88" t="s">
        <v>108</v>
      </c>
      <c r="C17" s="83" t="s">
        <v>100</v>
      </c>
      <c r="D17" s="48"/>
      <c r="E17" s="49"/>
      <c r="F17" s="51"/>
    </row>
    <row r="18" spans="1:6" s="41" customFormat="1" ht="17.25" customHeight="1" x14ac:dyDescent="0.2">
      <c r="A18" s="81"/>
      <c r="B18" s="90" t="s">
        <v>109</v>
      </c>
      <c r="C18" s="83"/>
      <c r="D18" s="48"/>
      <c r="E18" s="49"/>
      <c r="F18" s="51"/>
    </row>
    <row r="19" spans="1:6" s="41" customFormat="1" ht="17.25" customHeight="1" x14ac:dyDescent="0.2">
      <c r="A19" s="85"/>
      <c r="B19" s="90" t="s">
        <v>103</v>
      </c>
      <c r="C19" s="83"/>
      <c r="D19" s="48"/>
      <c r="E19" s="49"/>
      <c r="F19" s="51"/>
    </row>
    <row r="20" spans="1:6" s="41" customFormat="1" ht="17.25" customHeight="1" x14ac:dyDescent="0.2">
      <c r="A20" s="85"/>
      <c r="B20" s="90" t="s">
        <v>104</v>
      </c>
      <c r="C20" s="83"/>
      <c r="D20" s="48"/>
      <c r="E20" s="49"/>
      <c r="F20" s="56"/>
    </row>
    <row r="21" spans="1:6" s="41" customFormat="1" ht="17.25" customHeight="1" x14ac:dyDescent="0.2">
      <c r="A21" s="85"/>
      <c r="B21" s="90"/>
      <c r="C21" s="83"/>
      <c r="D21" s="48"/>
      <c r="E21" s="49"/>
      <c r="F21" s="56"/>
    </row>
    <row r="22" spans="1:6" s="41" customFormat="1" ht="17.25" customHeight="1" x14ac:dyDescent="0.2">
      <c r="A22" s="85"/>
      <c r="B22" s="90" t="s">
        <v>133</v>
      </c>
      <c r="C22" s="83" t="s">
        <v>100</v>
      </c>
      <c r="D22" s="48"/>
      <c r="E22" s="49"/>
      <c r="F22" s="56"/>
    </row>
    <row r="23" spans="1:6" s="41" customFormat="1" ht="17.25" customHeight="1" x14ac:dyDescent="0.2">
      <c r="A23" s="85"/>
      <c r="B23" s="88"/>
      <c r="C23" s="83"/>
      <c r="D23" s="48"/>
      <c r="E23" s="49"/>
      <c r="F23" s="56"/>
    </row>
    <row r="24" spans="1:6" s="41" customFormat="1" ht="17.25" customHeight="1" x14ac:dyDescent="0.2">
      <c r="A24" s="85"/>
      <c r="B24" s="88" t="s">
        <v>110</v>
      </c>
      <c r="C24" s="83" t="s">
        <v>100</v>
      </c>
      <c r="D24" s="48"/>
      <c r="E24" s="49"/>
      <c r="F24" s="51"/>
    </row>
    <row r="25" spans="1:6" s="41" customFormat="1" ht="17.25" customHeight="1" x14ac:dyDescent="0.2">
      <c r="A25" s="85"/>
      <c r="B25" s="88" t="s">
        <v>111</v>
      </c>
      <c r="C25" s="83" t="s">
        <v>25</v>
      </c>
      <c r="D25" s="48"/>
      <c r="E25" s="49"/>
      <c r="F25" s="51"/>
    </row>
    <row r="26" spans="1:6" s="41" customFormat="1" ht="17.25" customHeight="1" x14ac:dyDescent="0.2">
      <c r="A26" s="85"/>
      <c r="B26" s="88" t="s">
        <v>132</v>
      </c>
      <c r="C26" s="83" t="s">
        <v>25</v>
      </c>
      <c r="D26" s="48"/>
      <c r="E26" s="49"/>
      <c r="F26" s="51"/>
    </row>
    <row r="27" spans="1:6" s="41" customFormat="1" ht="17.25" customHeight="1" x14ac:dyDescent="0.2">
      <c r="A27" s="85"/>
      <c r="B27" s="88" t="s">
        <v>130</v>
      </c>
      <c r="C27" s="83" t="s">
        <v>25</v>
      </c>
      <c r="D27" s="48"/>
      <c r="E27" s="49"/>
      <c r="F27" s="51"/>
    </row>
    <row r="28" spans="1:6" s="41" customFormat="1" ht="17.25" customHeight="1" x14ac:dyDescent="0.2">
      <c r="A28" s="85"/>
      <c r="B28" s="88" t="s">
        <v>112</v>
      </c>
      <c r="C28" s="83" t="s">
        <v>100</v>
      </c>
      <c r="D28" s="48"/>
      <c r="E28" s="49"/>
      <c r="F28" s="51"/>
    </row>
    <row r="29" spans="1:6" s="41" customFormat="1" ht="17.25" customHeight="1" x14ac:dyDescent="0.2">
      <c r="A29" s="85"/>
      <c r="B29" s="88" t="s">
        <v>131</v>
      </c>
      <c r="C29" s="83" t="s">
        <v>25</v>
      </c>
      <c r="D29" s="48"/>
      <c r="E29" s="49"/>
      <c r="F29" s="56"/>
    </row>
    <row r="30" spans="1:6" s="41" customFormat="1" ht="17.25" customHeight="1" x14ac:dyDescent="0.2">
      <c r="A30" s="86"/>
      <c r="B30" s="117"/>
      <c r="C30" s="83"/>
      <c r="D30" s="48"/>
      <c r="E30" s="49"/>
      <c r="F30" s="51"/>
    </row>
    <row r="31" spans="1:6" s="41" customFormat="1" ht="17.25" customHeight="1" x14ac:dyDescent="0.2">
      <c r="A31" s="85"/>
      <c r="B31" s="88"/>
      <c r="C31" s="83"/>
      <c r="D31" s="48"/>
      <c r="E31" s="49"/>
      <c r="F31" s="56"/>
    </row>
    <row r="32" spans="1:6" s="41" customFormat="1" ht="17.25" customHeight="1" x14ac:dyDescent="0.2">
      <c r="A32" s="86" t="s">
        <v>170</v>
      </c>
      <c r="B32" s="87" t="s">
        <v>158</v>
      </c>
      <c r="C32" s="83"/>
      <c r="D32" s="48"/>
      <c r="E32" s="49"/>
      <c r="F32" s="51"/>
    </row>
    <row r="33" spans="1:6" s="41" customFormat="1" ht="17.25" customHeight="1" x14ac:dyDescent="0.2">
      <c r="A33" s="85"/>
      <c r="B33" s="53"/>
      <c r="C33" s="83"/>
      <c r="D33" s="48"/>
      <c r="E33" s="49"/>
      <c r="F33" s="51"/>
    </row>
    <row r="34" spans="1:6" s="41" customFormat="1" ht="17.25" customHeight="1" x14ac:dyDescent="0.2">
      <c r="A34" s="85"/>
      <c r="B34" s="177" t="s">
        <v>102</v>
      </c>
      <c r="C34" s="174"/>
      <c r="D34" s="48"/>
      <c r="E34" s="49"/>
      <c r="F34" s="51"/>
    </row>
    <row r="35" spans="1:6" s="41" customFormat="1" ht="14.25" customHeight="1" x14ac:dyDescent="0.2">
      <c r="A35" s="85"/>
      <c r="B35" s="177" t="s">
        <v>105</v>
      </c>
      <c r="C35" s="174" t="s">
        <v>25</v>
      </c>
      <c r="D35" s="48"/>
      <c r="E35" s="49"/>
      <c r="F35" s="56"/>
    </row>
    <row r="36" spans="1:6" s="41" customFormat="1" ht="17.25" customHeight="1" x14ac:dyDescent="0.2">
      <c r="A36" s="85"/>
      <c r="B36" s="177" t="s">
        <v>105</v>
      </c>
      <c r="C36" s="174" t="s">
        <v>25</v>
      </c>
      <c r="D36" s="48"/>
      <c r="E36" s="49"/>
      <c r="F36" s="56"/>
    </row>
    <row r="37" spans="1:6" s="41" customFormat="1" ht="17.25" customHeight="1" x14ac:dyDescent="0.2">
      <c r="A37" s="85"/>
      <c r="B37" s="177" t="s">
        <v>106</v>
      </c>
      <c r="C37" s="174"/>
      <c r="D37" s="48"/>
      <c r="E37" s="49"/>
      <c r="F37" s="56"/>
    </row>
    <row r="38" spans="1:6" s="41" customFormat="1" ht="17.25" customHeight="1" x14ac:dyDescent="0.2">
      <c r="A38" s="85"/>
      <c r="B38" s="177" t="s">
        <v>105</v>
      </c>
      <c r="C38" s="174" t="s">
        <v>25</v>
      </c>
      <c r="D38" s="48"/>
      <c r="E38" s="49"/>
      <c r="F38" s="51"/>
    </row>
    <row r="39" spans="1:6" s="41" customFormat="1" ht="17.25" customHeight="1" x14ac:dyDescent="0.2">
      <c r="A39" s="85"/>
      <c r="B39" s="177" t="s">
        <v>105</v>
      </c>
      <c r="C39" s="174" t="s">
        <v>25</v>
      </c>
      <c r="D39" s="48"/>
      <c r="E39" s="49"/>
      <c r="F39" s="56"/>
    </row>
    <row r="40" spans="1:6" s="41" customFormat="1" ht="17.25" customHeight="1" x14ac:dyDescent="0.2">
      <c r="A40" s="85"/>
      <c r="B40" s="177" t="s">
        <v>144</v>
      </c>
      <c r="C40" s="174"/>
      <c r="D40" s="48"/>
      <c r="E40" s="49"/>
      <c r="F40" s="56"/>
    </row>
    <row r="41" spans="1:6" s="41" customFormat="1" ht="17.25" customHeight="1" x14ac:dyDescent="0.2">
      <c r="A41" s="85"/>
      <c r="B41" s="177" t="s">
        <v>105</v>
      </c>
      <c r="C41" s="174" t="s">
        <v>25</v>
      </c>
      <c r="D41" s="48"/>
      <c r="E41" s="49"/>
      <c r="F41" s="51"/>
    </row>
    <row r="42" spans="1:6" s="41" customFormat="1" ht="17.25" customHeight="1" x14ac:dyDescent="0.2">
      <c r="A42" s="85"/>
      <c r="B42" s="177" t="s">
        <v>105</v>
      </c>
      <c r="C42" s="174" t="s">
        <v>25</v>
      </c>
      <c r="D42" s="48"/>
      <c r="E42" s="49"/>
      <c r="F42" s="51"/>
    </row>
    <row r="43" spans="1:6" s="41" customFormat="1" ht="17.25" customHeight="1" x14ac:dyDescent="0.2">
      <c r="A43" s="85"/>
      <c r="B43" s="177" t="s">
        <v>120</v>
      </c>
      <c r="C43" s="174" t="s">
        <v>100</v>
      </c>
      <c r="D43" s="48"/>
      <c r="E43" s="49"/>
      <c r="F43" s="51"/>
    </row>
    <row r="44" spans="1:6" s="41" customFormat="1" ht="17.25" customHeight="1" x14ac:dyDescent="0.2">
      <c r="A44" s="85"/>
      <c r="B44" s="177" t="s">
        <v>101</v>
      </c>
      <c r="C44" s="174" t="s">
        <v>25</v>
      </c>
      <c r="D44" s="48"/>
      <c r="E44" s="49"/>
      <c r="F44" s="51"/>
    </row>
    <row r="45" spans="1:6" s="41" customFormat="1" ht="17.25" customHeight="1" x14ac:dyDescent="0.2">
      <c r="A45" s="85"/>
      <c r="B45" s="89" t="s">
        <v>107</v>
      </c>
      <c r="C45" s="83" t="s">
        <v>1</v>
      </c>
      <c r="D45" s="48"/>
      <c r="E45" s="49"/>
      <c r="F45" s="51"/>
    </row>
    <row r="46" spans="1:6" s="41" customFormat="1" ht="17.25" customHeight="1" x14ac:dyDescent="0.2">
      <c r="A46" s="81"/>
      <c r="B46" s="91"/>
      <c r="C46" s="83"/>
      <c r="D46" s="48"/>
      <c r="E46" s="49"/>
      <c r="F46" s="56"/>
    </row>
    <row r="47" spans="1:6" s="41" customFormat="1" ht="17.25" customHeight="1" x14ac:dyDescent="0.2">
      <c r="A47" s="164"/>
      <c r="B47" s="53" t="s">
        <v>161</v>
      </c>
      <c r="C47" s="165"/>
      <c r="D47" s="48"/>
      <c r="E47" s="49"/>
      <c r="F47" s="56"/>
    </row>
    <row r="48" spans="1:6" s="41" customFormat="1" ht="17.25" customHeight="1" x14ac:dyDescent="0.2">
      <c r="A48" s="164"/>
      <c r="B48" s="54" t="s">
        <v>162</v>
      </c>
      <c r="C48" s="165" t="s">
        <v>14</v>
      </c>
      <c r="D48" s="48"/>
      <c r="E48" s="49"/>
      <c r="F48" s="51"/>
    </row>
    <row r="49" spans="1:6" s="41" customFormat="1" ht="17.25" customHeight="1" x14ac:dyDescent="0.2">
      <c r="A49" s="164"/>
      <c r="B49" s="54" t="s">
        <v>163</v>
      </c>
      <c r="C49" s="165" t="s">
        <v>14</v>
      </c>
      <c r="D49" s="48"/>
      <c r="E49" s="49"/>
      <c r="F49" s="51"/>
    </row>
    <row r="50" spans="1:6" s="41" customFormat="1" ht="17.25" customHeight="1" x14ac:dyDescent="0.2">
      <c r="A50" s="164"/>
      <c r="B50" s="54" t="s">
        <v>164</v>
      </c>
      <c r="C50" s="165" t="s">
        <v>14</v>
      </c>
      <c r="D50" s="48"/>
      <c r="E50" s="49"/>
      <c r="F50" s="51"/>
    </row>
    <row r="51" spans="1:6" s="41" customFormat="1" ht="17.25" customHeight="1" x14ac:dyDescent="0.2">
      <c r="A51" s="164"/>
      <c r="B51" s="54" t="s">
        <v>165</v>
      </c>
      <c r="C51" s="165" t="s">
        <v>14</v>
      </c>
      <c r="D51" s="48"/>
      <c r="E51" s="49"/>
      <c r="F51" s="51"/>
    </row>
    <row r="52" spans="1:6" s="41" customFormat="1" ht="17.25" customHeight="1" x14ac:dyDescent="0.2">
      <c r="A52" s="164"/>
      <c r="B52" s="54" t="s">
        <v>166</v>
      </c>
      <c r="C52" s="165" t="s">
        <v>14</v>
      </c>
      <c r="D52" s="48"/>
      <c r="E52" s="49"/>
      <c r="F52" s="51"/>
    </row>
    <row r="53" spans="1:6" s="41" customFormat="1" ht="17.25" customHeight="1" x14ac:dyDescent="0.2">
      <c r="A53" s="164"/>
      <c r="B53" s="54" t="s">
        <v>167</v>
      </c>
      <c r="C53" s="165" t="s">
        <v>14</v>
      </c>
      <c r="D53" s="48"/>
      <c r="E53" s="49"/>
      <c r="F53" s="51"/>
    </row>
    <row r="54" spans="1:6" s="41" customFormat="1" ht="17.25" customHeight="1" x14ac:dyDescent="0.2">
      <c r="A54" s="164"/>
      <c r="B54" s="54" t="s">
        <v>168</v>
      </c>
      <c r="C54" s="165" t="s">
        <v>14</v>
      </c>
      <c r="D54" s="48"/>
      <c r="E54" s="49"/>
      <c r="F54" s="51"/>
    </row>
    <row r="55" spans="1:6" s="41" customFormat="1" ht="17.25" customHeight="1" x14ac:dyDescent="0.2">
      <c r="A55" s="164"/>
      <c r="B55" s="53" t="s">
        <v>169</v>
      </c>
      <c r="C55" s="165"/>
      <c r="D55" s="48"/>
      <c r="E55" s="49"/>
      <c r="F55" s="56"/>
    </row>
    <row r="56" spans="1:6" s="41" customFormat="1" ht="17.25" customHeight="1" x14ac:dyDescent="0.2">
      <c r="A56" s="85"/>
      <c r="B56" s="84"/>
      <c r="C56" s="83"/>
      <c r="D56" s="48"/>
      <c r="E56" s="49"/>
      <c r="F56" s="56"/>
    </row>
    <row r="57" spans="1:6" s="41" customFormat="1" ht="17.25" customHeight="1" x14ac:dyDescent="0.2">
      <c r="A57" s="85"/>
      <c r="B57" s="89" t="s">
        <v>175</v>
      </c>
      <c r="C57" s="83" t="s">
        <v>100</v>
      </c>
      <c r="D57" s="48"/>
      <c r="E57" s="49"/>
      <c r="F57" s="51"/>
    </row>
    <row r="58" spans="1:6" s="41" customFormat="1" ht="17.25" customHeight="1" x14ac:dyDescent="0.2">
      <c r="A58" s="85"/>
      <c r="B58" s="50"/>
      <c r="C58" s="83"/>
      <c r="D58" s="48"/>
      <c r="E58" s="49"/>
      <c r="F58" s="56"/>
    </row>
    <row r="59" spans="1:6" s="41" customFormat="1" ht="17.25" customHeight="1" x14ac:dyDescent="0.2">
      <c r="A59" s="86" t="s">
        <v>154</v>
      </c>
      <c r="B59" s="87" t="s">
        <v>121</v>
      </c>
      <c r="C59" s="83"/>
      <c r="D59" s="48"/>
      <c r="E59" s="49"/>
      <c r="F59" s="56"/>
    </row>
    <row r="60" spans="1:6" s="41" customFormat="1" ht="17.25" customHeight="1" x14ac:dyDescent="0.2">
      <c r="A60" s="85"/>
      <c r="B60" s="173"/>
      <c r="C60" s="174"/>
      <c r="D60" s="48"/>
      <c r="E60" s="49"/>
      <c r="F60" s="56"/>
    </row>
    <row r="61" spans="1:6" s="41" customFormat="1" ht="17.25" customHeight="1" x14ac:dyDescent="0.2">
      <c r="A61" s="85"/>
      <c r="B61" s="175" t="s">
        <v>113</v>
      </c>
      <c r="C61" s="174"/>
      <c r="D61" s="48"/>
      <c r="E61" s="49"/>
      <c r="F61" s="56"/>
    </row>
    <row r="62" spans="1:6" s="41" customFormat="1" ht="17.25" customHeight="1" x14ac:dyDescent="0.2">
      <c r="A62" s="81"/>
      <c r="B62" s="175" t="s">
        <v>114</v>
      </c>
      <c r="C62" s="174" t="s">
        <v>14</v>
      </c>
      <c r="D62" s="48"/>
      <c r="E62" s="49"/>
      <c r="F62" s="56"/>
    </row>
    <row r="63" spans="1:6" s="41" customFormat="1" ht="17.25" customHeight="1" x14ac:dyDescent="0.2">
      <c r="A63" s="85"/>
      <c r="B63" s="175" t="s">
        <v>114</v>
      </c>
      <c r="C63" s="174" t="s">
        <v>14</v>
      </c>
      <c r="D63" s="48"/>
      <c r="E63" s="49"/>
      <c r="F63" s="51"/>
    </row>
    <row r="64" spans="1:6" s="41" customFormat="1" ht="17.25" customHeight="1" x14ac:dyDescent="0.2">
      <c r="A64" s="85"/>
      <c r="B64" s="175" t="s">
        <v>114</v>
      </c>
      <c r="C64" s="174" t="s">
        <v>14</v>
      </c>
      <c r="D64" s="48"/>
      <c r="E64" s="49"/>
      <c r="F64" s="51"/>
    </row>
    <row r="65" spans="1:6" s="41" customFormat="1" ht="17.25" customHeight="1" x14ac:dyDescent="0.2">
      <c r="A65" s="85"/>
      <c r="B65" s="175" t="s">
        <v>114</v>
      </c>
      <c r="C65" s="174" t="s">
        <v>14</v>
      </c>
      <c r="D65" s="48"/>
      <c r="E65" s="49"/>
      <c r="F65" s="51"/>
    </row>
    <row r="66" spans="1:6" s="41" customFormat="1" ht="17.25" customHeight="1" x14ac:dyDescent="0.2">
      <c r="A66" s="85"/>
      <c r="B66" s="176"/>
      <c r="C66" s="174"/>
      <c r="D66" s="48"/>
      <c r="E66" s="49"/>
      <c r="F66" s="56"/>
    </row>
    <row r="67" spans="1:6" s="41" customFormat="1" ht="17.25" customHeight="1" x14ac:dyDescent="0.2">
      <c r="A67" s="85"/>
      <c r="B67" s="175" t="s">
        <v>115</v>
      </c>
      <c r="C67" s="174"/>
      <c r="D67" s="48"/>
      <c r="E67" s="49"/>
      <c r="F67" s="56"/>
    </row>
    <row r="68" spans="1:6" s="41" customFormat="1" ht="17.25" customHeight="1" x14ac:dyDescent="0.2">
      <c r="A68" s="85"/>
      <c r="B68" s="175" t="s">
        <v>116</v>
      </c>
      <c r="C68" s="174" t="s">
        <v>14</v>
      </c>
      <c r="D68" s="48"/>
      <c r="E68" s="49"/>
      <c r="F68" s="56"/>
    </row>
    <row r="69" spans="1:6" s="41" customFormat="1" ht="17.25" customHeight="1" x14ac:dyDescent="0.2">
      <c r="A69" s="85"/>
      <c r="B69" s="175" t="s">
        <v>116</v>
      </c>
      <c r="C69" s="174" t="s">
        <v>14</v>
      </c>
      <c r="D69" s="48"/>
      <c r="E69" s="49"/>
      <c r="F69" s="56"/>
    </row>
    <row r="70" spans="1:6" s="41" customFormat="1" ht="17.25" customHeight="1" x14ac:dyDescent="0.2">
      <c r="A70" s="85"/>
      <c r="B70" s="175" t="s">
        <v>116</v>
      </c>
      <c r="C70" s="174" t="s">
        <v>14</v>
      </c>
      <c r="D70" s="48"/>
      <c r="E70" s="49"/>
      <c r="F70" s="51"/>
    </row>
    <row r="71" spans="1:6" s="41" customFormat="1" ht="17.25" customHeight="1" x14ac:dyDescent="0.2">
      <c r="A71" s="85"/>
      <c r="B71" s="175" t="s">
        <v>116</v>
      </c>
      <c r="C71" s="174" t="s">
        <v>14</v>
      </c>
      <c r="D71" s="48"/>
      <c r="E71" s="49"/>
      <c r="F71" s="51"/>
    </row>
    <row r="72" spans="1:6" s="41" customFormat="1" ht="17.25" customHeight="1" x14ac:dyDescent="0.2">
      <c r="A72" s="85"/>
      <c r="B72" s="175"/>
      <c r="C72" s="174"/>
      <c r="D72" s="48"/>
      <c r="E72" s="49"/>
      <c r="F72" s="51"/>
    </row>
    <row r="73" spans="1:6" s="41" customFormat="1" ht="17.25" customHeight="1" x14ac:dyDescent="0.2">
      <c r="A73" s="85"/>
      <c r="B73" s="175" t="s">
        <v>128</v>
      </c>
      <c r="C73" s="174" t="s">
        <v>100</v>
      </c>
      <c r="D73" s="48"/>
      <c r="E73" s="49"/>
      <c r="F73" s="51"/>
    </row>
    <row r="74" spans="1:6" s="41" customFormat="1" ht="17.25" customHeight="1" x14ac:dyDescent="0.2">
      <c r="A74" s="85"/>
      <c r="B74" s="175" t="s">
        <v>117</v>
      </c>
      <c r="C74" s="174" t="s">
        <v>100</v>
      </c>
      <c r="D74" s="48"/>
      <c r="E74" s="49"/>
      <c r="F74" s="51"/>
    </row>
    <row r="75" spans="1:6" s="41" customFormat="1" ht="17.25" customHeight="1" x14ac:dyDescent="0.2">
      <c r="A75" s="81"/>
      <c r="B75" s="175" t="s">
        <v>107</v>
      </c>
      <c r="C75" s="174" t="s">
        <v>1</v>
      </c>
      <c r="D75" s="48"/>
      <c r="E75" s="49"/>
      <c r="F75" s="56"/>
    </row>
    <row r="76" spans="1:6" s="41" customFormat="1" ht="17.25" customHeight="1" x14ac:dyDescent="0.2">
      <c r="A76" s="81"/>
      <c r="B76" s="175"/>
      <c r="C76" s="174"/>
      <c r="D76" s="48"/>
      <c r="E76" s="49"/>
      <c r="F76" s="56"/>
    </row>
    <row r="77" spans="1:6" s="41" customFormat="1" ht="17.25" customHeight="1" x14ac:dyDescent="0.2">
      <c r="A77" s="81"/>
      <c r="B77" s="175" t="s">
        <v>171</v>
      </c>
      <c r="C77" s="174"/>
      <c r="D77" s="48"/>
      <c r="E77" s="49"/>
      <c r="F77" s="56"/>
    </row>
    <row r="78" spans="1:6" s="41" customFormat="1" ht="17.25" customHeight="1" x14ac:dyDescent="0.2">
      <c r="A78" s="81"/>
      <c r="B78" s="175" t="s">
        <v>114</v>
      </c>
      <c r="C78" s="174" t="s">
        <v>14</v>
      </c>
      <c r="D78" s="48"/>
      <c r="E78" s="49"/>
      <c r="F78" s="56"/>
    </row>
    <row r="79" spans="1:6" s="41" customFormat="1" ht="17.25" customHeight="1" x14ac:dyDescent="0.2">
      <c r="A79" s="85"/>
      <c r="B79" s="175" t="s">
        <v>114</v>
      </c>
      <c r="C79" s="174" t="s">
        <v>14</v>
      </c>
      <c r="D79" s="48"/>
      <c r="E79" s="49"/>
      <c r="F79" s="51"/>
    </row>
    <row r="80" spans="1:6" s="41" customFormat="1" ht="17.25" customHeight="1" x14ac:dyDescent="0.2">
      <c r="A80" s="81"/>
      <c r="B80" s="175"/>
      <c r="C80" s="174"/>
      <c r="D80" s="48"/>
      <c r="E80" s="49"/>
      <c r="F80" s="56"/>
    </row>
    <row r="81" spans="1:6" s="41" customFormat="1" ht="17.25" customHeight="1" x14ac:dyDescent="0.2">
      <c r="A81" s="81"/>
      <c r="B81" s="92"/>
      <c r="C81" s="83"/>
      <c r="D81" s="48"/>
      <c r="E81" s="49"/>
      <c r="F81" s="51"/>
    </row>
    <row r="82" spans="1:6" s="41" customFormat="1" ht="17.25" customHeight="1" x14ac:dyDescent="0.2">
      <c r="A82" s="81"/>
      <c r="B82" s="95" t="s">
        <v>155</v>
      </c>
      <c r="C82" s="80"/>
      <c r="D82" s="46"/>
      <c r="E82" s="47"/>
      <c r="F82" s="57"/>
    </row>
    <row r="83" spans="1:6" s="41" customFormat="1" ht="17.25" customHeight="1" x14ac:dyDescent="0.2">
      <c r="A83" s="85"/>
      <c r="B83" s="53"/>
      <c r="C83" s="83"/>
      <c r="D83" s="48"/>
      <c r="E83" s="49"/>
      <c r="F83" s="51"/>
    </row>
    <row r="84" spans="1:6" s="41" customFormat="1" ht="14.25" customHeight="1" x14ac:dyDescent="0.2">
      <c r="A84" s="85"/>
      <c r="B84" s="92"/>
      <c r="C84" s="83"/>
      <c r="D84" s="48"/>
      <c r="E84" s="49"/>
      <c r="F84" s="56"/>
    </row>
    <row r="85" spans="1:6" s="41" customFormat="1" ht="17.25" customHeight="1" x14ac:dyDescent="0.2">
      <c r="A85" s="85"/>
      <c r="B85" s="53"/>
      <c r="C85" s="83"/>
      <c r="D85" s="48"/>
      <c r="E85" s="49"/>
      <c r="F85" s="51"/>
    </row>
    <row r="86" spans="1:6" s="41" customFormat="1" ht="17.25" customHeight="1" x14ac:dyDescent="0.2">
      <c r="A86" s="81" t="s">
        <v>156</v>
      </c>
      <c r="B86" s="82" t="s">
        <v>122</v>
      </c>
      <c r="C86" s="83"/>
      <c r="D86" s="48"/>
      <c r="E86" s="49"/>
      <c r="F86" s="51"/>
    </row>
    <row r="87" spans="1:6" s="41" customFormat="1" ht="17.25" customHeight="1" x14ac:dyDescent="0.2">
      <c r="A87" s="85"/>
      <c r="B87" s="52"/>
      <c r="C87" s="83"/>
      <c r="D87" s="48"/>
      <c r="E87" s="49"/>
      <c r="F87" s="51"/>
    </row>
    <row r="88" spans="1:6" s="41" customFormat="1" ht="17.25" customHeight="1" x14ac:dyDescent="0.2">
      <c r="A88" s="85"/>
      <c r="B88" s="88" t="s">
        <v>118</v>
      </c>
      <c r="C88" s="83" t="s">
        <v>100</v>
      </c>
      <c r="D88" s="48"/>
      <c r="E88" s="49"/>
      <c r="F88" s="56"/>
    </row>
    <row r="89" spans="1:6" s="41" customFormat="1" ht="17.25" customHeight="1" x14ac:dyDescent="0.2">
      <c r="A89" s="81"/>
      <c r="B89" s="82"/>
      <c r="C89" s="83"/>
      <c r="D89" s="48"/>
      <c r="E89" s="49"/>
      <c r="F89" s="56"/>
    </row>
    <row r="90" spans="1:6" s="41" customFormat="1" ht="17.25" customHeight="1" x14ac:dyDescent="0.2">
      <c r="A90" s="81"/>
      <c r="B90" s="50"/>
      <c r="C90" s="83"/>
      <c r="D90" s="48"/>
      <c r="E90" s="49"/>
      <c r="F90" s="51"/>
    </row>
    <row r="91" spans="1:6" s="41" customFormat="1" ht="17.25" customHeight="1" x14ac:dyDescent="0.2">
      <c r="A91" s="81"/>
      <c r="B91" s="95" t="s">
        <v>157</v>
      </c>
      <c r="C91" s="80"/>
      <c r="D91" s="46"/>
      <c r="E91" s="47"/>
      <c r="F91" s="57"/>
    </row>
    <row r="92" spans="1:6" s="41" customFormat="1" ht="17.25" customHeight="1" x14ac:dyDescent="0.2">
      <c r="A92" s="85"/>
      <c r="B92" s="53"/>
      <c r="C92" s="83"/>
      <c r="D92" s="48"/>
      <c r="E92" s="49"/>
      <c r="F92" s="51"/>
    </row>
    <row r="93" spans="1:6" s="41" customFormat="1" ht="17.25" customHeight="1" x14ac:dyDescent="0.2">
      <c r="A93" s="81"/>
      <c r="B93" s="95"/>
      <c r="C93" s="83"/>
      <c r="D93" s="48"/>
      <c r="E93" s="49"/>
      <c r="F93" s="51"/>
    </row>
    <row r="94" spans="1:6" s="41" customFormat="1" ht="17.25" customHeight="1" x14ac:dyDescent="0.2">
      <c r="A94" s="81"/>
      <c r="B94" s="95"/>
      <c r="C94" s="83"/>
      <c r="D94" s="48"/>
      <c r="E94" s="49"/>
      <c r="F94" s="51"/>
    </row>
    <row r="95" spans="1:6" s="41" customFormat="1" ht="17.25" customHeight="1" x14ac:dyDescent="0.2">
      <c r="A95" s="85"/>
      <c r="B95" s="53"/>
      <c r="C95" s="83"/>
      <c r="D95" s="48"/>
      <c r="E95" s="49"/>
      <c r="F95" s="51"/>
    </row>
    <row r="96" spans="1:6" s="41" customFormat="1" ht="17.25" customHeight="1" x14ac:dyDescent="0.2">
      <c r="A96" s="81"/>
      <c r="B96" s="93" t="s">
        <v>124</v>
      </c>
      <c r="C96" s="83" t="s">
        <v>100</v>
      </c>
      <c r="D96" s="48"/>
      <c r="E96" s="49"/>
      <c r="F96" s="51"/>
    </row>
    <row r="97" spans="1:6" s="41" customFormat="1" ht="17.25" customHeight="1" x14ac:dyDescent="0.2">
      <c r="A97" s="81"/>
      <c r="B97" s="88"/>
      <c r="C97" s="83"/>
      <c r="D97" s="48"/>
      <c r="E97" s="49"/>
      <c r="F97" s="51"/>
    </row>
    <row r="98" spans="1:6" s="41" customFormat="1" ht="17.25" customHeight="1" x14ac:dyDescent="0.2">
      <c r="A98" s="81"/>
      <c r="B98" s="94"/>
      <c r="C98" s="83"/>
      <c r="D98" s="48"/>
      <c r="E98" s="49"/>
      <c r="F98" s="56"/>
    </row>
    <row r="99" spans="1:6" ht="12.2" customHeight="1" x14ac:dyDescent="0.2">
      <c r="A99" s="58"/>
      <c r="B99" s="59"/>
      <c r="C99" s="60"/>
      <c r="D99" s="61"/>
      <c r="E99" s="62"/>
      <c r="F99" s="51"/>
    </row>
    <row r="100" spans="1:6" ht="12.75" customHeight="1" thickBot="1" x14ac:dyDescent="0.25">
      <c r="A100" s="58"/>
      <c r="B100" s="59"/>
      <c r="C100" s="60"/>
      <c r="D100" s="61"/>
      <c r="E100" s="62"/>
      <c r="F100" s="51"/>
    </row>
    <row r="101" spans="1:6" ht="12.75" customHeight="1" x14ac:dyDescent="0.2">
      <c r="A101" s="63"/>
      <c r="B101" s="64" t="s">
        <v>123</v>
      </c>
      <c r="C101" s="64"/>
      <c r="D101" s="65"/>
      <c r="E101" s="66"/>
      <c r="F101" s="67"/>
    </row>
    <row r="102" spans="1:6" ht="12.75" customHeight="1" x14ac:dyDescent="0.2">
      <c r="A102" s="68"/>
      <c r="B102" s="69" t="s">
        <v>10</v>
      </c>
      <c r="C102" s="69"/>
      <c r="D102" s="70"/>
      <c r="E102" s="71"/>
      <c r="F102" s="72"/>
    </row>
    <row r="103" spans="1:6" ht="12.75" customHeight="1" thickBot="1" x14ac:dyDescent="0.25">
      <c r="A103" s="73"/>
      <c r="B103" s="74" t="s">
        <v>0</v>
      </c>
      <c r="C103" s="74"/>
      <c r="D103" s="75"/>
      <c r="E103" s="76"/>
      <c r="F103" s="77"/>
    </row>
    <row r="104" spans="1:6" ht="12.75" customHeight="1" thickBot="1" x14ac:dyDescent="0.25">
      <c r="A104" s="184"/>
      <c r="B104" s="184"/>
      <c r="C104" s="184"/>
      <c r="D104" s="184"/>
      <c r="E104" s="184"/>
      <c r="F104" s="184"/>
    </row>
    <row r="105" spans="1:6" ht="12.75" customHeight="1" x14ac:dyDescent="0.2">
      <c r="A105" s="181"/>
      <c r="B105" s="182"/>
      <c r="C105" s="182"/>
      <c r="D105" s="182"/>
      <c r="E105" s="182"/>
      <c r="F105" s="183"/>
    </row>
    <row r="106" spans="1:6" ht="12.75" customHeight="1" x14ac:dyDescent="0.2">
      <c r="A106" s="96"/>
      <c r="B106" s="97" t="s">
        <v>176</v>
      </c>
      <c r="C106" s="98"/>
      <c r="D106" s="99"/>
      <c r="E106" s="98"/>
      <c r="F106" s="100"/>
    </row>
    <row r="107" spans="1:6" ht="12.75" customHeight="1" thickBot="1" x14ac:dyDescent="0.25">
      <c r="A107" s="101"/>
      <c r="B107" s="102"/>
      <c r="C107" s="102"/>
      <c r="D107" s="103"/>
      <c r="E107" s="102"/>
      <c r="F107" s="104"/>
    </row>
    <row r="108" spans="1:6" ht="12.75" customHeight="1" x14ac:dyDescent="0.2">
      <c r="A108" s="105"/>
      <c r="B108" s="106"/>
      <c r="C108" s="107"/>
      <c r="D108" s="108"/>
      <c r="E108" s="109"/>
      <c r="F108" s="110"/>
    </row>
    <row r="109" spans="1:6" ht="12.75" customHeight="1" x14ac:dyDescent="0.2">
      <c r="A109" s="111"/>
      <c r="B109" s="112"/>
      <c r="C109" s="113"/>
      <c r="D109" s="114"/>
      <c r="E109" s="115"/>
      <c r="F109" s="116"/>
    </row>
    <row r="110" spans="1:6" ht="12.75" customHeight="1" x14ac:dyDescent="0.2">
      <c r="A110" s="111"/>
      <c r="B110" s="112"/>
      <c r="C110" s="113"/>
      <c r="D110" s="114"/>
      <c r="E110" s="115"/>
      <c r="F110" s="116"/>
    </row>
    <row r="111" spans="1:6" ht="12.75" customHeight="1" x14ac:dyDescent="0.2">
      <c r="A111" s="111" t="str">
        <f>A8</f>
        <v>2.2</v>
      </c>
      <c r="B111" s="111" t="str">
        <f>B8</f>
        <v>DEPOSE ET ADAPTATION DES RESEAUX ET EQUIPEMENTS EXISTANTS</v>
      </c>
      <c r="C111" s="113"/>
      <c r="D111" s="170"/>
      <c r="E111" s="171"/>
      <c r="F111" s="172"/>
    </row>
    <row r="112" spans="1:6" ht="12.75" customHeight="1" x14ac:dyDescent="0.2">
      <c r="A112" s="111" t="str">
        <f>A11</f>
        <v>2.3</v>
      </c>
      <c r="B112" s="111" t="str">
        <f>B11</f>
        <v>TRAITEMENT D'AIR</v>
      </c>
      <c r="C112" s="98"/>
      <c r="D112" s="99"/>
      <c r="E112" s="100"/>
      <c r="F112" s="118"/>
    </row>
    <row r="113" spans="1:6" ht="12.75" customHeight="1" x14ac:dyDescent="0.2">
      <c r="A113" s="111" t="str">
        <f>A86</f>
        <v>2.4</v>
      </c>
      <c r="B113" s="111" t="str">
        <f>B86</f>
        <v>ELECTRICITE</v>
      </c>
      <c r="C113" s="98"/>
      <c r="D113" s="99"/>
      <c r="E113" s="100"/>
      <c r="F113" s="118"/>
    </row>
    <row r="114" spans="1:6" ht="12.75" customHeight="1" x14ac:dyDescent="0.2">
      <c r="A114" s="111"/>
      <c r="B114" s="117"/>
      <c r="C114" s="98"/>
      <c r="D114" s="99"/>
      <c r="E114" s="100"/>
      <c r="F114" s="118"/>
    </row>
    <row r="115" spans="1:6" ht="12.75" customHeight="1" x14ac:dyDescent="0.2">
      <c r="A115" s="111"/>
      <c r="B115" s="93" t="s">
        <v>124</v>
      </c>
      <c r="C115" s="98"/>
      <c r="D115" s="99"/>
      <c r="E115" s="100"/>
      <c r="F115" s="118"/>
    </row>
    <row r="116" spans="1:6" ht="12.75" customHeight="1" x14ac:dyDescent="0.2">
      <c r="A116" s="111"/>
      <c r="B116" s="119"/>
      <c r="C116" s="98"/>
      <c r="D116" s="99"/>
      <c r="E116" s="100"/>
      <c r="F116" s="118"/>
    </row>
    <row r="117" spans="1:6" ht="12.75" customHeight="1" thickBot="1" x14ac:dyDescent="0.25">
      <c r="A117" s="101"/>
      <c r="B117" s="120"/>
      <c r="C117" s="102"/>
      <c r="D117" s="103"/>
      <c r="E117" s="104"/>
      <c r="F117" s="121"/>
    </row>
    <row r="118" spans="1:6" ht="12.75" customHeight="1" x14ac:dyDescent="0.2">
      <c r="A118" s="122"/>
      <c r="B118" s="123" t="s">
        <v>125</v>
      </c>
      <c r="C118" s="124"/>
      <c r="D118" s="125"/>
      <c r="E118" s="126"/>
      <c r="F118" s="127"/>
    </row>
    <row r="119" spans="1:6" ht="12.75" customHeight="1" x14ac:dyDescent="0.2">
      <c r="A119" s="96"/>
      <c r="B119" s="128" t="s">
        <v>126</v>
      </c>
      <c r="C119" s="98"/>
      <c r="D119" s="99"/>
      <c r="E119" s="100"/>
      <c r="F119" s="118"/>
    </row>
    <row r="120" spans="1:6" ht="12.75" customHeight="1" thickBot="1" x14ac:dyDescent="0.25">
      <c r="A120" s="101"/>
      <c r="B120" s="129" t="s">
        <v>127</v>
      </c>
      <c r="C120" s="102"/>
      <c r="D120" s="103"/>
      <c r="E120" s="104"/>
      <c r="F120" s="121"/>
    </row>
    <row r="121" spans="1:6" ht="12.75" customHeight="1" x14ac:dyDescent="0.2">
      <c r="A121" s="132"/>
      <c r="B121" s="168"/>
      <c r="C121" s="98"/>
      <c r="D121" s="99"/>
      <c r="E121" s="98"/>
      <c r="F121" s="118"/>
    </row>
    <row r="122" spans="1:6" ht="12.75" customHeight="1" x14ac:dyDescent="0.2">
      <c r="A122" s="166"/>
      <c r="B122" s="169" t="s">
        <v>174</v>
      </c>
      <c r="C122" s="98"/>
      <c r="D122" s="99"/>
      <c r="E122" s="98"/>
      <c r="F122" s="118"/>
    </row>
    <row r="123" spans="1:6" ht="12.75" customHeight="1" x14ac:dyDescent="0.2">
      <c r="A123" s="166"/>
      <c r="B123" s="167"/>
      <c r="C123" s="98"/>
      <c r="D123" s="99"/>
      <c r="E123" s="98"/>
      <c r="F123" s="118"/>
    </row>
    <row r="124" spans="1:6" ht="12.75" customHeight="1" x14ac:dyDescent="0.2">
      <c r="A124" s="111" t="s">
        <v>173</v>
      </c>
      <c r="B124" s="135" t="s">
        <v>172</v>
      </c>
      <c r="F124" s="136"/>
    </row>
    <row r="125" spans="1:6" ht="12.75" customHeight="1" x14ac:dyDescent="0.2">
      <c r="A125" s="111"/>
      <c r="B125" s="88" t="s">
        <v>107</v>
      </c>
      <c r="C125" s="83" t="s">
        <v>1</v>
      </c>
      <c r="F125" s="136"/>
    </row>
    <row r="126" spans="1:6" ht="12.75" customHeight="1" x14ac:dyDescent="0.2">
      <c r="A126" s="111"/>
      <c r="B126" s="135"/>
      <c r="F126" s="136"/>
    </row>
    <row r="127" spans="1:6" ht="12.75" customHeight="1" x14ac:dyDescent="0.2">
      <c r="A127" s="133"/>
      <c r="B127" s="134"/>
      <c r="F127" s="136"/>
    </row>
    <row r="128" spans="1:6" ht="12.75" customHeight="1" thickBot="1" x14ac:dyDescent="0.25">
      <c r="A128" s="133"/>
      <c r="B128" s="134"/>
      <c r="F128" s="136"/>
    </row>
    <row r="129" spans="1:6" ht="12.75" customHeight="1" x14ac:dyDescent="0.2">
      <c r="A129" s="158"/>
      <c r="B129" s="130"/>
      <c r="C129" s="130"/>
      <c r="D129" s="131"/>
      <c r="E129" s="130"/>
      <c r="F129" s="159"/>
    </row>
    <row r="130" spans="1:6" ht="12.75" customHeight="1" x14ac:dyDescent="0.25">
      <c r="A130" s="179" t="s">
        <v>143</v>
      </c>
      <c r="B130" s="180"/>
      <c r="C130" s="180"/>
      <c r="F130" s="160"/>
    </row>
    <row r="131" spans="1:6" ht="12.75" customHeight="1" x14ac:dyDescent="0.2">
      <c r="A131" s="161"/>
      <c r="F131" s="160"/>
    </row>
    <row r="132" spans="1:6" ht="12.75" customHeight="1" x14ac:dyDescent="0.2">
      <c r="A132" s="161"/>
      <c r="F132" s="160"/>
    </row>
    <row r="133" spans="1:6" ht="12.75" customHeight="1" thickBot="1" x14ac:dyDescent="0.25">
      <c r="A133" s="162"/>
      <c r="B133" s="44"/>
      <c r="C133" s="44"/>
      <c r="D133" s="45"/>
      <c r="E133" s="44"/>
      <c r="F133" s="163"/>
    </row>
  </sheetData>
  <sheetProtection formatCells="0"/>
  <mergeCells count="7">
    <mergeCell ref="L4:O4"/>
    <mergeCell ref="A130:C130"/>
    <mergeCell ref="A105:F105"/>
    <mergeCell ref="A104:F104"/>
    <mergeCell ref="B1:C1"/>
    <mergeCell ref="B2:C2"/>
    <mergeCell ref="B3:F3"/>
  </mergeCells>
  <phoneticPr fontId="12" type="noConversion"/>
  <printOptions horizontalCentered="1"/>
  <pageMargins left="0" right="0" top="0.39370078740157483" bottom="0" header="0" footer="0"/>
  <pageSetup paperSize="9" scale="90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7"/>
  <sheetViews>
    <sheetView topLeftCell="A20" zoomScale="124" zoomScaleNormal="124" workbookViewId="0">
      <selection activeCell="I72" sqref="I72"/>
    </sheetView>
  </sheetViews>
  <sheetFormatPr baseColWidth="10" defaultRowHeight="11.25" x14ac:dyDescent="0.2"/>
  <cols>
    <col min="1" max="1" width="7" customWidth="1"/>
    <col min="3" max="3" width="24.33203125" bestFit="1" customWidth="1"/>
    <col min="4" max="4" width="5.5" customWidth="1"/>
    <col min="5" max="5" width="15.83203125" bestFit="1" customWidth="1"/>
    <col min="9" max="9" width="13.1640625" bestFit="1" customWidth="1"/>
  </cols>
  <sheetData>
    <row r="1" spans="1:8" x14ac:dyDescent="0.2">
      <c r="B1" s="194" t="s">
        <v>79</v>
      </c>
      <c r="C1" s="194"/>
      <c r="D1" s="194"/>
    </row>
    <row r="2" spans="1:8" x14ac:dyDescent="0.2">
      <c r="B2" s="194"/>
      <c r="C2" s="194"/>
      <c r="D2" s="194"/>
    </row>
    <row r="3" spans="1:8" x14ac:dyDescent="0.2">
      <c r="F3">
        <f>6*14+13+10</f>
        <v>107</v>
      </c>
    </row>
    <row r="5" spans="1:8" ht="12" thickBot="1" x14ac:dyDescent="0.25">
      <c r="A5" t="s">
        <v>48</v>
      </c>
      <c r="B5" t="s">
        <v>9</v>
      </c>
      <c r="C5" t="s">
        <v>49</v>
      </c>
      <c r="D5" t="s">
        <v>25</v>
      </c>
      <c r="E5" t="s">
        <v>6</v>
      </c>
    </row>
    <row r="6" spans="1:8" ht="12" thickBot="1" x14ac:dyDescent="0.25">
      <c r="F6" s="3" t="s">
        <v>78</v>
      </c>
      <c r="G6" s="27" t="s">
        <v>32</v>
      </c>
      <c r="H6" s="27" t="s">
        <v>33</v>
      </c>
    </row>
    <row r="7" spans="1:8" ht="12" thickBot="1" x14ac:dyDescent="0.25">
      <c r="A7" s="10">
        <v>6</v>
      </c>
      <c r="B7" s="11">
        <v>3.2</v>
      </c>
      <c r="C7" s="10" t="s">
        <v>50</v>
      </c>
      <c r="D7" s="12" t="s">
        <v>25</v>
      </c>
      <c r="E7" s="13" t="e">
        <f>#REF!/'Prix 1 appartement'!F3</f>
        <v>#REF!</v>
      </c>
      <c r="G7" s="28"/>
      <c r="H7" s="28"/>
    </row>
    <row r="8" spans="1:8" x14ac:dyDescent="0.2">
      <c r="A8" s="195">
        <v>7</v>
      </c>
      <c r="B8" s="15" t="s">
        <v>3</v>
      </c>
      <c r="C8" s="6" t="s">
        <v>51</v>
      </c>
      <c r="D8" s="9" t="s">
        <v>45</v>
      </c>
      <c r="E8" s="22">
        <f>6.6*2.9</f>
        <v>19.139999999999997</v>
      </c>
      <c r="F8" s="26" t="e">
        <f>+#REF!</f>
        <v>#REF!</v>
      </c>
      <c r="G8" s="29" t="e">
        <f>+$F8*$E8</f>
        <v>#REF!</v>
      </c>
      <c r="H8" s="29" t="e">
        <f>+$F8*$E8</f>
        <v>#REF!</v>
      </c>
    </row>
    <row r="9" spans="1:8" x14ac:dyDescent="0.2">
      <c r="A9" s="196"/>
      <c r="B9" s="14" t="s">
        <v>2</v>
      </c>
      <c r="C9" s="5" t="s">
        <v>52</v>
      </c>
      <c r="D9" s="21" t="s">
        <v>45</v>
      </c>
      <c r="E9" s="24">
        <f>3.5*2.9</f>
        <v>10.15</v>
      </c>
      <c r="F9" s="26" t="e">
        <f>+#REF!</f>
        <v>#REF!</v>
      </c>
      <c r="G9" s="29" t="e">
        <f>+$F9*$E9</f>
        <v>#REF!</v>
      </c>
      <c r="H9" s="29"/>
    </row>
    <row r="10" spans="1:8" x14ac:dyDescent="0.2">
      <c r="A10" s="196"/>
      <c r="B10" s="16" t="s">
        <v>29</v>
      </c>
      <c r="C10" s="1" t="s">
        <v>53</v>
      </c>
      <c r="D10" s="4" t="s">
        <v>45</v>
      </c>
      <c r="E10" s="23">
        <f>3.5*2.9</f>
        <v>10.15</v>
      </c>
      <c r="F10" s="26" t="e">
        <f>+#REF!</f>
        <v>#REF!</v>
      </c>
      <c r="G10" s="29"/>
      <c r="H10" s="29" t="e">
        <f t="shared" ref="G10:H44" si="0">+$F10*$E10</f>
        <v>#REF!</v>
      </c>
    </row>
    <row r="11" spans="1:8" x14ac:dyDescent="0.2">
      <c r="A11" s="196"/>
      <c r="B11" s="16" t="s">
        <v>30</v>
      </c>
      <c r="C11" s="1" t="s">
        <v>54</v>
      </c>
      <c r="D11" s="4" t="s">
        <v>45</v>
      </c>
      <c r="E11" s="23">
        <f>+(2+2.5)*2.9</f>
        <v>13.049999999999999</v>
      </c>
      <c r="F11" s="26" t="e">
        <f>+#REF!</f>
        <v>#REF!</v>
      </c>
      <c r="G11" s="29" t="e">
        <f t="shared" si="0"/>
        <v>#REF!</v>
      </c>
      <c r="H11" s="29" t="e">
        <f t="shared" si="0"/>
        <v>#REF!</v>
      </c>
    </row>
    <row r="12" spans="1:8" x14ac:dyDescent="0.2">
      <c r="A12" s="196"/>
      <c r="B12" s="16" t="s">
        <v>16</v>
      </c>
      <c r="C12" s="1" t="s">
        <v>55</v>
      </c>
      <c r="D12" s="4" t="s">
        <v>45</v>
      </c>
      <c r="E12" s="23">
        <f>(3.6+0.7)*2.9</f>
        <v>12.469999999999999</v>
      </c>
      <c r="F12" s="26" t="e">
        <f>+#REF!</f>
        <v>#REF!</v>
      </c>
      <c r="G12" s="29" t="e">
        <f t="shared" si="0"/>
        <v>#REF!</v>
      </c>
      <c r="H12" s="29" t="e">
        <f t="shared" si="0"/>
        <v>#REF!</v>
      </c>
    </row>
    <row r="13" spans="1:8" x14ac:dyDescent="0.2">
      <c r="A13" s="196"/>
      <c r="B13" s="16" t="s">
        <v>17</v>
      </c>
      <c r="C13" s="1" t="s">
        <v>56</v>
      </c>
      <c r="D13" s="4" t="s">
        <v>45</v>
      </c>
      <c r="E13" s="23">
        <f>+(1.5)*2.9</f>
        <v>4.3499999999999996</v>
      </c>
      <c r="F13" s="26" t="e">
        <f>+#REF!</f>
        <v>#REF!</v>
      </c>
      <c r="G13" s="29" t="e">
        <f t="shared" si="0"/>
        <v>#REF!</v>
      </c>
      <c r="H13" s="29" t="e">
        <f t="shared" si="0"/>
        <v>#REF!</v>
      </c>
    </row>
    <row r="14" spans="1:8" x14ac:dyDescent="0.2">
      <c r="A14" s="196"/>
      <c r="B14" s="16" t="s">
        <v>12</v>
      </c>
      <c r="C14" s="1" t="s">
        <v>57</v>
      </c>
      <c r="D14" s="4" t="s">
        <v>45</v>
      </c>
      <c r="E14" s="23">
        <v>22</v>
      </c>
      <c r="F14" s="26" t="e">
        <f>+#REF!</f>
        <v>#REF!</v>
      </c>
      <c r="G14" s="29" t="e">
        <f t="shared" si="0"/>
        <v>#REF!</v>
      </c>
      <c r="H14" s="29" t="e">
        <f t="shared" si="0"/>
        <v>#REF!</v>
      </c>
    </row>
    <row r="15" spans="1:8" x14ac:dyDescent="0.2">
      <c r="A15" s="196"/>
      <c r="B15" s="14">
        <v>3.8</v>
      </c>
      <c r="C15" s="5" t="s">
        <v>58</v>
      </c>
      <c r="D15" s="21" t="s">
        <v>14</v>
      </c>
      <c r="E15" s="24">
        <v>3.4</v>
      </c>
      <c r="F15" s="26" t="e">
        <f>+#REF!</f>
        <v>#REF!</v>
      </c>
      <c r="G15" s="29" t="e">
        <f t="shared" si="0"/>
        <v>#REF!</v>
      </c>
      <c r="H15" s="29"/>
    </row>
    <row r="16" spans="1:8" ht="12" thickBot="1" x14ac:dyDescent="0.25">
      <c r="A16" s="197"/>
      <c r="B16" s="17" t="s">
        <v>13</v>
      </c>
      <c r="C16" s="7" t="s">
        <v>59</v>
      </c>
      <c r="D16" s="8" t="s">
        <v>45</v>
      </c>
      <c r="E16" s="25">
        <f>+E14</f>
        <v>22</v>
      </c>
      <c r="F16" s="26" t="e">
        <f>+#REF!</f>
        <v>#REF!</v>
      </c>
      <c r="G16" s="29" t="e">
        <f t="shared" si="0"/>
        <v>#REF!</v>
      </c>
      <c r="H16" s="29" t="e">
        <f t="shared" si="0"/>
        <v>#REF!</v>
      </c>
    </row>
    <row r="17" spans="1:8" x14ac:dyDescent="0.2">
      <c r="A17" s="188">
        <v>8</v>
      </c>
      <c r="B17" s="15">
        <v>3.2</v>
      </c>
      <c r="C17" s="6" t="s">
        <v>60</v>
      </c>
      <c r="D17" s="9" t="s">
        <v>25</v>
      </c>
      <c r="E17" s="22">
        <v>1</v>
      </c>
      <c r="F17" s="26" t="e">
        <f>+#REF!</f>
        <v>#REF!</v>
      </c>
      <c r="G17" s="29" t="e">
        <f t="shared" si="0"/>
        <v>#REF!</v>
      </c>
      <c r="H17" s="29" t="e">
        <f t="shared" si="0"/>
        <v>#REF!</v>
      </c>
    </row>
    <row r="18" spans="1:8" x14ac:dyDescent="0.2">
      <c r="A18" s="189"/>
      <c r="B18" s="16">
        <v>3.3</v>
      </c>
      <c r="C18" s="1" t="s">
        <v>61</v>
      </c>
      <c r="D18" s="4" t="s">
        <v>25</v>
      </c>
      <c r="E18" s="23">
        <v>1</v>
      </c>
      <c r="F18" s="26" t="e">
        <f>+#REF!</f>
        <v>#REF!</v>
      </c>
      <c r="G18" s="29" t="e">
        <f t="shared" si="0"/>
        <v>#REF!</v>
      </c>
      <c r="H18" s="29" t="e">
        <f t="shared" si="0"/>
        <v>#REF!</v>
      </c>
    </row>
    <row r="19" spans="1:8" x14ac:dyDescent="0.2">
      <c r="A19" s="189"/>
      <c r="B19" s="14">
        <v>3.7</v>
      </c>
      <c r="C19" s="5" t="s">
        <v>62</v>
      </c>
      <c r="D19" s="21" t="s">
        <v>25</v>
      </c>
      <c r="E19" s="24">
        <v>1</v>
      </c>
      <c r="F19" s="26" t="e">
        <f>+#REF!</f>
        <v>#REF!</v>
      </c>
      <c r="G19" s="29" t="e">
        <f t="shared" si="0"/>
        <v>#REF!</v>
      </c>
      <c r="H19" s="29"/>
    </row>
    <row r="20" spans="1:8" x14ac:dyDescent="0.2">
      <c r="A20" s="189"/>
      <c r="B20" s="14" t="s">
        <v>18</v>
      </c>
      <c r="C20" s="5" t="s">
        <v>87</v>
      </c>
      <c r="D20" s="21" t="s">
        <v>25</v>
      </c>
      <c r="E20" s="24">
        <v>10</v>
      </c>
      <c r="F20" s="26" t="e">
        <f>+#REF!</f>
        <v>#REF!</v>
      </c>
      <c r="G20" s="29" t="e">
        <f t="shared" si="0"/>
        <v>#REF!</v>
      </c>
      <c r="H20" s="29"/>
    </row>
    <row r="21" spans="1:8" x14ac:dyDescent="0.2">
      <c r="A21" s="189"/>
      <c r="B21" s="16" t="s">
        <v>19</v>
      </c>
      <c r="C21" s="1" t="s">
        <v>63</v>
      </c>
      <c r="D21" s="4" t="s">
        <v>25</v>
      </c>
      <c r="E21" s="23">
        <v>1</v>
      </c>
      <c r="F21" s="26" t="e">
        <f>+#REF!</f>
        <v>#REF!</v>
      </c>
      <c r="G21" s="29" t="e">
        <f t="shared" si="0"/>
        <v>#REF!</v>
      </c>
      <c r="H21" s="29" t="e">
        <f t="shared" si="0"/>
        <v>#REF!</v>
      </c>
    </row>
    <row r="22" spans="1:8" x14ac:dyDescent="0.2">
      <c r="A22" s="189"/>
      <c r="B22" s="16" t="s">
        <v>20</v>
      </c>
      <c r="C22" s="1" t="s">
        <v>64</v>
      </c>
      <c r="D22" s="4" t="s">
        <v>25</v>
      </c>
      <c r="E22" s="23">
        <v>1</v>
      </c>
      <c r="F22" s="26" t="e">
        <f>+#REF!</f>
        <v>#REF!</v>
      </c>
      <c r="G22" s="29" t="e">
        <f t="shared" si="0"/>
        <v>#REF!</v>
      </c>
      <c r="H22" s="29" t="e">
        <f t="shared" si="0"/>
        <v>#REF!</v>
      </c>
    </row>
    <row r="23" spans="1:8" x14ac:dyDescent="0.2">
      <c r="A23" s="189"/>
      <c r="B23" s="16" t="s">
        <v>21</v>
      </c>
      <c r="C23" s="1" t="s">
        <v>65</v>
      </c>
      <c r="D23" s="4" t="s">
        <v>14</v>
      </c>
      <c r="E23" s="23">
        <f>3.3*2+6.6*2+2.2*2+2.5*2</f>
        <v>29.199999999999996</v>
      </c>
      <c r="F23" s="26" t="e">
        <f>+#REF!</f>
        <v>#REF!</v>
      </c>
      <c r="G23" s="29" t="e">
        <f t="shared" si="0"/>
        <v>#REF!</v>
      </c>
      <c r="H23" s="29" t="e">
        <f t="shared" si="0"/>
        <v>#REF!</v>
      </c>
    </row>
    <row r="24" spans="1:8" x14ac:dyDescent="0.2">
      <c r="A24" s="189"/>
      <c r="B24" s="16" t="s">
        <v>22</v>
      </c>
      <c r="C24" s="1" t="s">
        <v>66</v>
      </c>
      <c r="D24" s="4" t="s">
        <v>14</v>
      </c>
      <c r="E24" s="23">
        <v>2.2999999999999998</v>
      </c>
      <c r="F24" s="26" t="e">
        <f>+#REF!</f>
        <v>#REF!</v>
      </c>
      <c r="G24" s="29" t="e">
        <f t="shared" si="0"/>
        <v>#REF!</v>
      </c>
      <c r="H24" s="29" t="e">
        <f t="shared" si="0"/>
        <v>#REF!</v>
      </c>
    </row>
    <row r="25" spans="1:8" x14ac:dyDescent="0.2">
      <c r="A25" s="189"/>
      <c r="B25" s="16" t="s">
        <v>23</v>
      </c>
      <c r="C25" s="1" t="s">
        <v>80</v>
      </c>
      <c r="D25" s="4" t="s">
        <v>25</v>
      </c>
      <c r="E25" s="23">
        <v>1</v>
      </c>
      <c r="F25" s="26" t="e">
        <f>+#REF!</f>
        <v>#REF!</v>
      </c>
      <c r="G25" s="29" t="e">
        <f t="shared" si="0"/>
        <v>#REF!</v>
      </c>
      <c r="H25" s="29" t="e">
        <f t="shared" si="0"/>
        <v>#REF!</v>
      </c>
    </row>
    <row r="26" spans="1:8" x14ac:dyDescent="0.2">
      <c r="A26" s="189"/>
      <c r="B26" s="14" t="s">
        <v>24</v>
      </c>
      <c r="C26" s="5" t="s">
        <v>67</v>
      </c>
      <c r="D26" s="21" t="s">
        <v>25</v>
      </c>
      <c r="E26" s="24">
        <v>1</v>
      </c>
      <c r="F26" s="26" t="e">
        <f>+#REF!</f>
        <v>#REF!</v>
      </c>
      <c r="G26" s="29" t="e">
        <f t="shared" si="0"/>
        <v>#REF!</v>
      </c>
      <c r="H26" s="29"/>
    </row>
    <row r="27" spans="1:8" ht="12" thickBot="1" x14ac:dyDescent="0.25">
      <c r="A27" s="190"/>
      <c r="B27" s="17" t="s">
        <v>68</v>
      </c>
      <c r="C27" s="7" t="s">
        <v>69</v>
      </c>
      <c r="D27" s="8" t="s">
        <v>14</v>
      </c>
      <c r="E27" s="25">
        <v>3.3</v>
      </c>
      <c r="F27" s="26" t="e">
        <f>+#REF!</f>
        <v>#REF!</v>
      </c>
      <c r="G27" s="29" t="e">
        <f t="shared" si="0"/>
        <v>#REF!</v>
      </c>
      <c r="H27" s="29" t="e">
        <f t="shared" si="0"/>
        <v>#REF!</v>
      </c>
    </row>
    <row r="28" spans="1:8" x14ac:dyDescent="0.2">
      <c r="A28" s="188">
        <v>9</v>
      </c>
      <c r="B28" s="18" t="s">
        <v>5</v>
      </c>
      <c r="C28" s="6" t="s">
        <v>70</v>
      </c>
      <c r="D28" s="9" t="s">
        <v>45</v>
      </c>
      <c r="E28" s="22">
        <f>0.9*0.9</f>
        <v>0.81</v>
      </c>
      <c r="F28" s="26" t="e">
        <f>+#REF!</f>
        <v>#REF!</v>
      </c>
      <c r="G28" s="29" t="e">
        <f t="shared" si="0"/>
        <v>#REF!</v>
      </c>
      <c r="H28" s="29" t="e">
        <f t="shared" si="0"/>
        <v>#REF!</v>
      </c>
    </row>
    <row r="29" spans="1:8" x14ac:dyDescent="0.2">
      <c r="A29" s="189"/>
      <c r="B29" s="19" t="s">
        <v>4</v>
      </c>
      <c r="C29" s="1" t="s">
        <v>71</v>
      </c>
      <c r="D29" s="4" t="s">
        <v>45</v>
      </c>
      <c r="E29" s="23">
        <f>0.9*0.9</f>
        <v>0.81</v>
      </c>
      <c r="F29" s="26" t="e">
        <f>+#REF!</f>
        <v>#REF!</v>
      </c>
      <c r="G29" s="29" t="e">
        <f t="shared" si="0"/>
        <v>#REF!</v>
      </c>
      <c r="H29" s="29" t="e">
        <f t="shared" si="0"/>
        <v>#REF!</v>
      </c>
    </row>
    <row r="30" spans="1:8" x14ac:dyDescent="0.2">
      <c r="A30" s="189"/>
      <c r="B30" s="19" t="s">
        <v>17</v>
      </c>
      <c r="C30" s="1" t="s">
        <v>81</v>
      </c>
      <c r="D30" s="4" t="s">
        <v>45</v>
      </c>
      <c r="E30" s="23">
        <f>0.9*2*2</f>
        <v>3.6</v>
      </c>
      <c r="F30" s="26" t="e">
        <f>+#REF!</f>
        <v>#REF!</v>
      </c>
      <c r="G30" s="29" t="e">
        <f t="shared" si="0"/>
        <v>#REF!</v>
      </c>
      <c r="H30" s="29" t="e">
        <f t="shared" si="0"/>
        <v>#REF!</v>
      </c>
    </row>
    <row r="31" spans="1:8" ht="12" thickBot="1" x14ac:dyDescent="0.25">
      <c r="A31" s="190"/>
      <c r="B31" s="20" t="s">
        <v>26</v>
      </c>
      <c r="C31" s="7" t="s">
        <v>77</v>
      </c>
      <c r="D31" s="8" t="s">
        <v>25</v>
      </c>
      <c r="E31" s="25">
        <v>1</v>
      </c>
      <c r="F31" s="26">
        <v>1</v>
      </c>
      <c r="G31" s="29">
        <f t="shared" si="0"/>
        <v>1</v>
      </c>
      <c r="H31" s="29">
        <f t="shared" si="0"/>
        <v>1</v>
      </c>
    </row>
    <row r="32" spans="1:8" x14ac:dyDescent="0.2">
      <c r="A32" s="188">
        <v>10</v>
      </c>
      <c r="B32" s="18" t="s">
        <v>5</v>
      </c>
      <c r="C32" s="6" t="s">
        <v>70</v>
      </c>
      <c r="D32" s="4" t="s">
        <v>45</v>
      </c>
      <c r="E32" s="22">
        <f>+E14</f>
        <v>22</v>
      </c>
      <c r="F32" s="26" t="e">
        <f>+#REF!</f>
        <v>#REF!</v>
      </c>
      <c r="G32" s="29" t="e">
        <f t="shared" si="0"/>
        <v>#REF!</v>
      </c>
      <c r="H32" s="29" t="e">
        <f t="shared" si="0"/>
        <v>#REF!</v>
      </c>
    </row>
    <row r="33" spans="1:8" x14ac:dyDescent="0.2">
      <c r="A33" s="189"/>
      <c r="B33" s="19" t="s">
        <v>3</v>
      </c>
      <c r="C33" s="1" t="s">
        <v>72</v>
      </c>
      <c r="D33" s="4" t="s">
        <v>45</v>
      </c>
      <c r="E33" s="23">
        <f>+E16</f>
        <v>22</v>
      </c>
      <c r="F33" s="26" t="e">
        <f>+#REF!</f>
        <v>#REF!</v>
      </c>
      <c r="G33" s="29" t="e">
        <f t="shared" si="0"/>
        <v>#REF!</v>
      </c>
      <c r="H33" s="29" t="e">
        <f t="shared" si="0"/>
        <v>#REF!</v>
      </c>
    </row>
    <row r="34" spans="1:8" ht="12" thickBot="1" x14ac:dyDescent="0.25">
      <c r="A34" s="190"/>
      <c r="B34" s="20" t="s">
        <v>27</v>
      </c>
      <c r="C34" s="7" t="s">
        <v>73</v>
      </c>
      <c r="D34" s="8" t="s">
        <v>14</v>
      </c>
      <c r="E34" s="25">
        <v>1</v>
      </c>
      <c r="G34" s="29">
        <f t="shared" si="0"/>
        <v>0</v>
      </c>
      <c r="H34" s="29">
        <f t="shared" si="0"/>
        <v>0</v>
      </c>
    </row>
    <row r="35" spans="1:8" x14ac:dyDescent="0.2">
      <c r="A35" s="188">
        <v>11</v>
      </c>
      <c r="B35" s="18" t="s">
        <v>5</v>
      </c>
      <c r="C35" s="6" t="s">
        <v>42</v>
      </c>
      <c r="D35" s="4" t="s">
        <v>45</v>
      </c>
      <c r="E35" s="22">
        <f>+(0.2*2+0.3*2)*2.6</f>
        <v>2.6</v>
      </c>
      <c r="F35" s="26" t="e">
        <f>+#REF!</f>
        <v>#REF!</v>
      </c>
      <c r="G35" s="29" t="e">
        <f t="shared" si="0"/>
        <v>#REF!</v>
      </c>
      <c r="H35" s="29" t="e">
        <f t="shared" si="0"/>
        <v>#REF!</v>
      </c>
    </row>
    <row r="36" spans="1:8" x14ac:dyDescent="0.2">
      <c r="A36" s="189"/>
      <c r="B36" s="19" t="s">
        <v>4</v>
      </c>
      <c r="C36" s="1" t="s">
        <v>74</v>
      </c>
      <c r="D36" s="4" t="s">
        <v>45</v>
      </c>
      <c r="E36" s="23">
        <f>+E14+E23*2.5</f>
        <v>94.999999999999986</v>
      </c>
      <c r="F36" s="26"/>
      <c r="G36" s="29">
        <f t="shared" si="0"/>
        <v>0</v>
      </c>
      <c r="H36" s="29">
        <f t="shared" si="0"/>
        <v>0</v>
      </c>
    </row>
    <row r="37" spans="1:8" x14ac:dyDescent="0.2">
      <c r="A37" s="189"/>
      <c r="B37" s="19" t="s">
        <v>3</v>
      </c>
      <c r="C37" s="1" t="s">
        <v>75</v>
      </c>
      <c r="D37" s="4" t="s">
        <v>45</v>
      </c>
      <c r="E37" s="23">
        <f>+E23*2.5</f>
        <v>72.999999999999986</v>
      </c>
      <c r="F37" s="26" t="e">
        <f>+#REF!</f>
        <v>#REF!</v>
      </c>
      <c r="G37" s="29" t="e">
        <f t="shared" si="0"/>
        <v>#REF!</v>
      </c>
      <c r="H37" s="29" t="e">
        <f t="shared" si="0"/>
        <v>#REF!</v>
      </c>
    </row>
    <row r="38" spans="1:8" x14ac:dyDescent="0.2">
      <c r="A38" s="189"/>
      <c r="B38" s="19" t="s">
        <v>2</v>
      </c>
      <c r="C38" s="1" t="s">
        <v>43</v>
      </c>
      <c r="D38" s="4" t="s">
        <v>45</v>
      </c>
      <c r="E38" s="23">
        <f>+E14</f>
        <v>22</v>
      </c>
      <c r="F38" s="26" t="e">
        <f>+#REF!</f>
        <v>#REF!</v>
      </c>
      <c r="G38" s="29" t="e">
        <f t="shared" si="0"/>
        <v>#REF!</v>
      </c>
      <c r="H38" s="29" t="e">
        <f t="shared" si="0"/>
        <v>#REF!</v>
      </c>
    </row>
    <row r="39" spans="1:8" ht="12" thickBot="1" x14ac:dyDescent="0.25">
      <c r="A39" s="190"/>
      <c r="B39" s="20" t="s">
        <v>15</v>
      </c>
      <c r="C39" s="7" t="s">
        <v>76</v>
      </c>
      <c r="D39" s="8" t="s">
        <v>45</v>
      </c>
      <c r="E39" s="25">
        <f>+(1*2.1)*2+(1*2.2)*2+E23*0.1+E24*0.4</f>
        <v>12.440000000000001</v>
      </c>
      <c r="F39" s="26" t="e">
        <f>+#REF!</f>
        <v>#REF!</v>
      </c>
      <c r="G39" s="29" t="e">
        <f t="shared" si="0"/>
        <v>#REF!</v>
      </c>
      <c r="H39" s="29" t="e">
        <f t="shared" si="0"/>
        <v>#REF!</v>
      </c>
    </row>
    <row r="40" spans="1:8" x14ac:dyDescent="0.2">
      <c r="A40" s="188">
        <v>12</v>
      </c>
      <c r="B40" s="18" t="s">
        <v>83</v>
      </c>
      <c r="C40" s="6" t="s">
        <v>88</v>
      </c>
      <c r="D40" s="4" t="s">
        <v>25</v>
      </c>
      <c r="E40" s="22">
        <f>+E22</f>
        <v>1</v>
      </c>
      <c r="F40" s="26" t="e">
        <f>+#REF!/108</f>
        <v>#REF!</v>
      </c>
      <c r="G40" s="29" t="e">
        <f t="shared" si="0"/>
        <v>#REF!</v>
      </c>
      <c r="H40" s="29" t="e">
        <f t="shared" si="0"/>
        <v>#REF!</v>
      </c>
    </row>
    <row r="41" spans="1:8" x14ac:dyDescent="0.2">
      <c r="A41" s="189"/>
      <c r="B41" s="19" t="s">
        <v>47</v>
      </c>
      <c r="C41" s="1" t="s">
        <v>91</v>
      </c>
      <c r="D41" s="4" t="s">
        <v>25</v>
      </c>
      <c r="E41" s="23">
        <v>1</v>
      </c>
      <c r="F41" s="26" t="e">
        <f>+#REF!/108</f>
        <v>#REF!</v>
      </c>
      <c r="G41" s="29" t="e">
        <f t="shared" si="0"/>
        <v>#REF!</v>
      </c>
      <c r="H41" s="29" t="e">
        <f t="shared" ref="H41:H43" si="1">+$F41*$E41</f>
        <v>#REF!</v>
      </c>
    </row>
    <row r="42" spans="1:8" x14ac:dyDescent="0.2">
      <c r="A42" s="189"/>
      <c r="B42" s="19" t="s">
        <v>28</v>
      </c>
      <c r="C42" s="1" t="s">
        <v>92</v>
      </c>
      <c r="D42" s="4" t="s">
        <v>25</v>
      </c>
      <c r="E42" s="23">
        <v>1</v>
      </c>
      <c r="F42" s="26" t="e">
        <f>+#REF!/109</f>
        <v>#REF!</v>
      </c>
      <c r="G42" s="29" t="e">
        <f t="shared" si="0"/>
        <v>#REF!</v>
      </c>
      <c r="H42" s="29" t="e">
        <f t="shared" si="1"/>
        <v>#REF!</v>
      </c>
    </row>
    <row r="43" spans="1:8" ht="12" thickBot="1" x14ac:dyDescent="0.25">
      <c r="A43" s="189"/>
      <c r="B43" s="19" t="s">
        <v>11</v>
      </c>
      <c r="C43" s="1" t="s">
        <v>93</v>
      </c>
      <c r="D43" s="4" t="s">
        <v>44</v>
      </c>
      <c r="E43" s="23">
        <v>1</v>
      </c>
      <c r="F43" s="26" t="e">
        <f>+(#REF!+#REF!+#REF!+#REF!)</f>
        <v>#REF!</v>
      </c>
      <c r="G43" s="29" t="e">
        <f t="shared" ref="G43" si="2">+$F43*$E43</f>
        <v>#REF!</v>
      </c>
      <c r="H43" s="29" t="e">
        <f t="shared" si="1"/>
        <v>#REF!</v>
      </c>
    </row>
    <row r="44" spans="1:8" x14ac:dyDescent="0.2">
      <c r="A44" s="188">
        <v>13</v>
      </c>
      <c r="B44" s="18" t="s">
        <v>27</v>
      </c>
      <c r="C44" s="6" t="s">
        <v>94</v>
      </c>
      <c r="D44" s="9" t="s">
        <v>25</v>
      </c>
      <c r="E44" s="22">
        <v>1</v>
      </c>
      <c r="F44" s="26" t="e">
        <f>+#REF!</f>
        <v>#REF!</v>
      </c>
      <c r="G44" s="29" t="e">
        <f t="shared" si="0"/>
        <v>#REF!</v>
      </c>
      <c r="H44" s="29" t="e">
        <f t="shared" si="0"/>
        <v>#REF!</v>
      </c>
    </row>
    <row r="45" spans="1:8" x14ac:dyDescent="0.2">
      <c r="A45" s="189"/>
      <c r="B45" s="19" t="s">
        <v>28</v>
      </c>
      <c r="C45" s="1" t="s">
        <v>95</v>
      </c>
      <c r="D45" s="4" t="s">
        <v>25</v>
      </c>
      <c r="E45" s="23">
        <v>1</v>
      </c>
      <c r="F45" s="26" t="e">
        <f>+#REF!</f>
        <v>#REF!</v>
      </c>
      <c r="G45" s="29" t="e">
        <f t="shared" ref="G45:H49" si="3">+$F45*$E45</f>
        <v>#REF!</v>
      </c>
      <c r="H45" s="29" t="e">
        <f t="shared" si="3"/>
        <v>#REF!</v>
      </c>
    </row>
    <row r="46" spans="1:8" x14ac:dyDescent="0.2">
      <c r="A46" s="189"/>
      <c r="B46" s="19" t="s">
        <v>46</v>
      </c>
      <c r="C46" s="1" t="s">
        <v>96</v>
      </c>
      <c r="D46" s="4" t="s">
        <v>25</v>
      </c>
      <c r="E46" s="23">
        <v>1</v>
      </c>
      <c r="F46" s="26" t="e">
        <f>+#REF!</f>
        <v>#REF!</v>
      </c>
      <c r="G46" s="29" t="e">
        <f t="shared" si="3"/>
        <v>#REF!</v>
      </c>
      <c r="H46" s="29" t="e">
        <f t="shared" si="3"/>
        <v>#REF!</v>
      </c>
    </row>
    <row r="47" spans="1:8" x14ac:dyDescent="0.2">
      <c r="A47" s="189"/>
      <c r="B47" s="19" t="s">
        <v>84</v>
      </c>
      <c r="C47" s="1" t="s">
        <v>99</v>
      </c>
      <c r="D47" s="4" t="s">
        <v>25</v>
      </c>
      <c r="E47" s="23">
        <v>1</v>
      </c>
      <c r="F47" s="26" t="e">
        <f>+#REF!/108</f>
        <v>#REF!</v>
      </c>
      <c r="G47" s="29" t="e">
        <f t="shared" si="3"/>
        <v>#REF!</v>
      </c>
      <c r="H47" s="29" t="e">
        <f t="shared" si="3"/>
        <v>#REF!</v>
      </c>
    </row>
    <row r="48" spans="1:8" x14ac:dyDescent="0.2">
      <c r="A48" s="189"/>
      <c r="B48" s="19" t="s">
        <v>85</v>
      </c>
      <c r="C48" s="1" t="s">
        <v>97</v>
      </c>
      <c r="D48" s="4" t="s">
        <v>25</v>
      </c>
      <c r="E48" s="23">
        <v>1</v>
      </c>
      <c r="F48" s="26" t="e">
        <f>+#REF!</f>
        <v>#REF!</v>
      </c>
      <c r="G48" s="29" t="e">
        <f t="shared" si="3"/>
        <v>#REF!</v>
      </c>
      <c r="H48" s="29" t="e">
        <f t="shared" si="3"/>
        <v>#REF!</v>
      </c>
    </row>
    <row r="49" spans="1:9" ht="12" thickBot="1" x14ac:dyDescent="0.25">
      <c r="A49" s="190"/>
      <c r="B49" s="20" t="s">
        <v>86</v>
      </c>
      <c r="C49" s="7" t="s">
        <v>98</v>
      </c>
      <c r="D49" s="8" t="s">
        <v>25</v>
      </c>
      <c r="E49" s="25">
        <v>1</v>
      </c>
      <c r="F49" s="26" t="e">
        <f>+#REF!/108</f>
        <v>#REF!</v>
      </c>
      <c r="G49" s="29" t="e">
        <f t="shared" si="3"/>
        <v>#REF!</v>
      </c>
      <c r="H49" s="29" t="e">
        <f t="shared" si="3"/>
        <v>#REF!</v>
      </c>
    </row>
    <row r="50" spans="1:9" ht="12" thickBot="1" x14ac:dyDescent="0.25">
      <c r="F50" s="3" t="s">
        <v>89</v>
      </c>
      <c r="G50" s="30" t="e">
        <f>SUM(G8:G39)</f>
        <v>#REF!</v>
      </c>
      <c r="H50" s="30" t="e">
        <f>SUM(H8:H39)</f>
        <v>#REF!</v>
      </c>
      <c r="I50" s="30" t="e">
        <f>G50*14+H50*93</f>
        <v>#REF!</v>
      </c>
    </row>
    <row r="51" spans="1:9" ht="12" thickBot="1" x14ac:dyDescent="0.25">
      <c r="F51" s="3" t="s">
        <v>90</v>
      </c>
      <c r="G51" s="30" t="e">
        <f>+G50+SUM(G40:G48)</f>
        <v>#REF!</v>
      </c>
      <c r="H51" s="30" t="e">
        <f>+H50+SUM(H40:H48)</f>
        <v>#REF!</v>
      </c>
      <c r="I51" s="30" t="e">
        <f>G51*14+H51*93</f>
        <v>#REF!</v>
      </c>
    </row>
    <row r="52" spans="1:9" ht="12" thickBot="1" x14ac:dyDescent="0.25">
      <c r="F52" s="3"/>
    </row>
    <row r="53" spans="1:9" x14ac:dyDescent="0.2">
      <c r="E53" s="32" t="s">
        <v>89</v>
      </c>
      <c r="F53" s="33" t="s">
        <v>32</v>
      </c>
      <c r="G53" s="34" t="e">
        <f>G50/22-G10/22</f>
        <v>#REF!</v>
      </c>
      <c r="H53" s="26"/>
    </row>
    <row r="54" spans="1:9" x14ac:dyDescent="0.2">
      <c r="E54" s="35" t="s">
        <v>89</v>
      </c>
      <c r="F54" s="31" t="s">
        <v>33</v>
      </c>
      <c r="G54" s="36" t="e">
        <f>H50/22</f>
        <v>#REF!</v>
      </c>
      <c r="H54" s="26"/>
    </row>
    <row r="55" spans="1:9" x14ac:dyDescent="0.2">
      <c r="E55" s="191"/>
      <c r="F55" s="192"/>
      <c r="G55" s="193"/>
    </row>
    <row r="56" spans="1:9" x14ac:dyDescent="0.2">
      <c r="E56" s="35" t="s">
        <v>90</v>
      </c>
      <c r="F56" s="31" t="s">
        <v>32</v>
      </c>
      <c r="G56" s="36" t="e">
        <f>G51/22</f>
        <v>#REF!</v>
      </c>
      <c r="H56" s="26"/>
    </row>
    <row r="57" spans="1:9" ht="12" thickBot="1" x14ac:dyDescent="0.25">
      <c r="E57" s="37" t="s">
        <v>90</v>
      </c>
      <c r="F57" s="38" t="s">
        <v>33</v>
      </c>
      <c r="G57" s="39" t="e">
        <f>H51/22</f>
        <v>#REF!</v>
      </c>
    </row>
  </sheetData>
  <mergeCells count="9">
    <mergeCell ref="A40:A43"/>
    <mergeCell ref="A44:A49"/>
    <mergeCell ref="E55:G55"/>
    <mergeCell ref="A35:A39"/>
    <mergeCell ref="B1:D2"/>
    <mergeCell ref="A8:A16"/>
    <mergeCell ref="A17:A27"/>
    <mergeCell ref="A28:A31"/>
    <mergeCell ref="A32:A34"/>
  </mergeCells>
  <pageMargins left="0.7" right="0.7" top="0.75" bottom="0.75" header="0.3" footer="0.3"/>
  <pageSetup paperSize="9" orientation="portrait" horizontalDpi="4294967292" r:id="rId1"/>
  <ignoredErrors>
    <ignoredError sqref="E51 E7:H39 F54:G54 F53:G53 E50 H50" unlocked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3"/>
  <dimension ref="A1:F64"/>
  <sheetViews>
    <sheetView topLeftCell="A25" workbookViewId="0">
      <selection activeCell="I72" sqref="I72"/>
    </sheetView>
  </sheetViews>
  <sheetFormatPr baseColWidth="10" defaultRowHeight="11.25" x14ac:dyDescent="0.2"/>
  <sheetData>
    <row r="1" spans="1:6" x14ac:dyDescent="0.2">
      <c r="E1" s="3" t="s">
        <v>40</v>
      </c>
      <c r="F1" s="3" t="s">
        <v>41</v>
      </c>
    </row>
    <row r="2" spans="1:6" x14ac:dyDescent="0.2">
      <c r="A2" s="3" t="s">
        <v>31</v>
      </c>
      <c r="B2">
        <v>1</v>
      </c>
      <c r="C2">
        <v>1.2</v>
      </c>
      <c r="D2">
        <v>2</v>
      </c>
      <c r="E2">
        <f>+D2*C2*B2</f>
        <v>2.4</v>
      </c>
      <c r="F2">
        <f>(+B2*D2+C2*D2)*2</f>
        <v>8.8000000000000007</v>
      </c>
    </row>
    <row r="3" spans="1:6" x14ac:dyDescent="0.2">
      <c r="B3">
        <v>2.4</v>
      </c>
      <c r="C3">
        <v>1.2</v>
      </c>
      <c r="D3">
        <v>1</v>
      </c>
      <c r="E3">
        <f t="shared" ref="E3:E6" si="0">+D3*C3*B3</f>
        <v>2.88</v>
      </c>
      <c r="F3">
        <f t="shared" ref="F3:F6" si="1">(+B3*D3+C3*D3)*2</f>
        <v>7.1999999999999993</v>
      </c>
    </row>
    <row r="4" spans="1:6" x14ac:dyDescent="0.2">
      <c r="B4">
        <v>1.2</v>
      </c>
      <c r="C4">
        <v>1.2</v>
      </c>
      <c r="D4">
        <v>2</v>
      </c>
      <c r="E4">
        <f t="shared" si="0"/>
        <v>2.88</v>
      </c>
      <c r="F4">
        <f t="shared" si="1"/>
        <v>9.6</v>
      </c>
    </row>
    <row r="5" spans="1:6" x14ac:dyDescent="0.2">
      <c r="B5">
        <v>0</v>
      </c>
      <c r="C5">
        <v>1.8</v>
      </c>
      <c r="D5">
        <v>0</v>
      </c>
      <c r="E5">
        <f t="shared" si="0"/>
        <v>0</v>
      </c>
      <c r="F5">
        <f t="shared" si="1"/>
        <v>0</v>
      </c>
    </row>
    <row r="6" spans="1:6" x14ac:dyDescent="0.2">
      <c r="B6">
        <v>0</v>
      </c>
      <c r="C6">
        <v>0.77</v>
      </c>
      <c r="D6">
        <v>0</v>
      </c>
      <c r="E6">
        <f t="shared" si="0"/>
        <v>0</v>
      </c>
      <c r="F6">
        <f t="shared" si="1"/>
        <v>0</v>
      </c>
    </row>
    <row r="7" spans="1:6" x14ac:dyDescent="0.2">
      <c r="D7" s="2">
        <f>+SUM(D2:D6)</f>
        <v>5</v>
      </c>
      <c r="E7" s="2">
        <f>+SUM(E2:E6)</f>
        <v>8.16</v>
      </c>
      <c r="F7" s="2">
        <f>+SUM(F2:F6)</f>
        <v>25.6</v>
      </c>
    </row>
    <row r="8" spans="1:6" x14ac:dyDescent="0.2">
      <c r="E8" s="2"/>
      <c r="F8" s="2"/>
    </row>
    <row r="9" spans="1:6" x14ac:dyDescent="0.2">
      <c r="A9" t="s">
        <v>32</v>
      </c>
      <c r="B9">
        <v>1.8</v>
      </c>
      <c r="C9">
        <v>1.5</v>
      </c>
      <c r="D9">
        <v>10</v>
      </c>
      <c r="E9">
        <f>+D9*C9*B9</f>
        <v>27</v>
      </c>
      <c r="F9">
        <f>(+B9*D9+C9*D9)*2</f>
        <v>66</v>
      </c>
    </row>
    <row r="10" spans="1:6" x14ac:dyDescent="0.2">
      <c r="B10">
        <v>2.7</v>
      </c>
      <c r="C10">
        <v>1.5</v>
      </c>
      <c r="D10">
        <v>7</v>
      </c>
      <c r="E10">
        <f>+D10*C10*B10</f>
        <v>28.35</v>
      </c>
      <c r="F10">
        <f t="shared" ref="F10:F13" si="2">(+B10*D10+C10*D10)*2</f>
        <v>58.800000000000004</v>
      </c>
    </row>
    <row r="11" spans="1:6" x14ac:dyDescent="0.2">
      <c r="B11">
        <v>1.5</v>
      </c>
      <c r="C11">
        <v>1.5</v>
      </c>
      <c r="D11">
        <v>1</v>
      </c>
      <c r="E11">
        <f>+D11*C11*B11</f>
        <v>2.25</v>
      </c>
      <c r="F11">
        <f t="shared" si="2"/>
        <v>6</v>
      </c>
    </row>
    <row r="12" spans="1:6" x14ac:dyDescent="0.2">
      <c r="B12">
        <v>0.8</v>
      </c>
      <c r="C12">
        <v>1.8</v>
      </c>
      <c r="D12">
        <v>1</v>
      </c>
      <c r="E12">
        <f>+D12*C12*B12</f>
        <v>1.4400000000000002</v>
      </c>
      <c r="F12">
        <f t="shared" si="2"/>
        <v>5.2</v>
      </c>
    </row>
    <row r="13" spans="1:6" x14ac:dyDescent="0.2">
      <c r="B13">
        <v>0.5</v>
      </c>
      <c r="C13">
        <v>0.77</v>
      </c>
      <c r="D13">
        <v>1</v>
      </c>
      <c r="E13">
        <f>+D13*C13*B13</f>
        <v>0.38500000000000001</v>
      </c>
      <c r="F13">
        <f t="shared" si="2"/>
        <v>2.54</v>
      </c>
    </row>
    <row r="14" spans="1:6" x14ac:dyDescent="0.2">
      <c r="D14" s="2">
        <f>+SUM(D9:D13)</f>
        <v>20</v>
      </c>
      <c r="E14" s="2">
        <f>+SUM(E9:E13)</f>
        <v>59.424999999999997</v>
      </c>
      <c r="F14" s="2">
        <f>+SUM(F9:F13)</f>
        <v>138.54</v>
      </c>
    </row>
    <row r="16" spans="1:6" x14ac:dyDescent="0.2">
      <c r="A16" s="3" t="s">
        <v>33</v>
      </c>
      <c r="B16">
        <v>1.8</v>
      </c>
      <c r="C16">
        <v>1.5</v>
      </c>
      <c r="D16">
        <v>10</v>
      </c>
      <c r="E16">
        <f>+D16*C16*B16</f>
        <v>27</v>
      </c>
      <c r="F16">
        <f>(+B16*D16+C16*D16)*2</f>
        <v>66</v>
      </c>
    </row>
    <row r="17" spans="1:6" x14ac:dyDescent="0.2">
      <c r="B17">
        <v>2.7</v>
      </c>
      <c r="C17">
        <v>1.5</v>
      </c>
      <c r="D17">
        <v>7</v>
      </c>
      <c r="E17">
        <f t="shared" ref="E17:E20" si="3">+D17*C17*B17</f>
        <v>28.35</v>
      </c>
      <c r="F17">
        <f t="shared" ref="F17:F20" si="4">(+B17*D17+C17*D17)*2</f>
        <v>58.800000000000004</v>
      </c>
    </row>
    <row r="18" spans="1:6" x14ac:dyDescent="0.2">
      <c r="B18">
        <v>1.5</v>
      </c>
      <c r="C18">
        <v>1.5</v>
      </c>
      <c r="D18">
        <v>1</v>
      </c>
      <c r="E18">
        <f t="shared" si="3"/>
        <v>2.25</v>
      </c>
      <c r="F18">
        <f t="shared" si="4"/>
        <v>6</v>
      </c>
    </row>
    <row r="19" spans="1:6" x14ac:dyDescent="0.2">
      <c r="B19">
        <v>0.8</v>
      </c>
      <c r="C19">
        <v>1.8</v>
      </c>
      <c r="D19">
        <v>1</v>
      </c>
      <c r="E19">
        <f t="shared" si="3"/>
        <v>1.4400000000000002</v>
      </c>
      <c r="F19">
        <f t="shared" si="4"/>
        <v>5.2</v>
      </c>
    </row>
    <row r="20" spans="1:6" x14ac:dyDescent="0.2">
      <c r="B20">
        <v>0.5</v>
      </c>
      <c r="C20">
        <v>0.77</v>
      </c>
      <c r="D20">
        <v>1</v>
      </c>
      <c r="E20">
        <f t="shared" si="3"/>
        <v>0.38500000000000001</v>
      </c>
      <c r="F20">
        <f t="shared" si="4"/>
        <v>2.54</v>
      </c>
    </row>
    <row r="21" spans="1:6" x14ac:dyDescent="0.2">
      <c r="D21" s="2">
        <f>+SUM(D16:D20)</f>
        <v>20</v>
      </c>
      <c r="E21" s="2">
        <f>+SUM(E16:E20)</f>
        <v>59.424999999999997</v>
      </c>
      <c r="F21" s="2">
        <f>+SUM(F16:F20)</f>
        <v>138.54</v>
      </c>
    </row>
    <row r="23" spans="1:6" x14ac:dyDescent="0.2">
      <c r="A23" s="3" t="s">
        <v>34</v>
      </c>
      <c r="B23">
        <v>1.8</v>
      </c>
      <c r="C23">
        <v>1.5</v>
      </c>
      <c r="D23">
        <v>10</v>
      </c>
      <c r="E23">
        <f>+D23*C23*B23</f>
        <v>27</v>
      </c>
      <c r="F23">
        <f>(+B23*D23+C23*D23)*2</f>
        <v>66</v>
      </c>
    </row>
    <row r="24" spans="1:6" x14ac:dyDescent="0.2">
      <c r="B24">
        <v>2.7</v>
      </c>
      <c r="C24">
        <v>1.5</v>
      </c>
      <c r="D24">
        <v>7</v>
      </c>
      <c r="E24">
        <f t="shared" ref="E24:E27" si="5">+D24*C24*B24</f>
        <v>28.35</v>
      </c>
      <c r="F24">
        <f t="shared" ref="F24:F27" si="6">(+B24*D24+C24*D24)*2</f>
        <v>58.800000000000004</v>
      </c>
    </row>
    <row r="25" spans="1:6" x14ac:dyDescent="0.2">
      <c r="B25">
        <v>1.5</v>
      </c>
      <c r="C25">
        <v>1.5</v>
      </c>
      <c r="D25">
        <v>1</v>
      </c>
      <c r="E25">
        <f t="shared" si="5"/>
        <v>2.25</v>
      </c>
      <c r="F25">
        <f t="shared" si="6"/>
        <v>6</v>
      </c>
    </row>
    <row r="26" spans="1:6" x14ac:dyDescent="0.2">
      <c r="B26">
        <v>0.8</v>
      </c>
      <c r="C26">
        <v>1.8</v>
      </c>
      <c r="D26">
        <v>1</v>
      </c>
      <c r="E26">
        <f t="shared" si="5"/>
        <v>1.4400000000000002</v>
      </c>
      <c r="F26">
        <f t="shared" si="6"/>
        <v>5.2</v>
      </c>
    </row>
    <row r="27" spans="1:6" x14ac:dyDescent="0.2">
      <c r="B27">
        <v>0.5</v>
      </c>
      <c r="C27">
        <v>0.77</v>
      </c>
      <c r="D27">
        <v>1</v>
      </c>
      <c r="E27">
        <f t="shared" si="5"/>
        <v>0.38500000000000001</v>
      </c>
      <c r="F27">
        <f t="shared" si="6"/>
        <v>2.54</v>
      </c>
    </row>
    <row r="28" spans="1:6" x14ac:dyDescent="0.2">
      <c r="D28" s="2">
        <f>+SUM(D23:D27)</f>
        <v>20</v>
      </c>
      <c r="E28" s="2">
        <f>+SUM(E23:E27)</f>
        <v>59.424999999999997</v>
      </c>
      <c r="F28" s="2">
        <f>+SUM(F23:F27)</f>
        <v>138.54</v>
      </c>
    </row>
    <row r="30" spans="1:6" x14ac:dyDescent="0.2">
      <c r="A30" s="3" t="s">
        <v>35</v>
      </c>
      <c r="B30">
        <v>1.8</v>
      </c>
      <c r="C30">
        <v>1.5</v>
      </c>
      <c r="D30">
        <v>10</v>
      </c>
      <c r="E30">
        <f>+D30*C30*B30</f>
        <v>27</v>
      </c>
      <c r="F30">
        <f>(+B30*D30+C30*D30)*2</f>
        <v>66</v>
      </c>
    </row>
    <row r="31" spans="1:6" x14ac:dyDescent="0.2">
      <c r="B31">
        <v>2.7</v>
      </c>
      <c r="C31">
        <v>1.5</v>
      </c>
      <c r="D31">
        <v>7</v>
      </c>
      <c r="E31">
        <f t="shared" ref="E31:E34" si="7">+D31*C31*B31</f>
        <v>28.35</v>
      </c>
      <c r="F31">
        <f t="shared" ref="F31:F34" si="8">(+B31*D31+C31*D31)*2</f>
        <v>58.800000000000004</v>
      </c>
    </row>
    <row r="32" spans="1:6" x14ac:dyDescent="0.2">
      <c r="B32">
        <v>1.5</v>
      </c>
      <c r="C32">
        <v>1.5</v>
      </c>
      <c r="D32">
        <v>1</v>
      </c>
      <c r="E32">
        <f t="shared" si="7"/>
        <v>2.25</v>
      </c>
      <c r="F32">
        <f t="shared" si="8"/>
        <v>6</v>
      </c>
    </row>
    <row r="33" spans="1:6" x14ac:dyDescent="0.2">
      <c r="B33">
        <v>0.8</v>
      </c>
      <c r="C33">
        <v>1.8</v>
      </c>
      <c r="D33">
        <v>1</v>
      </c>
      <c r="E33">
        <f t="shared" si="7"/>
        <v>1.4400000000000002</v>
      </c>
      <c r="F33">
        <f t="shared" si="8"/>
        <v>5.2</v>
      </c>
    </row>
    <row r="34" spans="1:6" x14ac:dyDescent="0.2">
      <c r="B34">
        <v>0.5</v>
      </c>
      <c r="C34">
        <v>0.77</v>
      </c>
      <c r="D34">
        <v>1</v>
      </c>
      <c r="E34">
        <f t="shared" si="7"/>
        <v>0.38500000000000001</v>
      </c>
      <c r="F34">
        <f t="shared" si="8"/>
        <v>2.54</v>
      </c>
    </row>
    <row r="35" spans="1:6" x14ac:dyDescent="0.2">
      <c r="D35" s="2">
        <f>+SUM(D30:D34)</f>
        <v>20</v>
      </c>
      <c r="E35" s="2">
        <f>+SUM(E30:E34)</f>
        <v>59.424999999999997</v>
      </c>
      <c r="F35" s="2">
        <f>+SUM(F30:F34)</f>
        <v>138.54</v>
      </c>
    </row>
    <row r="37" spans="1:6" x14ac:dyDescent="0.2">
      <c r="A37" s="3" t="s">
        <v>36</v>
      </c>
      <c r="B37">
        <v>1.8</v>
      </c>
      <c r="C37">
        <v>1.5</v>
      </c>
      <c r="D37">
        <v>10</v>
      </c>
      <c r="E37">
        <f>+D37*C37*B37</f>
        <v>27</v>
      </c>
      <c r="F37">
        <f>(+B37*D37+C37*D37)*2</f>
        <v>66</v>
      </c>
    </row>
    <row r="38" spans="1:6" x14ac:dyDescent="0.2">
      <c r="B38">
        <v>2.7</v>
      </c>
      <c r="C38">
        <v>1.5</v>
      </c>
      <c r="D38">
        <v>7</v>
      </c>
      <c r="E38">
        <f t="shared" ref="E38:E41" si="9">+D38*C38*B38</f>
        <v>28.35</v>
      </c>
      <c r="F38">
        <f t="shared" ref="F38:F41" si="10">(+B38*D38+C38*D38)*2</f>
        <v>58.800000000000004</v>
      </c>
    </row>
    <row r="39" spans="1:6" x14ac:dyDescent="0.2">
      <c r="B39">
        <v>1.5</v>
      </c>
      <c r="C39">
        <v>1.5</v>
      </c>
      <c r="D39">
        <v>1</v>
      </c>
      <c r="E39">
        <f t="shared" si="9"/>
        <v>2.25</v>
      </c>
      <c r="F39">
        <f t="shared" si="10"/>
        <v>6</v>
      </c>
    </row>
    <row r="40" spans="1:6" x14ac:dyDescent="0.2">
      <c r="B40">
        <v>0.8</v>
      </c>
      <c r="C40">
        <v>1.8</v>
      </c>
      <c r="D40">
        <v>1</v>
      </c>
      <c r="E40">
        <f t="shared" si="9"/>
        <v>1.4400000000000002</v>
      </c>
      <c r="F40">
        <f t="shared" si="10"/>
        <v>5.2</v>
      </c>
    </row>
    <row r="41" spans="1:6" x14ac:dyDescent="0.2">
      <c r="B41">
        <v>0.5</v>
      </c>
      <c r="C41">
        <v>0.77</v>
      </c>
      <c r="D41">
        <v>1</v>
      </c>
      <c r="E41">
        <f t="shared" si="9"/>
        <v>0.38500000000000001</v>
      </c>
      <c r="F41">
        <f t="shared" si="10"/>
        <v>2.54</v>
      </c>
    </row>
    <row r="42" spans="1:6" x14ac:dyDescent="0.2">
      <c r="D42" s="2">
        <f>+SUM(D37:D41)</f>
        <v>20</v>
      </c>
      <c r="E42" s="2">
        <f>+SUM(E37:E41)</f>
        <v>59.424999999999997</v>
      </c>
      <c r="F42" s="2">
        <f>+SUM(F37:F41)</f>
        <v>138.54</v>
      </c>
    </row>
    <row r="44" spans="1:6" x14ac:dyDescent="0.2">
      <c r="A44" s="3" t="s">
        <v>37</v>
      </c>
      <c r="B44">
        <v>1.8</v>
      </c>
      <c r="C44">
        <v>1.5</v>
      </c>
      <c r="D44">
        <v>10</v>
      </c>
      <c r="E44">
        <f>+D44*C44*B44</f>
        <v>27</v>
      </c>
      <c r="F44">
        <f>(+B44*D44+C44*D44)*2</f>
        <v>66</v>
      </c>
    </row>
    <row r="45" spans="1:6" x14ac:dyDescent="0.2">
      <c r="B45">
        <v>2.7</v>
      </c>
      <c r="C45">
        <v>1.5</v>
      </c>
      <c r="D45">
        <v>7</v>
      </c>
      <c r="E45">
        <f t="shared" ref="E45:E48" si="11">+D45*C45*B45</f>
        <v>28.35</v>
      </c>
      <c r="F45">
        <f t="shared" ref="F45:F48" si="12">(+B45*D45+C45*D45)*2</f>
        <v>58.800000000000004</v>
      </c>
    </row>
    <row r="46" spans="1:6" x14ac:dyDescent="0.2">
      <c r="B46">
        <v>1.5</v>
      </c>
      <c r="C46">
        <v>1.5</v>
      </c>
      <c r="D46">
        <v>1</v>
      </c>
      <c r="E46">
        <f t="shared" si="11"/>
        <v>2.25</v>
      </c>
      <c r="F46">
        <f t="shared" si="12"/>
        <v>6</v>
      </c>
    </row>
    <row r="47" spans="1:6" x14ac:dyDescent="0.2">
      <c r="B47">
        <v>0.8</v>
      </c>
      <c r="C47">
        <v>1.8</v>
      </c>
      <c r="D47">
        <v>1</v>
      </c>
      <c r="E47">
        <f t="shared" si="11"/>
        <v>1.4400000000000002</v>
      </c>
      <c r="F47">
        <f t="shared" si="12"/>
        <v>5.2</v>
      </c>
    </row>
    <row r="48" spans="1:6" x14ac:dyDescent="0.2">
      <c r="B48">
        <v>0.5</v>
      </c>
      <c r="C48">
        <v>0.77</v>
      </c>
      <c r="D48">
        <v>1</v>
      </c>
      <c r="E48">
        <f t="shared" si="11"/>
        <v>0.38500000000000001</v>
      </c>
      <c r="F48">
        <f t="shared" si="12"/>
        <v>2.54</v>
      </c>
    </row>
    <row r="49" spans="1:6" x14ac:dyDescent="0.2">
      <c r="D49" s="2">
        <f>+SUM(D44:D48)</f>
        <v>20</v>
      </c>
      <c r="E49" s="2">
        <f>+SUM(E44:E48)</f>
        <v>59.424999999999997</v>
      </c>
      <c r="F49" s="2">
        <f>+SUM(F44:F48)</f>
        <v>138.54</v>
      </c>
    </row>
    <row r="51" spans="1:6" x14ac:dyDescent="0.2">
      <c r="A51" s="3" t="s">
        <v>38</v>
      </c>
      <c r="B51">
        <v>1.8</v>
      </c>
      <c r="C51">
        <v>1.5</v>
      </c>
      <c r="D51">
        <v>9</v>
      </c>
      <c r="E51">
        <f>+D51*C51*B51</f>
        <v>24.3</v>
      </c>
      <c r="F51">
        <f>(+B51*D51+C51*D51)*2</f>
        <v>59.4</v>
      </c>
    </row>
    <row r="52" spans="1:6" x14ac:dyDescent="0.2">
      <c r="B52">
        <v>2.7</v>
      </c>
      <c r="C52">
        <v>1.5</v>
      </c>
      <c r="D52">
        <v>7</v>
      </c>
      <c r="E52">
        <f t="shared" ref="E52:E55" si="13">+D52*C52*B52</f>
        <v>28.35</v>
      </c>
      <c r="F52">
        <f t="shared" ref="F52:F55" si="14">(+B52*D52+C52*D52)*2</f>
        <v>58.800000000000004</v>
      </c>
    </row>
    <row r="53" spans="1:6" x14ac:dyDescent="0.2">
      <c r="B53">
        <v>1.5</v>
      </c>
      <c r="C53">
        <v>1.5</v>
      </c>
      <c r="D53">
        <v>1</v>
      </c>
      <c r="E53">
        <f t="shared" si="13"/>
        <v>2.25</v>
      </c>
      <c r="F53">
        <f t="shared" si="14"/>
        <v>6</v>
      </c>
    </row>
    <row r="54" spans="1:6" x14ac:dyDescent="0.2">
      <c r="B54">
        <v>0.8</v>
      </c>
      <c r="C54">
        <v>1.8</v>
      </c>
      <c r="D54">
        <v>1</v>
      </c>
      <c r="E54">
        <f t="shared" si="13"/>
        <v>1.4400000000000002</v>
      </c>
      <c r="F54">
        <f t="shared" si="14"/>
        <v>5.2</v>
      </c>
    </row>
    <row r="55" spans="1:6" x14ac:dyDescent="0.2">
      <c r="B55">
        <v>0.5</v>
      </c>
      <c r="C55">
        <v>0.77</v>
      </c>
      <c r="D55">
        <v>1</v>
      </c>
      <c r="E55">
        <f t="shared" si="13"/>
        <v>0.38500000000000001</v>
      </c>
      <c r="F55">
        <f t="shared" si="14"/>
        <v>2.54</v>
      </c>
    </row>
    <row r="56" spans="1:6" x14ac:dyDescent="0.2">
      <c r="D56" s="2">
        <f>+SUM(D51:D55)</f>
        <v>19</v>
      </c>
      <c r="E56" s="2">
        <f>+SUM(E51:E55)</f>
        <v>56.725000000000001</v>
      </c>
      <c r="F56" s="2">
        <f>+SUM(F51:F55)</f>
        <v>131.94</v>
      </c>
    </row>
    <row r="58" spans="1:6" x14ac:dyDescent="0.2">
      <c r="A58" s="3" t="s">
        <v>39</v>
      </c>
      <c r="B58">
        <v>1.8</v>
      </c>
      <c r="C58">
        <v>1.5</v>
      </c>
      <c r="D58">
        <v>8</v>
      </c>
      <c r="E58">
        <f>+D58*C58*B58</f>
        <v>21.6</v>
      </c>
      <c r="F58">
        <f>(+B58*D58+C58*D58)*2</f>
        <v>52.8</v>
      </c>
    </row>
    <row r="59" spans="1:6" x14ac:dyDescent="0.2">
      <c r="B59">
        <v>2.7</v>
      </c>
      <c r="C59">
        <v>1.5</v>
      </c>
      <c r="D59">
        <v>6</v>
      </c>
      <c r="E59">
        <f t="shared" ref="E59:E62" si="15">+D59*C59*B59</f>
        <v>24.3</v>
      </c>
      <c r="F59">
        <f t="shared" ref="F59:F62" si="16">(+B59*D59+C59*D59)*2</f>
        <v>50.400000000000006</v>
      </c>
    </row>
    <row r="60" spans="1:6" x14ac:dyDescent="0.2">
      <c r="B60">
        <v>1.5</v>
      </c>
      <c r="C60">
        <v>1.5</v>
      </c>
      <c r="D60">
        <v>1</v>
      </c>
      <c r="E60">
        <f t="shared" si="15"/>
        <v>2.25</v>
      </c>
      <c r="F60">
        <f t="shared" si="16"/>
        <v>6</v>
      </c>
    </row>
    <row r="61" spans="1:6" x14ac:dyDescent="0.2">
      <c r="B61">
        <v>0.8</v>
      </c>
      <c r="C61">
        <v>1.8</v>
      </c>
      <c r="D61">
        <v>1</v>
      </c>
      <c r="E61">
        <f t="shared" si="15"/>
        <v>1.4400000000000002</v>
      </c>
      <c r="F61">
        <f t="shared" si="16"/>
        <v>5.2</v>
      </c>
    </row>
    <row r="62" spans="1:6" x14ac:dyDescent="0.2">
      <c r="B62">
        <v>0.5</v>
      </c>
      <c r="C62">
        <v>0.77</v>
      </c>
      <c r="D62">
        <v>1</v>
      </c>
      <c r="E62">
        <f t="shared" si="15"/>
        <v>0.38500000000000001</v>
      </c>
      <c r="F62">
        <f t="shared" si="16"/>
        <v>2.54</v>
      </c>
    </row>
    <row r="63" spans="1:6" x14ac:dyDescent="0.2">
      <c r="D63" s="2">
        <f>+SUM(D58:D62)</f>
        <v>17</v>
      </c>
      <c r="E63" s="2">
        <f>+SUM(E58:E62)</f>
        <v>49.975000000000001</v>
      </c>
      <c r="F63" s="2">
        <f>+SUM(F58:F62)</f>
        <v>116.94000000000001</v>
      </c>
    </row>
    <row r="64" spans="1:6" x14ac:dyDescent="0.2">
      <c r="D64" s="2">
        <f>D63+D56+D49+D42+D35+D28+D21+D14+D7</f>
        <v>161</v>
      </c>
      <c r="E64" s="2">
        <f>E63+E56+E49+E42+E35+E28+E21+E14</f>
        <v>463.25000000000006</v>
      </c>
    </row>
  </sheetData>
  <pageMargins left="0.7" right="0.7" top="0.75" bottom="0.75" header="0.3" footer="0.3"/>
  <pageSetup paperSize="9" orientation="portrait" horizontalDpi="4294967292" r:id="rId1"/>
  <ignoredErrors>
    <ignoredError sqref="F7:F8 E2:E8 D49:D64 D1:D42 E15:E63 E9:E14 F14:F15 F21:F22 F28:F29 F35:F36 F42:F43 F49:F50 F56:F57 F6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CVC</vt:lpstr>
      <vt:lpstr>Prix 1 appartement</vt:lpstr>
      <vt:lpstr>Dim Menuiserie Ext</vt:lpstr>
      <vt:lpstr>CVC!Impression_des_titres</vt:lpstr>
      <vt:lpstr>CVC!Zone_d_impression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moduo</dc:creator>
  <cp:lastModifiedBy>Victoire Agbemedi</cp:lastModifiedBy>
  <cp:lastPrinted>2025-02-04T10:29:58Z</cp:lastPrinted>
  <dcterms:created xsi:type="dcterms:W3CDTF">2014-04-03T14:58:07Z</dcterms:created>
  <dcterms:modified xsi:type="dcterms:W3CDTF">2025-02-04T11:22:35Z</dcterms:modified>
</cp:coreProperties>
</file>