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G:\11_OPERATIONS\SENAT\23_260_Renovation installations CVC Palais\05_Prestations_intellectuelles\03_AMOE_ST_relance\05_Pour publication\"/>
    </mc:Choice>
  </mc:AlternateContent>
  <xr:revisionPtr revIDLastSave="0" documentId="13_ncr:1_{D3E4B760-92DE-4738-8346-518B8CD37121}" xr6:coauthVersionLast="47" xr6:coauthVersionMax="47" xr10:uidLastSave="{00000000-0000-0000-0000-000000000000}"/>
  <bookViews>
    <workbookView xWindow="-28920" yWindow="-120" windowWidth="29040" windowHeight="15840" tabRatio="724" activeTab="1" xr2:uid="{00000000-000D-0000-FFFF-FFFF00000000}"/>
  </bookViews>
  <sheets>
    <sheet name="BET_CVC-PG" sheetId="17" r:id="rId1"/>
    <sheet name="BET_CVC_AMOE" sheetId="26" r:id="rId2"/>
    <sheet name="Multiservices - MS fictif B" sheetId="22" state="hidden" r:id="rId3"/>
    <sheet name="Multiservices - MS fictif C" sheetId="24" state="hidden" r:id="rId4"/>
  </sheets>
  <definedNames>
    <definedName name="_Toc120975016" localSheetId="1">BET_CVC_AMOE!#REF!</definedName>
    <definedName name="CVCPl0" localSheetId="1">#REF!</definedName>
    <definedName name="CVCPl0">#REF!</definedName>
    <definedName name="CVCPl1" localSheetId="1">#REF!</definedName>
    <definedName name="CVCPl1">#REF!</definedName>
    <definedName name="CVCPl2" localSheetId="1">#REF!</definedName>
    <definedName name="CVCPl2">#REF!</definedName>
    <definedName name="CVCPl3" localSheetId="1">#REF!</definedName>
    <definedName name="CVCPl3">#REF!</definedName>
    <definedName name="CVCPl4" localSheetId="1">#REF!</definedName>
    <definedName name="CVCPl4">#REF!</definedName>
    <definedName name="CVCPl5" localSheetId="1">#REF!</definedName>
    <definedName name="CVCPl5">#REF!</definedName>
    <definedName name="_xlnm.Print_Titles" localSheetId="1">BET_CVC_AMOE!$1:$7</definedName>
    <definedName name="_xlnm.Print_Titles" localSheetId="2">'Multiservices - MS fictif B'!$1:$7</definedName>
    <definedName name="_xlnm.Print_Titles" localSheetId="3">'Multiservices - MS fictif C'!$1:$7</definedName>
    <definedName name="OLE_LINK2" localSheetId="0">'BET_CVC-PG'!$K$16</definedName>
    <definedName name="_xlnm.Print_Area" localSheetId="1">BET_CVC_AMOE!$A$1:$J$66</definedName>
    <definedName name="_xlnm.Print_Area" localSheetId="0">'BET_CVC-PG'!$A$1:$E$20</definedName>
    <definedName name="_xlnm.Print_Area" localSheetId="2">'Multiservices - MS fictif B'!$A$1:$G$258</definedName>
    <definedName name="_xlnm.Print_Area" localSheetId="3">'Multiservices - MS fictif C'!$A$1:$G$156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4" i="26" l="1"/>
  <c r="J34" i="26"/>
  <c r="F34" i="26"/>
  <c r="J15" i="26"/>
  <c r="F15" i="26"/>
  <c r="J55" i="26"/>
  <c r="J54" i="26"/>
  <c r="J52" i="26"/>
  <c r="J56" i="26"/>
  <c r="F56" i="26"/>
  <c r="F55" i="26"/>
  <c r="F54" i="26"/>
  <c r="J53" i="26"/>
  <c r="F53" i="26"/>
  <c r="F52" i="26"/>
  <c r="J51" i="26"/>
  <c r="F51" i="26"/>
  <c r="J29" i="26" l="1"/>
  <c r="F29" i="26"/>
  <c r="N28" i="26"/>
  <c r="S28" i="26" s="1"/>
  <c r="J28" i="26"/>
  <c r="F28" i="26"/>
  <c r="J27" i="26"/>
  <c r="F27" i="26"/>
  <c r="J26" i="26"/>
  <c r="F26" i="26"/>
  <c r="J25" i="26"/>
  <c r="F25" i="26"/>
  <c r="J17" i="26"/>
  <c r="J18" i="26"/>
  <c r="F17" i="26"/>
  <c r="F18" i="26"/>
  <c r="B58" i="26" l="1"/>
  <c r="B48" i="26"/>
  <c r="B40" i="26"/>
  <c r="B31" i="26"/>
  <c r="B22" i="26"/>
  <c r="S11" i="26" l="1"/>
  <c r="J11" i="26"/>
  <c r="J10" i="26"/>
  <c r="J12" i="26"/>
  <c r="N19" i="26" l="1"/>
  <c r="S19" i="26" s="1"/>
  <c r="J19" i="26"/>
  <c r="F19" i="26"/>
  <c r="J16" i="26"/>
  <c r="F16" i="26"/>
  <c r="J46" i="26" l="1"/>
  <c r="F46" i="26"/>
  <c r="J45" i="26"/>
  <c r="F45" i="26"/>
  <c r="J44" i="26"/>
  <c r="F44" i="26"/>
  <c r="J43" i="26"/>
  <c r="F43" i="26"/>
  <c r="J38" i="26"/>
  <c r="F38" i="26"/>
  <c r="J37" i="26"/>
  <c r="F37" i="26"/>
  <c r="J36" i="26"/>
  <c r="F36" i="26"/>
  <c r="J35" i="26"/>
  <c r="F35" i="26"/>
  <c r="J40" i="26" l="1"/>
  <c r="J58" i="26"/>
  <c r="J48" i="26"/>
  <c r="F40" i="26"/>
  <c r="F48" i="26"/>
  <c r="F58" i="26"/>
  <c r="J20" i="26" l="1"/>
  <c r="F20" i="26"/>
  <c r="F22" i="26" s="1"/>
  <c r="F31" i="26" l="1"/>
  <c r="F63" i="26" s="1"/>
  <c r="I63" i="26"/>
  <c r="H63" i="26"/>
  <c r="S24" i="26"/>
  <c r="J24" i="26"/>
  <c r="J62" i="26"/>
  <c r="S14" i="26"/>
  <c r="J14" i="26"/>
  <c r="J22" i="26" s="1"/>
  <c r="J9" i="26"/>
  <c r="J4" i="26"/>
  <c r="J31" i="26" l="1"/>
  <c r="J63" i="26" s="1"/>
  <c r="A203" i="22" l="1"/>
  <c r="D193" i="22"/>
  <c r="D196" i="22"/>
  <c r="E196" i="22" s="1"/>
  <c r="G196" i="22" s="1"/>
  <c r="E198" i="22"/>
  <c r="G198" i="22" s="1"/>
  <c r="E197" i="22"/>
  <c r="G197" i="22" s="1"/>
  <c r="E194" i="22"/>
  <c r="G194" i="22" s="1"/>
  <c r="E195" i="22"/>
  <c r="G195" i="22" s="1"/>
  <c r="A190" i="22"/>
  <c r="A194" i="22" s="1"/>
  <c r="D187" i="22"/>
  <c r="E187" i="22" s="1"/>
  <c r="G187" i="22" s="1"/>
  <c r="D185" i="22"/>
  <c r="E185" i="22" s="1"/>
  <c r="G185" i="22" s="1"/>
  <c r="D183" i="22"/>
  <c r="E183" i="22" s="1"/>
  <c r="G183" i="22" s="1"/>
  <c r="A180" i="22"/>
  <c r="A183" i="22" s="1"/>
  <c r="D157" i="22"/>
  <c r="E157" i="22" s="1"/>
  <c r="G157" i="22" s="1"/>
  <c r="D156" i="22"/>
  <c r="E156" i="22" s="1"/>
  <c r="G156" i="22" s="1"/>
  <c r="E135" i="22"/>
  <c r="G135" i="22" s="1"/>
  <c r="E134" i="22"/>
  <c r="G134" i="22" s="1"/>
  <c r="E131" i="22"/>
  <c r="G131" i="22" s="1"/>
  <c r="E130" i="22"/>
  <c r="G130" i="22" s="1"/>
  <c r="E133" i="22"/>
  <c r="G133" i="22" s="1"/>
  <c r="E132" i="22"/>
  <c r="G132" i="22" s="1"/>
  <c r="E129" i="22"/>
  <c r="G129" i="22" s="1"/>
  <c r="E128" i="22"/>
  <c r="G128" i="22" s="1"/>
  <c r="E127" i="22"/>
  <c r="G127" i="22" s="1"/>
  <c r="E126" i="22"/>
  <c r="G126" i="22" s="1"/>
  <c r="E165" i="22"/>
  <c r="G165" i="22" s="1"/>
  <c r="E163" i="22"/>
  <c r="G163" i="22" s="1"/>
  <c r="E151" i="22"/>
  <c r="G151" i="22" s="1"/>
  <c r="E150" i="22"/>
  <c r="G150" i="22" s="1"/>
  <c r="D161" i="22"/>
  <c r="E161" i="22" s="1"/>
  <c r="G161" i="22" s="1"/>
  <c r="D140" i="22"/>
  <c r="A246" i="22"/>
  <c r="A248" i="22" s="1"/>
  <c r="E249" i="22"/>
  <c r="G249" i="22" s="1"/>
  <c r="E248" i="22"/>
  <c r="G248" i="22" s="1"/>
  <c r="E243" i="22"/>
  <c r="G243" i="22" s="1"/>
  <c r="A243" i="22"/>
  <c r="E203" i="22"/>
  <c r="G203" i="22" s="1"/>
  <c r="E200" i="22"/>
  <c r="G200" i="22" s="1"/>
  <c r="A200" i="22"/>
  <c r="E193" i="22"/>
  <c r="G193" i="22" s="1"/>
  <c r="B56" i="22"/>
  <c r="B67" i="22" s="1"/>
  <c r="B79" i="22" s="1"/>
  <c r="B87" i="22" s="1"/>
  <c r="B88" i="22"/>
  <c r="B80" i="22"/>
  <c r="E92" i="22"/>
  <c r="G92" i="22" s="1"/>
  <c r="E93" i="22"/>
  <c r="G93" i="22" s="1"/>
  <c r="E90" i="22"/>
  <c r="G90" i="22" s="1"/>
  <c r="E89" i="22"/>
  <c r="G89" i="22" s="1"/>
  <c r="A86" i="22"/>
  <c r="A92" i="22" s="1"/>
  <c r="E91" i="22"/>
  <c r="G91" i="22" s="1"/>
  <c r="A78" i="22"/>
  <c r="A82" i="22" s="1"/>
  <c r="A66" i="22"/>
  <c r="A71" i="22" s="1"/>
  <c r="A74" i="22"/>
  <c r="E72" i="22"/>
  <c r="G72" i="22" s="1"/>
  <c r="E71" i="22"/>
  <c r="G71" i="22" s="1"/>
  <c r="E70" i="22"/>
  <c r="G70" i="22" s="1"/>
  <c r="E69" i="22"/>
  <c r="G69" i="22" s="1"/>
  <c r="A55" i="22"/>
  <c r="A59" i="22" s="1"/>
  <c r="E61" i="22"/>
  <c r="G61" i="22" s="1"/>
  <c r="E60" i="22"/>
  <c r="G60" i="22" s="1"/>
  <c r="E59" i="22"/>
  <c r="G59" i="22" s="1"/>
  <c r="E58" i="22"/>
  <c r="G58" i="22" s="1"/>
  <c r="D51" i="22"/>
  <c r="D48" i="22"/>
  <c r="D43" i="22"/>
  <c r="A195" i="22" l="1"/>
  <c r="A197" i="22"/>
  <c r="A196" i="22"/>
  <c r="A198" i="22"/>
  <c r="A193" i="22"/>
  <c r="A187" i="22"/>
  <c r="A185" i="22"/>
  <c r="A249" i="22"/>
  <c r="A89" i="22"/>
  <c r="A93" i="22"/>
  <c r="A91" i="22"/>
  <c r="A90" i="22"/>
  <c r="A72" i="22"/>
  <c r="A70" i="22"/>
  <c r="A69" i="22"/>
  <c r="A60" i="22"/>
  <c r="A61" i="22"/>
  <c r="A58" i="22"/>
  <c r="E74" i="22" l="1"/>
  <c r="G74" i="22" s="1"/>
  <c r="A84" i="22"/>
  <c r="E84" i="22"/>
  <c r="G84" i="22" s="1"/>
  <c r="E83" i="22"/>
  <c r="G83" i="22" s="1"/>
  <c r="E82" i="22"/>
  <c r="G82" i="22" s="1"/>
  <c r="E81" i="22"/>
  <c r="G81" i="22" s="1"/>
  <c r="E43" i="22"/>
  <c r="G43" i="22" s="1"/>
  <c r="E48" i="22"/>
  <c r="G48" i="22" s="1"/>
  <c r="E46" i="22"/>
  <c r="G46" i="22" s="1"/>
  <c r="A41" i="22"/>
  <c r="A51" i="22" s="1"/>
  <c r="E51" i="22"/>
  <c r="G51" i="22" s="1"/>
  <c r="A46" i="22" l="1"/>
  <c r="A48" i="22"/>
  <c r="A43" i="22"/>
  <c r="A83" i="22"/>
  <c r="A81" i="22"/>
  <c r="E140" i="22" l="1"/>
  <c r="G140" i="22" s="1"/>
  <c r="E142" i="22"/>
  <c r="G142" i="22" s="1"/>
  <c r="B228" i="22"/>
  <c r="B229" i="22"/>
  <c r="B227" i="22"/>
  <c r="B222" i="22"/>
  <c r="B223" i="22"/>
  <c r="B221" i="22"/>
  <c r="B2" i="24" l="1"/>
  <c r="B2" i="22"/>
  <c r="E38" i="22" l="1"/>
  <c r="G38" i="22" s="1"/>
  <c r="E239" i="22"/>
  <c r="G239" i="22" s="1"/>
  <c r="D226" i="22"/>
  <c r="E226" i="22" s="1"/>
  <c r="G226" i="22" s="1"/>
  <c r="D230" i="22"/>
  <c r="E230" i="22" s="1"/>
  <c r="G230" i="22" s="1"/>
  <c r="D220" i="22"/>
  <c r="E220" i="22" s="1"/>
  <c r="G220" i="22" s="1"/>
  <c r="D216" i="22"/>
  <c r="E216" i="22" s="1"/>
  <c r="G216" i="22" s="1"/>
  <c r="D212" i="22"/>
  <c r="E212" i="22" s="1"/>
  <c r="G212" i="22" s="1"/>
  <c r="D224" i="22"/>
  <c r="E224" i="22" s="1"/>
  <c r="G224" i="22" s="1"/>
  <c r="D29" i="22"/>
  <c r="E29" i="22" s="1"/>
  <c r="G29" i="22" s="1"/>
  <c r="E34" i="22"/>
  <c r="G34" i="22" s="1"/>
  <c r="E36" i="22"/>
  <c r="G36" i="22" s="1"/>
  <c r="E32" i="22"/>
  <c r="G32" i="22" s="1"/>
  <c r="E27" i="22"/>
  <c r="G27" i="22" s="1"/>
  <c r="A26" i="22"/>
  <c r="A36" i="22" s="1"/>
  <c r="E238" i="22"/>
  <c r="G238" i="22" s="1"/>
  <c r="E237" i="22"/>
  <c r="G237" i="22" s="1"/>
  <c r="E236" i="22"/>
  <c r="G236" i="22" s="1"/>
  <c r="E235" i="22"/>
  <c r="G235" i="22" s="1"/>
  <c r="E168" i="22"/>
  <c r="G168" i="22" s="1"/>
  <c r="E144" i="22"/>
  <c r="G144" i="22" s="1"/>
  <c r="A122" i="22"/>
  <c r="D142" i="24"/>
  <c r="D141" i="24"/>
  <c r="E141" i="24" s="1"/>
  <c r="G141" i="24" s="1"/>
  <c r="D140" i="24"/>
  <c r="E140" i="24" s="1"/>
  <c r="G140" i="24" s="1"/>
  <c r="E148" i="24"/>
  <c r="G148" i="24" s="1"/>
  <c r="E147" i="24"/>
  <c r="G147" i="24" s="1"/>
  <c r="E146" i="24"/>
  <c r="G146" i="24" s="1"/>
  <c r="E142" i="24"/>
  <c r="G142" i="24" s="1"/>
  <c r="E133" i="24"/>
  <c r="G133" i="24" s="1"/>
  <c r="E130" i="24"/>
  <c r="G130" i="24" s="1"/>
  <c r="E128" i="24"/>
  <c r="G128" i="24" s="1"/>
  <c r="E127" i="24"/>
  <c r="G127" i="24" s="1"/>
  <c r="E121" i="24"/>
  <c r="G121" i="24" s="1"/>
  <c r="E115" i="24"/>
  <c r="G115" i="24" s="1"/>
  <c r="D97" i="24"/>
  <c r="E97" i="24" s="1"/>
  <c r="G97" i="24" s="1"/>
  <c r="A25" i="24"/>
  <c r="A41" i="24" s="1"/>
  <c r="E105" i="24"/>
  <c r="G105" i="24" s="1"/>
  <c r="E104" i="24"/>
  <c r="G104" i="24" s="1"/>
  <c r="E103" i="24"/>
  <c r="G103" i="24" s="1"/>
  <c r="D99" i="24"/>
  <c r="E99" i="24" s="1"/>
  <c r="G99" i="24" s="1"/>
  <c r="E98" i="24"/>
  <c r="G98" i="24" s="1"/>
  <c r="E90" i="24"/>
  <c r="G90" i="24" s="1"/>
  <c r="E87" i="24"/>
  <c r="G87" i="24" s="1"/>
  <c r="E85" i="24"/>
  <c r="G85" i="24" s="1"/>
  <c r="E84" i="24"/>
  <c r="G84" i="24" s="1"/>
  <c r="E78" i="24"/>
  <c r="G78" i="24" s="1"/>
  <c r="E72" i="24"/>
  <c r="G72" i="24" s="1"/>
  <c r="D54" i="24"/>
  <c r="E54" i="24" s="1"/>
  <c r="G54" i="24" s="1"/>
  <c r="D53" i="24"/>
  <c r="E53" i="24" s="1"/>
  <c r="G53" i="24" s="1"/>
  <c r="D51" i="24"/>
  <c r="E51" i="24" s="1"/>
  <c r="G51" i="24" s="1"/>
  <c r="E52" i="24"/>
  <c r="G52" i="24" s="1"/>
  <c r="E63" i="24"/>
  <c r="G63" i="24" s="1"/>
  <c r="E62" i="24"/>
  <c r="G62" i="24" s="1"/>
  <c r="E61" i="24"/>
  <c r="G61" i="24" s="1"/>
  <c r="E60" i="24"/>
  <c r="G60" i="24" s="1"/>
  <c r="E38" i="24"/>
  <c r="G38" i="24" s="1"/>
  <c r="E39" i="24"/>
  <c r="G39" i="24" s="1"/>
  <c r="E32" i="24"/>
  <c r="G32" i="24" s="1"/>
  <c r="E44" i="24"/>
  <c r="G44" i="24" s="1"/>
  <c r="E41" i="24"/>
  <c r="G41" i="24" s="1"/>
  <c r="E26" i="24"/>
  <c r="G26" i="24" s="1"/>
  <c r="B4" i="24"/>
  <c r="B16" i="24"/>
  <c r="B15" i="24"/>
  <c r="B14" i="24"/>
  <c r="F12" i="24"/>
  <c r="E12" i="24"/>
  <c r="D12" i="24"/>
  <c r="C12" i="24"/>
  <c r="B12" i="24"/>
  <c r="F11" i="24"/>
  <c r="E11" i="24"/>
  <c r="D11" i="24"/>
  <c r="C11" i="24"/>
  <c r="B11" i="24"/>
  <c r="B9" i="24"/>
  <c r="B8" i="24"/>
  <c r="A1" i="24"/>
  <c r="A168" i="22" l="1"/>
  <c r="A153" i="22"/>
  <c r="A159" i="22"/>
  <c r="A123" i="22"/>
  <c r="A133" i="22" s="1"/>
  <c r="A147" i="22"/>
  <c r="A38" i="22"/>
  <c r="A27" i="22"/>
  <c r="A32" i="22"/>
  <c r="A34" i="22"/>
  <c r="A29" i="22"/>
  <c r="A233" i="22"/>
  <c r="A137" i="22"/>
  <c r="A29" i="24"/>
  <c r="A32" i="24" s="1"/>
  <c r="A44" i="24"/>
  <c r="A26" i="24"/>
  <c r="A34" i="24"/>
  <c r="A39" i="24" s="1"/>
  <c r="A47" i="24"/>
  <c r="G156" i="24"/>
  <c r="A128" i="22" l="1"/>
  <c r="A132" i="22"/>
  <c r="A129" i="22"/>
  <c r="A127" i="22"/>
  <c r="A126" i="22"/>
  <c r="A131" i="22"/>
  <c r="A157" i="22"/>
  <c r="A156" i="22"/>
  <c r="A130" i="22"/>
  <c r="A135" i="22"/>
  <c r="A134" i="22"/>
  <c r="A163" i="22"/>
  <c r="A165" i="22"/>
  <c r="A150" i="22"/>
  <c r="A151" i="22"/>
  <c r="A161" i="22"/>
  <c r="A142" i="22"/>
  <c r="A140" i="22"/>
  <c r="A144" i="22"/>
  <c r="A236" i="22"/>
  <c r="A239" i="22"/>
  <c r="A235" i="22"/>
  <c r="A209" i="22"/>
  <c r="A238" i="22"/>
  <c r="A237" i="22"/>
  <c r="A38" i="24"/>
  <c r="A48" i="24"/>
  <c r="A58" i="24"/>
  <c r="A68" i="24"/>
  <c r="A71" i="24" s="1"/>
  <c r="A216" i="22" l="1"/>
  <c r="A230" i="22"/>
  <c r="A226" i="22"/>
  <c r="A224" i="22"/>
  <c r="A212" i="22"/>
  <c r="A220" i="22"/>
  <c r="A90" i="24"/>
  <c r="A93" i="24"/>
  <c r="A111" i="24" s="1"/>
  <c r="A114" i="24" s="1"/>
  <c r="A80" i="24"/>
  <c r="A87" i="24"/>
  <c r="A75" i="24"/>
  <c r="A78" i="24" s="1"/>
  <c r="A72" i="24"/>
  <c r="A62" i="24"/>
  <c r="A63" i="24"/>
  <c r="A61" i="24"/>
  <c r="A60" i="24"/>
  <c r="A53" i="24"/>
  <c r="A51" i="24"/>
  <c r="A52" i="24"/>
  <c r="A54" i="24"/>
  <c r="A136" i="24" l="1"/>
  <c r="A130" i="24"/>
  <c r="A123" i="24"/>
  <c r="A115" i="24"/>
  <c r="A118" i="24"/>
  <c r="A121" i="24" s="1"/>
  <c r="A133" i="24"/>
  <c r="A84" i="24"/>
  <c r="A85" i="24"/>
  <c r="A101" i="24"/>
  <c r="A94" i="24"/>
  <c r="A127" i="24" l="1"/>
  <c r="A128" i="24"/>
  <c r="A144" i="24"/>
  <c r="A137" i="24"/>
  <c r="A104" i="24"/>
  <c r="A103" i="24"/>
  <c r="A105" i="24"/>
  <c r="A98" i="24"/>
  <c r="A99" i="24"/>
  <c r="A97" i="24"/>
  <c r="A141" i="24" l="1"/>
  <c r="A140" i="24"/>
  <c r="A142" i="24"/>
  <c r="A147" i="24"/>
  <c r="A148" i="24"/>
  <c r="A146" i="24"/>
  <c r="F12" i="22" l="1"/>
  <c r="E12" i="22"/>
  <c r="D12" i="22"/>
  <c r="C12" i="22"/>
  <c r="B12" i="22"/>
  <c r="F11" i="22"/>
  <c r="E11" i="22"/>
  <c r="D11" i="22"/>
  <c r="C11" i="22"/>
  <c r="B11" i="22"/>
  <c r="B16" i="22" l="1"/>
  <c r="B15" i="22"/>
  <c r="B14" i="22"/>
  <c r="B9" i="22"/>
  <c r="B8" i="22"/>
  <c r="A1" i="22" l="1"/>
  <c r="B4" i="22"/>
  <c r="G258" i="22"/>
</calcChain>
</file>

<file path=xl/sharedStrings.xml><?xml version="1.0" encoding="utf-8"?>
<sst xmlns="http://schemas.openxmlformats.org/spreadsheetml/2006/main" count="477" uniqueCount="211">
  <si>
    <t>U</t>
  </si>
  <si>
    <t>ml</t>
  </si>
  <si>
    <t>Description des ouvrages</t>
  </si>
  <si>
    <t>Description</t>
  </si>
  <si>
    <t>N°</t>
  </si>
  <si>
    <t>DU PATRIMOINE ET DES JARDINS</t>
  </si>
  <si>
    <t>Prix Unitaire
 en €</t>
  </si>
  <si>
    <t>Quantité
Entreprise</t>
  </si>
  <si>
    <t>Montant H.T.</t>
  </si>
  <si>
    <t>Ens</t>
  </si>
  <si>
    <r>
      <t xml:space="preserve">Quantité
Moe
</t>
    </r>
    <r>
      <rPr>
        <b/>
        <i/>
        <sz val="8"/>
        <rFont val="Arial"/>
        <family val="2"/>
      </rPr>
      <t>A titre indicatif</t>
    </r>
  </si>
  <si>
    <t>TOTAL H.T.</t>
  </si>
  <si>
    <t>Objet : Aménagement de bureaux au premier étage du bâtiment P (aile Ouest)</t>
  </si>
  <si>
    <t xml:space="preserve">Cette opération consiste à transformer des logements existants en bureaux </t>
  </si>
  <si>
    <t xml:space="preserve">compris les accessoires (coudes,…) , les percements, les colliers,
 les fixations et toutes les sujétions de mise en œuvre  </t>
  </si>
  <si>
    <t>DEPOSE</t>
  </si>
  <si>
    <t>Objet : Aménagement d'ateliers provisoires pour les personnels in-situ</t>
  </si>
  <si>
    <t>A</t>
  </si>
  <si>
    <t>RESEAUX</t>
  </si>
  <si>
    <t>APPAREILLAGES</t>
  </si>
  <si>
    <t>Sans Objet</t>
  </si>
  <si>
    <t>Piquage sur le réseau existant</t>
  </si>
  <si>
    <t>Fournitures</t>
  </si>
  <si>
    <t>Mise en œuvre</t>
  </si>
  <si>
    <t>Raccordement sur le réseau d'évacuation</t>
  </si>
  <si>
    <t xml:space="preserve">compris fourniture et mise en œuvre d'un robinet d'arrêt à boisseau sphérique </t>
  </si>
  <si>
    <t>Réseaux d'alimentation en cuivre</t>
  </si>
  <si>
    <t>Percement à la méche pour le passage des réseaux</t>
  </si>
  <si>
    <t>Fourniture et mise en œuvre d'un réseau d'alimentation en cuivre</t>
  </si>
  <si>
    <t>Fourniture et mise en œuvre d'un réseau d'évacuation en P.V.C.</t>
  </si>
  <si>
    <t>Réseaux d'évacuation en PVC</t>
  </si>
  <si>
    <t>compris toutes sujétions de fournitures et mise en œuvre</t>
  </si>
  <si>
    <t>Percement à la méche de 25mm dans ouvrage en béton sur une épaisseur de 25 cm.</t>
  </si>
  <si>
    <t>♦ Meuble sous évier de 120 x 60 cm</t>
  </si>
  <si>
    <t>♦ Ballon ECS de 15 litres sous évier
      avec siphon et groupe de sécurité</t>
  </si>
  <si>
    <t>Cette prestation comprendra toutes les sujétions nécessaires à la mise en œuvre des appareillages détaillés ci-après avec l'ensemble de leurs accessoires (siphon, robinetterie, groupe de sécurité,…)</t>
  </si>
  <si>
    <t>Coef.</t>
  </si>
  <si>
    <t>Fournitures d'appareillage avec l'ensemble de leurs accessoires</t>
  </si>
  <si>
    <t>♦ Évier en grès avec siphon et robinetterie</t>
  </si>
  <si>
    <t>♦ Robinet d'arrêt et Siphon de MAL</t>
  </si>
  <si>
    <r>
      <rPr>
        <b/>
        <i/>
        <u/>
        <sz val="9"/>
        <color theme="1"/>
        <rFont val="Calibri"/>
        <family val="2"/>
        <scheme val="minor"/>
      </rPr>
      <t>NOTA IMPORTANT :</t>
    </r>
    <r>
      <rPr>
        <i/>
        <sz val="9"/>
        <color theme="1"/>
        <rFont val="Calibri"/>
        <family val="2"/>
        <scheme val="minor"/>
      </rPr>
      <t xml:space="preserve"> 
  Afin de facilité la comparaison des offres, dans le cadre du présent marché subséquent fictif, les candidats reprendront
    les valeurs des fournitures indiqués dans le présent document auxquels ils ajouteront leurs coefficients multiplicateurs.
  Ces coefficients prendront en compte toutes les sujétions prévues à l'article "2.4 - Fournitures sur factures fournisseurs"
    du marché subséquent n°1</t>
    </r>
  </si>
  <si>
    <t>♦ Diamètre 16/18mm</t>
  </si>
  <si>
    <t>♦ Diamètre 32mm</t>
  </si>
  <si>
    <t>♦ Diamètre 40mm</t>
  </si>
  <si>
    <t>B</t>
  </si>
  <si>
    <t>Ateliers des peintres Y0005 et Y0005a</t>
  </si>
  <si>
    <t>Ateliers des plombiers Y0001 et Y0001a</t>
  </si>
  <si>
    <t>♦ Évier en inox avec siphon et robinetterie</t>
  </si>
  <si>
    <t>C</t>
  </si>
  <si>
    <t>Ateliers des serrureriers Y0510a et des menuisiers Y0501pa</t>
  </si>
  <si>
    <t>♦ 2 Éviers en inox avec siphon et robinetterie</t>
  </si>
  <si>
    <t>♦ 2 Meubles sous évier de 120 x 60 cm</t>
  </si>
  <si>
    <t>♦ 2 Ballons ECS de 15 litres sous évier
      avec siphon et groupe de sécurité</t>
  </si>
  <si>
    <t>♦ Baignoire</t>
  </si>
  <si>
    <t>♦ Lavabo</t>
  </si>
  <si>
    <t>♦ Evier avec meuble en dessous</t>
  </si>
  <si>
    <t>♦ Cuvette de wc avec réservoire de chasse</t>
  </si>
  <si>
    <t>♦ Bidet</t>
  </si>
  <si>
    <t xml:space="preserve"> - 1er étage : 3</t>
  </si>
  <si>
    <t xml:space="preserve"> - 1er étage : 1</t>
  </si>
  <si>
    <t xml:space="preserve"> - 2ème étage : 1</t>
  </si>
  <si>
    <t>♦ Lave main avec siphon et robinetterie</t>
  </si>
  <si>
    <t>♦ Ensemble WC suspendu avec cuvette, bâti support, siphon,
       robinetterie,…</t>
  </si>
  <si>
    <t>♦ Barre de relèvement et de maintien</t>
  </si>
  <si>
    <t>♦ Ensemble de douche avec receveur, mitigeur, bonde de vidange,
      porte de douche, barre de douche, porte savon, flexible,…</t>
  </si>
  <si>
    <t>♦ Miroir 600 x 400 mm</t>
  </si>
  <si>
    <t>♦ Déversoir mural avec mitigeur, siphon,…</t>
  </si>
  <si>
    <t>♦ Robinetterie murale</t>
  </si>
  <si>
    <t>TELEPHONE : 01 42 34 22 10                              marches-apj@senat.fr</t>
  </si>
  <si>
    <t xml:space="preserve"> - 1er étage P0127 : 1 U </t>
  </si>
  <si>
    <t xml:space="preserve"> - 1er étage P0122a (WC) et P0121 "Bureau médecin" : 2 U </t>
  </si>
  <si>
    <t xml:space="preserve"> - 1er étage P0134 : 1 U </t>
  </si>
  <si>
    <t xml:space="preserve"> - 1er étage P0122a : 1 U </t>
  </si>
  <si>
    <t xml:space="preserve"> - 1er étage P0128 : 1 U </t>
  </si>
  <si>
    <t xml:space="preserve"> - 1er étage P0133 : 1 U </t>
  </si>
  <si>
    <t>♦ Diamètre 12/14mm</t>
  </si>
  <si>
    <t>♦ Diamètre 14/16mm</t>
  </si>
  <si>
    <t>♦ Diamètre jusqu'à 14mm</t>
  </si>
  <si>
    <t>♦ Diamètre de 16 à 20mm</t>
  </si>
  <si>
    <t>♦ Diamètre 40/42mm</t>
  </si>
  <si>
    <t>♦ Diamètre de 20 à 25mm</t>
  </si>
  <si>
    <t>compris toutes sujétions</t>
  </si>
  <si>
    <t>Les déposés en conservation comprendront la mise en stock et le reconditionnement pour une réutilisation ultérieure</t>
  </si>
  <si>
    <t>Les déposés sans conservation comprendront l'évacuation des gravois et les frais de décharge</t>
  </si>
  <si>
    <t>Dépose sans conservation d'appareils sanitaires avec l'ensemble de ses accessoires</t>
  </si>
  <si>
    <t>Dépose sans conservation de réseaux de plomberie existant en cuivre</t>
  </si>
  <si>
    <t>Dépose sans conservation de robinetterie murale gaz</t>
  </si>
  <si>
    <t xml:space="preserve"> - 1er étage : 17,00ml</t>
  </si>
  <si>
    <t xml:space="preserve"> - 2ème étage : 2,0ml</t>
  </si>
  <si>
    <t xml:space="preserve"> - 1er étage : 6,00ml</t>
  </si>
  <si>
    <t xml:space="preserve"> - 1er étage : 4,00ml</t>
  </si>
  <si>
    <t xml:space="preserve"> - 2ème étage : 1,00ml</t>
  </si>
  <si>
    <t xml:space="preserve"> - 1er étage : 9,00ml</t>
  </si>
  <si>
    <t>Dépose sans conservation de réseaux de plomberie existant en cuivre en sous-face du plancher du 1er étage</t>
  </si>
  <si>
    <t xml:space="preserve"> - 1er étage</t>
  </si>
  <si>
    <t>Dépose sans conservation de réseaux de gaz existant en cuivre</t>
  </si>
  <si>
    <t>Dépose sans conservation de réseaux de gaz existant en cuivre en sous-face du plancher du 1er étage</t>
  </si>
  <si>
    <t>Tous les travaux de dépose seront réalisés avec soins et prendront en compte la repirse du support (bouchement, raccord,…)</t>
  </si>
  <si>
    <t>Dépose sans conservation de réseaux d'évacuation en fonte SME  &amp; SMU en sous-face du plancher du 1er étage</t>
  </si>
  <si>
    <t>♦ Tube de 100mm de diamètre</t>
  </si>
  <si>
    <t>♦ Tube jusqu'à 75mm de diamètre</t>
  </si>
  <si>
    <t>♦ Coude à 45° de 100mm de diamètre</t>
  </si>
  <si>
    <t>♦ Colutte simple à 45° de 100mm de diamètre</t>
  </si>
  <si>
    <t>♦ Tamponnages définitifs de canalisation existante</t>
  </si>
  <si>
    <t>compris également les échafaudages nécessaires à l'exécution de ces prestations</t>
  </si>
  <si>
    <t xml:space="preserve">compris les accessoires (coudes,té, robinets d'arrêt,…) , les
  chevilles, les vis, les colliers, les fixations et toutes les
  sujétions de mise en œuvre  </t>
  </si>
  <si>
    <t>RESEAUX D'ALIMENTATION</t>
  </si>
  <si>
    <t>RESEAUX D'EVACUATION</t>
  </si>
  <si>
    <t>DIVERS</t>
  </si>
  <si>
    <t>Échafaudages pour permettre les prestations en sous-face du plancher du 1er étage</t>
  </si>
  <si>
    <t xml:space="preserve">comprenant l'acheminement du matériel, l'installation, la location pendant la durée des travaux, la dépose, le repliement et les contrôles nécessaires. </t>
  </si>
  <si>
    <t>Dépose et repose avec soin de faux plafond en dalles</t>
  </si>
  <si>
    <t>♦ Dépose</t>
  </si>
  <si>
    <t>♦ Repose</t>
  </si>
  <si>
    <t>m2</t>
  </si>
  <si>
    <t xml:space="preserve"> - 1er étage : 5,50ml 5,50ml + 3,00ml</t>
  </si>
  <si>
    <t>Robinet d'arrêt à boisseau sphérique</t>
  </si>
  <si>
    <t xml:space="preserve">compris les accessoires, les percements, les colliers,
 les fixations et toutes les sujétions de mise en œuvre  </t>
  </si>
  <si>
    <t>♦ Diamètre 12/17mm</t>
  </si>
  <si>
    <t xml:space="preserve"> - 1er étage : 5u + 3u + 5u</t>
  </si>
  <si>
    <t xml:space="preserve"> - 1er étage : 3,00ml</t>
  </si>
  <si>
    <t>Réseaux d'alimentation en cuivre en sous-face du plancher du 1er étage</t>
  </si>
  <si>
    <t>♦ Diamètre 15/21mm</t>
  </si>
  <si>
    <t xml:space="preserve"> - En sous-face du plancher du 1er étage</t>
  </si>
  <si>
    <t>♦ Diamètre 20/27mm</t>
  </si>
  <si>
    <t>Remaniage du réseau d'alimentation EF et ECS pour raccordement avec les nouveaux réseaux</t>
  </si>
  <si>
    <t xml:space="preserve">compris les accessoires, les percements, les colliers,
 les fixations et toutes les sujétions de fourniture et
 de mise en œuvre  </t>
  </si>
  <si>
    <t>♦ Repose de tube acier de 26,9mm</t>
  </si>
  <si>
    <t>♦ Dépose avec soin de tube acier de 26,9mm</t>
  </si>
  <si>
    <t>♦ Dépose avec soin de tube acier de 33,7mm</t>
  </si>
  <si>
    <t>♦ Repose de tube acier de 33,7mm</t>
  </si>
  <si>
    <t>♦ Fourniture et pose de tube acier de 26,9mm</t>
  </si>
  <si>
    <t>♦ Fourniture et pose de tube acier de 33,7mm</t>
  </si>
  <si>
    <t>♦ Fourniture et pose de robinet d'arrêt 20 x 27</t>
  </si>
  <si>
    <t>♦ Fourniture et pose de robinet d'arrêt 33 x 42</t>
  </si>
  <si>
    <t>♦ Fourniture et pose de tube de calorifugeage de 19mm
      d'épaisseur pour tube de 27mm</t>
  </si>
  <si>
    <t>♦ Fourniture et pose de tube de calorifugeage de 19mm
      d'épaisseur pour tube de 34mm</t>
  </si>
  <si>
    <t>Calorifugeage des tubes d'alimentation en cuivre en sous-face du 1er étage</t>
  </si>
  <si>
    <t xml:space="preserve">compris toutes les sujétions de mise en œuvre  </t>
  </si>
  <si>
    <t>Fourniture et mise en œuvre de manchons de mousse isolante de 19mm</t>
  </si>
  <si>
    <t>♦ Pour tube de 16mm</t>
  </si>
  <si>
    <t>♦ Pour tube de 18mm</t>
  </si>
  <si>
    <t>Cette prestation comprendra toutes les sujétions nécessaires à la mise en œuvre des appareillages détaillés ci-après avec l'ensemble de leurs accessoires (siphon, robinetterie, groupe de sécurité,…) ainsi que leurs raccordements aux réseaux d'alimentation et d'évacuation</t>
  </si>
  <si>
    <t>Réseaux d'évacuation en PVC au 1er étage</t>
  </si>
  <si>
    <t xml:space="preserve"> - 1er étage : 2,00ml + 1,00ml + 1,00ml</t>
  </si>
  <si>
    <t xml:space="preserve"> - 1er étage : 1,50ml + 1,50ml + 1,50ml</t>
  </si>
  <si>
    <t>♦ Diamètre 100mm</t>
  </si>
  <si>
    <t xml:space="preserve"> - 1er étage : 1,00ml + 1,00ml + 1,00ml</t>
  </si>
  <si>
    <t>Réseaux d'évacuation en fonte en sous-face du plancher du 1er étage</t>
  </si>
  <si>
    <t>♦ Coude à 45° de ø 100mm</t>
  </si>
  <si>
    <t>♦ Tuyau de ø 100mm</t>
  </si>
  <si>
    <t>♦ Culotte simple à 45° de ø 100mm</t>
  </si>
  <si>
    <t>♦ Tuyau de ø 75mm</t>
  </si>
  <si>
    <t>♦ Coude à 45° de ø 75mm</t>
  </si>
  <si>
    <t>♦ Culotte simple à 45° de ø 75mm</t>
  </si>
  <si>
    <t>Fourniture et mise en œuvre d'un réseau d'évacuation en fonte SME, SMU</t>
  </si>
  <si>
    <t>Raccordement sur le réseau d'évacuation existant</t>
  </si>
  <si>
    <t>Percement de 100mm dans ouvrage en béton sur une épaisseur
  de 15 cm.</t>
  </si>
  <si>
    <t>Ens.</t>
  </si>
  <si>
    <t>Q.</t>
  </si>
  <si>
    <t>Temps estimé pour la réalisation de ces prestations</t>
  </si>
  <si>
    <t>"in situ"</t>
  </si>
  <si>
    <t>"Agence"</t>
  </si>
  <si>
    <t>TOTAL</t>
  </si>
  <si>
    <t>P.U. en €</t>
  </si>
  <si>
    <t>- Réunions</t>
  </si>
  <si>
    <t>B-1</t>
  </si>
  <si>
    <t>B-2</t>
  </si>
  <si>
    <t xml:space="preserve">DIRECTION DE L'ARCHIECTURE, </t>
  </si>
  <si>
    <t>Cette offre devra être établie sur la base des pièces écrites et des documents joints. Dans tous les cas elle devra suivre l'organisation du présent document.</t>
  </si>
  <si>
    <t>Études de projet (PRO)</t>
  </si>
  <si>
    <t>Assistance pour la passation des marchés de travaux (ACT)</t>
  </si>
  <si>
    <t>PRESTATIONS ATTENDUES DU TITULAIRE</t>
  </si>
  <si>
    <t>15, RUE DE VAUGIRARD - 75 291 PARIS cedex 06</t>
  </si>
  <si>
    <t>PALAIS DU LUXEMBOURG
RÉNOVATION DE SOUS-STATIONS DE CHAUFFAGE
MISSION D’ASSISTANCE À LA MAÎTRISE D’ŒUVRE</t>
  </si>
  <si>
    <t>RÉNOVATION DE SOUS-STATIONS DE CHAUFFAGE - MISSION D’ASSISTANCE À LA MAÎTRISE D’ŒUVRE</t>
  </si>
  <si>
    <t>DOSSIER DE CONSULTATION 
DES ENTREPRISES</t>
  </si>
  <si>
    <t>FEVRIER 2025</t>
  </si>
  <si>
    <t>DECOMPOSITION DU PRIX GLOBAL ET FORFAITAIRE (DPGF)</t>
  </si>
  <si>
    <t>- Assistance pendant la période de consultation</t>
  </si>
  <si>
    <t>- Analyse des offres</t>
  </si>
  <si>
    <t>Examen de la conformité au projet des études d’exécution et direction de l’exécution des marchés de travaux (VISA/DET)</t>
  </si>
  <si>
    <t>4.1</t>
  </si>
  <si>
    <t>4.2</t>
  </si>
  <si>
    <t>- Pièces écrites</t>
  </si>
  <si>
    <t>- Pièces graphique</t>
  </si>
  <si>
    <t>- Pièces financières</t>
  </si>
  <si>
    <t>- Autres pièces</t>
  </si>
  <si>
    <t>- Organisation et direction des réunions de chantier hebdomadaires (inclus établissement des compte rendus)</t>
  </si>
  <si>
    <t>- Vérification de la conformité de l'ensemble des
   documents constituant les études d'exécution (VISA)</t>
  </si>
  <si>
    <t>- Suivi et contrôle de la réalisation des ouvrages et de leur intégration dans les locaux</t>
  </si>
  <si>
    <t>4.4</t>
  </si>
  <si>
    <t>4.5</t>
  </si>
  <si>
    <t>Assistance lors des opérations de réception et pendant la période de garantie de parfait achèvement (AOR)</t>
  </si>
  <si>
    <t>- Réalisation d’un rapport final présentant les mesures techniques prises après travaux  et délivrance d’un certificat au maître d’ouvrage garantissant que les travaux répondent aux objectifs de l’opération</t>
  </si>
  <si>
    <t xml:space="preserve">- Suivi des réserves éventuellement formulées lors de la réception des travaux, et ce jusqu’à leur levée, ainsi que la rédaction des formulaires correspondants </t>
  </si>
  <si>
    <t>- Examen des désordres signalés pendant la période de garantie de parfait achèvement</t>
  </si>
  <si>
    <t>- Contrôle des DOE et des éléments nécessaires à la constitution du DIUO</t>
  </si>
  <si>
    <t>- Vérification des projets de décompte final et instruction des éventuels mémoires en réclamation</t>
  </si>
  <si>
    <t xml:space="preserve">- Organisation des opérations préalables à la réception, vérification de la conformité des travaux aux prescriptions du marché, préparation des formulaires de réception </t>
  </si>
  <si>
    <t>Description des prestations</t>
  </si>
  <si>
    <t>Avant-projet (AVP)</t>
  </si>
  <si>
    <t>- Prise de connaissance des études déjà réalisées</t>
  </si>
  <si>
    <t>Article du CCTP</t>
  </si>
  <si>
    <t>- Préparation de la consultation des opérateurs économiques en charge des travaux</t>
  </si>
  <si>
    <t>- Examen des candidatures</t>
  </si>
  <si>
    <t>- Vérification des projets de décomptes périodiques</t>
  </si>
  <si>
    <t>SENAT - 15, RUE DE VAUGIRARD - 75291 PARIS CEDEX 06 - DIRECTION DE L'ARCHITECTURE, DU PATRIMOINE ET DES JARDINS</t>
  </si>
  <si>
    <t>TOTAL HT</t>
  </si>
  <si>
    <t>TOTAL TTC</t>
  </si>
  <si>
    <t>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</si>
</sst>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 _F_-;\-* #,##0.00\ _F_-;_-* &quot;-&quot;??\ _F_-;_-@_-"/>
    <numFmt numFmtId="166" formatCode="#,##0.00_ ;[Red]\-#,##0.00\ "/>
    <numFmt numFmtId="167" formatCode="#,##0.00&quot; €HT&quot;"/>
    <numFmt numFmtId="168" formatCode="_-* #,##0.00\ [$€-1]_-;\-* #,##0.00\ [$€-1]_-;_-* &quot;-&quot;??\ [$€-1]_-"/>
    <numFmt numFmtId="169" formatCode="#,##0.0&quot; €HT&quot;"/>
    <numFmt numFmtId="170" formatCode="#,##0_ ;[Red]\-#,##0\ "/>
    <numFmt numFmtId="171" formatCode="&quot;(coef.) &quot;#,##0.000"/>
    <numFmt numFmtId="172" formatCode="#,##0.00&quot; €HT/heure&quot;"/>
    <numFmt numFmtId="173" formatCode="#,##0.00&quot; €HT/0,5j&quot;"/>
    <numFmt numFmtId="174" formatCode="#,##0.00&quot; h&quot;;;&quot;&quot;"/>
    <numFmt numFmtId="176" formatCode="#,##0.00\ &quot;€&quot;"/>
  </numFmts>
  <fonts count="138" x14ac:knownFonts="1">
    <font>
      <sz val="11"/>
      <color theme="1"/>
      <name val="Calibri"/>
      <family val="2"/>
      <scheme val="minor"/>
    </font>
    <font>
      <b/>
      <u/>
      <sz val="14"/>
      <color indexed="8"/>
      <name val="Times New Roman"/>
      <family val="1"/>
    </font>
    <font>
      <sz val="11"/>
      <color indexed="8"/>
      <name val="Times New Roman"/>
      <family val="1"/>
    </font>
    <font>
      <i/>
      <sz val="10"/>
      <color indexed="8"/>
      <name val="Times New Roman"/>
      <family val="1"/>
    </font>
    <font>
      <b/>
      <sz val="11"/>
      <color indexed="8"/>
      <name val="Times New Roman"/>
      <family val="1"/>
    </font>
    <font>
      <b/>
      <sz val="8"/>
      <color rgb="FF008000"/>
      <name val="Calibri"/>
      <family val="2"/>
      <scheme val="minor"/>
    </font>
    <font>
      <b/>
      <sz val="16"/>
      <color indexed="8"/>
      <name val="Times New Roman"/>
      <family val="1"/>
    </font>
    <font>
      <sz val="10"/>
      <color theme="1"/>
      <name val="Calibri"/>
      <family val="2"/>
      <scheme val="minor"/>
    </font>
    <font>
      <b/>
      <u/>
      <sz val="12"/>
      <color indexed="8"/>
      <name val="Times New Roman"/>
      <family val="1"/>
    </font>
    <font>
      <sz val="10"/>
      <name val="Arial"/>
      <family val="2"/>
    </font>
    <font>
      <sz val="10"/>
      <color indexed="8"/>
      <name val="Arial Narrow"/>
      <family val="2"/>
    </font>
    <font>
      <b/>
      <sz val="10"/>
      <color rgb="FF008000"/>
      <name val="Calibri"/>
      <family val="2"/>
      <scheme val="minor"/>
    </font>
    <font>
      <b/>
      <i/>
      <u/>
      <sz val="12"/>
      <color theme="1"/>
      <name val="Calibri"/>
      <family val="2"/>
      <scheme val="minor"/>
    </font>
    <font>
      <b/>
      <u/>
      <sz val="12"/>
      <color theme="1"/>
      <name val="Calibri"/>
      <family val="2"/>
      <scheme val="minor"/>
    </font>
    <font>
      <b/>
      <sz val="12"/>
      <color theme="1"/>
      <name val="Calibri"/>
      <family val="2"/>
      <scheme val="minor"/>
    </font>
    <font>
      <sz val="9"/>
      <color theme="1"/>
      <name val="Calibri"/>
      <family val="2"/>
      <scheme val="minor"/>
    </font>
    <font>
      <b/>
      <sz val="8"/>
      <color theme="1"/>
      <name val="Calibri"/>
      <family val="2"/>
      <scheme val="minor"/>
    </font>
    <font>
      <sz val="8"/>
      <name val="Arial"/>
      <family val="2"/>
    </font>
    <font>
      <sz val="10"/>
      <color indexed="8"/>
      <name val="Times New Roman"/>
      <family val="1"/>
    </font>
    <font>
      <b/>
      <sz val="11"/>
      <name val="Times New Roman"/>
      <family val="1"/>
    </font>
    <font>
      <sz val="10"/>
      <name val="Times New Roman"/>
      <family val="1"/>
    </font>
    <font>
      <sz val="8"/>
      <name val="Times New Roman"/>
      <family val="1"/>
    </font>
    <font>
      <b/>
      <sz val="9"/>
      <name val="Times New Roman"/>
      <family val="1"/>
    </font>
    <font>
      <sz val="11"/>
      <name val="Times New Roman"/>
      <family val="1"/>
    </font>
    <font>
      <b/>
      <sz val="9"/>
      <name val="Arial"/>
      <family val="2"/>
    </font>
    <font>
      <b/>
      <sz val="8"/>
      <name val="Times New Roman"/>
      <family val="1"/>
    </font>
    <font>
      <b/>
      <i/>
      <sz val="14"/>
      <color indexed="8"/>
      <name val="Times New Roman"/>
      <family val="1"/>
    </font>
    <font>
      <b/>
      <sz val="12"/>
      <name val="Times New Roman"/>
      <family val="1"/>
    </font>
    <font>
      <b/>
      <i/>
      <sz val="12"/>
      <color indexed="12"/>
      <name val="Times New Roman"/>
      <family val="1"/>
    </font>
    <font>
      <b/>
      <i/>
      <sz val="10"/>
      <color indexed="21"/>
      <name val="Times New Roman"/>
      <family val="1"/>
    </font>
    <font>
      <b/>
      <sz val="9"/>
      <color indexed="8"/>
      <name val="Arial"/>
      <family val="2"/>
    </font>
    <font>
      <sz val="10"/>
      <color indexed="8"/>
      <name val="Arial"/>
      <family val="2"/>
    </font>
    <font>
      <b/>
      <sz val="18"/>
      <color indexed="8"/>
      <name val="Times New Roman"/>
      <family val="1"/>
    </font>
    <font>
      <b/>
      <sz val="12"/>
      <color indexed="18"/>
      <name val="Times New Roman"/>
      <family val="1"/>
    </font>
    <font>
      <b/>
      <sz val="10"/>
      <color indexed="8"/>
      <name val="Arial Rounded MT Bold"/>
      <family val="2"/>
    </font>
    <font>
      <sz val="8"/>
      <color indexed="8"/>
      <name val="Arial Narrow"/>
      <family val="2"/>
    </font>
    <font>
      <b/>
      <sz val="8"/>
      <color indexed="8"/>
      <name val="Arial Narrow"/>
      <family val="2"/>
    </font>
    <font>
      <sz val="7"/>
      <color indexed="8"/>
      <name val="Arial"/>
      <family val="2"/>
    </font>
    <font>
      <sz val="8"/>
      <color indexed="8"/>
      <name val="Arial"/>
      <family val="2"/>
    </font>
    <font>
      <sz val="8"/>
      <color indexed="10"/>
      <name val="Arial"/>
      <family val="2"/>
    </font>
    <font>
      <i/>
      <sz val="8"/>
      <color indexed="10"/>
      <name val="Arial"/>
      <family val="2"/>
    </font>
    <font>
      <sz val="12"/>
      <color indexed="8"/>
      <name val="Arial"/>
      <family val="2"/>
    </font>
    <font>
      <b/>
      <u/>
      <sz val="11"/>
      <color indexed="8"/>
      <name val="Times New Roman"/>
      <family val="1"/>
    </font>
    <font>
      <b/>
      <sz val="10"/>
      <color theme="1"/>
      <name val="Calibri"/>
      <family val="2"/>
      <scheme val="minor"/>
    </font>
    <font>
      <b/>
      <i/>
      <sz val="10"/>
      <color theme="1"/>
      <name val="Calibri"/>
      <family val="2"/>
      <scheme val="minor"/>
    </font>
    <font>
      <b/>
      <sz val="10"/>
      <color rgb="FF3333CC"/>
      <name val="Calibri"/>
      <family val="2"/>
      <scheme val="minor"/>
    </font>
    <font>
      <b/>
      <sz val="8"/>
      <color rgb="FF3333CC"/>
      <name val="Calibri"/>
      <family val="2"/>
      <scheme val="minor"/>
    </font>
    <font>
      <sz val="10"/>
      <name val="MS Sans Serif"/>
      <family val="2"/>
    </font>
    <font>
      <sz val="12"/>
      <name val="Times New Roman"/>
      <family val="1"/>
    </font>
    <font>
      <b/>
      <i/>
      <sz val="9"/>
      <name val="Times New Roman"/>
      <family val="1"/>
    </font>
    <font>
      <b/>
      <u/>
      <sz val="12"/>
      <name val="Times New Roman"/>
      <family val="1"/>
    </font>
    <font>
      <b/>
      <i/>
      <sz val="9"/>
      <name val="Arial"/>
      <family val="2"/>
    </font>
    <font>
      <b/>
      <u/>
      <sz val="8"/>
      <color theme="1"/>
      <name val="Calibri"/>
      <family val="2"/>
      <scheme val="minor"/>
    </font>
    <font>
      <b/>
      <u/>
      <sz val="9"/>
      <color rgb="FF008000"/>
      <name val="Calibri"/>
      <family val="2"/>
      <scheme val="minor"/>
    </font>
    <font>
      <b/>
      <sz val="10"/>
      <name val="Calibri"/>
      <family val="2"/>
      <scheme val="minor"/>
    </font>
    <font>
      <sz val="10"/>
      <color rgb="FF008000"/>
      <name val="Calibri"/>
      <family val="2"/>
      <scheme val="minor"/>
    </font>
    <font>
      <b/>
      <i/>
      <sz val="8"/>
      <name val="Arial"/>
      <family val="2"/>
    </font>
    <font>
      <b/>
      <i/>
      <u/>
      <sz val="12"/>
      <name val="Calibri"/>
      <family val="2"/>
      <scheme val="minor"/>
    </font>
    <font>
      <b/>
      <sz val="8"/>
      <name val="Calibri"/>
      <family val="2"/>
      <scheme val="minor"/>
    </font>
    <font>
      <b/>
      <i/>
      <u/>
      <sz val="10"/>
      <color theme="1"/>
      <name val="Calibri"/>
      <family val="2"/>
      <scheme val="minor"/>
    </font>
    <font>
      <sz val="8"/>
      <color rgb="FF008000"/>
      <name val="Calibri"/>
      <family val="2"/>
      <scheme val="minor"/>
    </font>
    <font>
      <b/>
      <sz val="6"/>
      <color rgb="FF008000"/>
      <name val="Calibri"/>
      <family val="2"/>
      <scheme val="minor"/>
    </font>
    <font>
      <b/>
      <sz val="6"/>
      <color rgb="FF3333CC"/>
      <name val="Calibri"/>
      <family val="2"/>
      <scheme val="minor"/>
    </font>
    <font>
      <b/>
      <sz val="6"/>
      <name val="Calibri"/>
      <family val="2"/>
      <scheme val="minor"/>
    </font>
    <font>
      <b/>
      <sz val="6"/>
      <color theme="1"/>
      <name val="Calibri"/>
      <family val="2"/>
      <scheme val="minor"/>
    </font>
    <font>
      <b/>
      <sz val="12"/>
      <color rgb="FF008000"/>
      <name val="Calibri"/>
      <family val="2"/>
      <scheme val="minor"/>
    </font>
    <font>
      <b/>
      <sz val="12"/>
      <color rgb="FF3333CC"/>
      <name val="Calibri"/>
      <family val="2"/>
      <scheme val="minor"/>
    </font>
    <font>
      <b/>
      <sz val="12"/>
      <name val="Calibri"/>
      <family val="2"/>
      <scheme val="minor"/>
    </font>
    <font>
      <b/>
      <sz val="9"/>
      <color theme="1"/>
      <name val="Calibri"/>
      <family val="2"/>
      <scheme val="minor"/>
    </font>
    <font>
      <b/>
      <sz val="9"/>
      <color rgb="FF008000"/>
      <name val="Calibri"/>
      <family val="2"/>
      <scheme val="minor"/>
    </font>
    <font>
      <sz val="9"/>
      <color rgb="FF008000"/>
      <name val="Calibri"/>
      <family val="2"/>
      <scheme val="minor"/>
    </font>
    <font>
      <b/>
      <sz val="9"/>
      <color rgb="FF3333CC"/>
      <name val="Calibri"/>
      <family val="2"/>
      <scheme val="minor"/>
    </font>
    <font>
      <b/>
      <sz val="9"/>
      <name val="Calibri"/>
      <family val="2"/>
      <scheme val="minor"/>
    </font>
    <font>
      <sz val="6"/>
      <color rgb="FF008000"/>
      <name val="Calibri"/>
      <family val="2"/>
      <scheme val="minor"/>
    </font>
    <font>
      <sz val="9"/>
      <color rgb="FF3333CC"/>
      <name val="Calibri"/>
      <family val="2"/>
      <scheme val="minor"/>
    </font>
    <font>
      <sz val="9"/>
      <name val="Calibri"/>
      <family val="2"/>
      <scheme val="minor"/>
    </font>
    <font>
      <i/>
      <sz val="9"/>
      <color theme="1"/>
      <name val="Calibri"/>
      <family val="2"/>
      <scheme val="minor"/>
    </font>
    <font>
      <b/>
      <i/>
      <u/>
      <sz val="9"/>
      <color theme="1"/>
      <name val="Calibri"/>
      <family val="2"/>
      <scheme val="minor"/>
    </font>
    <font>
      <i/>
      <sz val="8"/>
      <color rgb="FF008000"/>
      <name val="Calibri"/>
      <family val="2"/>
      <scheme val="minor"/>
    </font>
    <font>
      <b/>
      <i/>
      <sz val="8"/>
      <color rgb="FF008000"/>
      <name val="Calibri"/>
      <family val="2"/>
      <scheme val="minor"/>
    </font>
    <font>
      <b/>
      <sz val="11"/>
      <color theme="1"/>
      <name val="Calibri"/>
      <family val="2"/>
      <scheme val="minor"/>
    </font>
    <font>
      <b/>
      <sz val="11"/>
      <color rgb="FF008000"/>
      <name val="Calibri"/>
      <family val="2"/>
      <scheme val="minor"/>
    </font>
    <font>
      <b/>
      <sz val="11"/>
      <color rgb="FF3333CC"/>
      <name val="Calibri"/>
      <family val="2"/>
      <scheme val="minor"/>
    </font>
    <font>
      <b/>
      <sz val="11"/>
      <name val="Calibri"/>
      <family val="2"/>
      <scheme val="minor"/>
    </font>
    <font>
      <b/>
      <u/>
      <sz val="9"/>
      <color theme="1"/>
      <name val="Calibri"/>
      <family val="2"/>
      <scheme val="minor"/>
    </font>
    <font>
      <b/>
      <i/>
      <sz val="9"/>
      <color theme="1"/>
      <name val="Calibri"/>
      <family val="2"/>
      <scheme val="minor"/>
    </font>
    <font>
      <sz val="11"/>
      <color rgb="FF008000"/>
      <name val="Calibri"/>
      <family val="2"/>
      <scheme val="minor"/>
    </font>
    <font>
      <b/>
      <sz val="18"/>
      <name val="Times New Roman"/>
      <family val="1"/>
    </font>
    <font>
      <sz val="9"/>
      <name val="Times New Roman"/>
      <family val="1"/>
    </font>
    <font>
      <sz val="11"/>
      <color theme="1"/>
      <name val="Times New Roman"/>
      <family val="1"/>
    </font>
    <font>
      <sz val="18"/>
      <name val="Times New Roman"/>
      <family val="1"/>
    </font>
    <font>
      <b/>
      <sz val="16"/>
      <name val="Times New Roman"/>
      <family val="1"/>
    </font>
    <font>
      <sz val="16"/>
      <name val="Times New Roman"/>
      <family val="1"/>
    </font>
    <font>
      <sz val="16"/>
      <color theme="1"/>
      <name val="Times New Roman"/>
      <family val="1"/>
    </font>
    <font>
      <b/>
      <sz val="16"/>
      <color theme="1"/>
      <name val="Times New Roman"/>
      <family val="1"/>
    </font>
    <font>
      <sz val="20"/>
      <name val="Times New Roman"/>
      <family val="1"/>
    </font>
    <font>
      <sz val="18"/>
      <color theme="1"/>
      <name val="Times New Roman"/>
      <family val="1"/>
    </font>
    <font>
      <b/>
      <i/>
      <sz val="9"/>
      <color rgb="FF008000"/>
      <name val="Times New Roman"/>
      <family val="1"/>
    </font>
    <font>
      <b/>
      <u/>
      <sz val="8"/>
      <color rgb="FF008000"/>
      <name val="Times New Roman"/>
      <family val="1"/>
    </font>
    <font>
      <b/>
      <i/>
      <sz val="8"/>
      <name val="Times New Roman"/>
      <family val="1"/>
    </font>
    <font>
      <b/>
      <sz val="12"/>
      <color theme="1"/>
      <name val="Times New Roman"/>
      <family val="1"/>
    </font>
    <font>
      <b/>
      <i/>
      <sz val="10"/>
      <color theme="1"/>
      <name val="Times New Roman"/>
      <family val="1"/>
    </font>
    <font>
      <b/>
      <sz val="12"/>
      <color rgb="FF008000"/>
      <name val="Times New Roman"/>
      <family val="1"/>
    </font>
    <font>
      <b/>
      <sz val="8"/>
      <color theme="1"/>
      <name val="Times New Roman"/>
      <family val="1"/>
    </font>
    <font>
      <b/>
      <u/>
      <sz val="10"/>
      <color theme="1"/>
      <name val="Times New Roman"/>
      <family val="1"/>
    </font>
    <font>
      <b/>
      <sz val="8"/>
      <color rgb="FF008000"/>
      <name val="Times New Roman"/>
      <family val="1"/>
    </font>
    <font>
      <sz val="8"/>
      <color rgb="FF008000"/>
      <name val="Times New Roman"/>
      <family val="1"/>
    </font>
    <font>
      <b/>
      <sz val="6"/>
      <name val="Times New Roman"/>
      <family val="1"/>
    </font>
    <font>
      <sz val="6"/>
      <name val="Times New Roman"/>
      <family val="1"/>
    </font>
    <font>
      <sz val="6"/>
      <color rgb="FF008000"/>
      <name val="Times New Roman"/>
      <family val="1"/>
    </font>
    <font>
      <b/>
      <sz val="9"/>
      <color rgb="FF008000"/>
      <name val="Times New Roman"/>
      <family val="1"/>
    </font>
    <font>
      <i/>
      <sz val="8"/>
      <name val="Times New Roman"/>
      <family val="1"/>
    </font>
    <font>
      <b/>
      <sz val="10"/>
      <color theme="1"/>
      <name val="Times New Roman"/>
      <family val="1"/>
    </font>
    <font>
      <b/>
      <sz val="10"/>
      <color rgb="FF008000"/>
      <name val="Times New Roman"/>
      <family val="1"/>
    </font>
    <font>
      <b/>
      <sz val="10"/>
      <color rgb="FF3333CC"/>
      <name val="Times New Roman"/>
      <family val="1"/>
    </font>
    <font>
      <b/>
      <sz val="10"/>
      <name val="Times New Roman"/>
      <family val="1"/>
    </font>
    <font>
      <b/>
      <sz val="9"/>
      <color theme="1"/>
      <name val="Times New Roman"/>
      <family val="1"/>
    </font>
    <font>
      <b/>
      <i/>
      <sz val="8"/>
      <color theme="1"/>
      <name val="Times New Roman"/>
      <family val="1"/>
    </font>
    <font>
      <b/>
      <sz val="8"/>
      <color rgb="FF3333CC"/>
      <name val="Times New Roman"/>
      <family val="1"/>
    </font>
    <font>
      <b/>
      <u/>
      <sz val="11"/>
      <color theme="1"/>
      <name val="Times New Roman"/>
      <family val="1"/>
    </font>
    <font>
      <b/>
      <sz val="11"/>
      <color rgb="FF008000"/>
      <name val="Times New Roman"/>
      <family val="1"/>
    </font>
    <font>
      <b/>
      <sz val="11"/>
      <color rgb="FF3333CC"/>
      <name val="Times New Roman"/>
      <family val="1"/>
    </font>
    <font>
      <b/>
      <sz val="11"/>
      <color theme="1"/>
      <name val="Times New Roman"/>
      <family val="1"/>
    </font>
    <font>
      <b/>
      <sz val="14"/>
      <name val="Times New Roman"/>
      <family val="1"/>
    </font>
    <font>
      <sz val="10"/>
      <color theme="1"/>
      <name val="Times New Roman"/>
      <family val="1"/>
    </font>
    <font>
      <sz val="9"/>
      <color theme="1"/>
      <name val="Times New Roman"/>
      <family val="1"/>
    </font>
    <font>
      <b/>
      <sz val="9"/>
      <color rgb="FF3333CC"/>
      <name val="Times New Roman"/>
      <family val="1"/>
    </font>
    <font>
      <b/>
      <u/>
      <sz val="8"/>
      <color theme="1"/>
      <name val="Times New Roman"/>
      <family val="1"/>
    </font>
    <font>
      <i/>
      <sz val="8"/>
      <color theme="1"/>
      <name val="Times New Roman"/>
      <family val="1"/>
    </font>
    <font>
      <sz val="8"/>
      <color theme="1"/>
      <name val="Times New Roman"/>
      <family val="1"/>
    </font>
    <font>
      <i/>
      <sz val="10"/>
      <color theme="1"/>
      <name val="Times New Roman"/>
      <family val="1"/>
    </font>
    <font>
      <sz val="6"/>
      <color theme="1"/>
      <name val="Times New Roman"/>
      <family val="1"/>
    </font>
    <font>
      <b/>
      <sz val="6"/>
      <color rgb="FF008000"/>
      <name val="Times New Roman"/>
      <family val="1"/>
    </font>
    <font>
      <b/>
      <sz val="6"/>
      <color rgb="FF3333CC"/>
      <name val="Times New Roman"/>
      <family val="1"/>
    </font>
    <font>
      <b/>
      <i/>
      <u/>
      <sz val="12"/>
      <name val="Times New Roman"/>
      <family val="1"/>
    </font>
    <font>
      <sz val="10"/>
      <color rgb="FF008000"/>
      <name val="Times New Roman"/>
      <family val="1"/>
    </font>
    <font>
      <b/>
      <i/>
      <sz val="10"/>
      <name val="Times New Roman"/>
      <family val="1"/>
    </font>
    <font>
      <b/>
      <i/>
      <sz val="10"/>
      <color rgb="FF008000"/>
      <name val="Times New Roman"/>
      <family val="1"/>
    </font>
  </fonts>
  <fills count="11">
    <fill>
      <patternFill patternType="none"/>
    </fill>
    <fill>
      <patternFill patternType="gray125"/>
    </fill>
    <fill>
      <patternFill patternType="solid">
        <fgColor indexed="9"/>
      </patternFill>
    </fill>
    <fill>
      <patternFill patternType="solid">
        <fgColor theme="0" tint="-0.14999847407452621"/>
        <bgColor indexed="64"/>
      </patternFill>
    </fill>
    <fill>
      <patternFill patternType="solid">
        <fgColor indexed="43"/>
      </patternFill>
    </fill>
    <fill>
      <patternFill patternType="solid">
        <fgColor indexed="9"/>
        <bgColor indexed="64"/>
      </patternFill>
    </fill>
    <fill>
      <patternFill patternType="solid">
        <fgColor theme="2"/>
        <bgColor indexed="64"/>
      </patternFill>
    </fill>
    <fill>
      <patternFill patternType="solid">
        <fgColor theme="9" tint="0.79998168889431442"/>
        <bgColor indexed="64"/>
      </patternFill>
    </fill>
    <fill>
      <patternFill patternType="solid">
        <fgColor indexed="41"/>
        <bgColor indexed="64"/>
      </patternFill>
    </fill>
    <fill>
      <patternFill patternType="solid">
        <fgColor theme="2" tint="-9.9978637043366805E-2"/>
        <bgColor indexed="64"/>
      </patternFill>
    </fill>
    <fill>
      <patternFill patternType="solid">
        <fgColor theme="0" tint="-0.14996795556505021"/>
        <bgColor indexed="64"/>
      </patternFill>
    </fill>
  </fills>
  <borders count="28">
    <border>
      <left/>
      <right/>
      <top/>
      <bottom/>
      <diagonal/>
    </border>
    <border>
      <left style="thin">
        <color indexed="9"/>
      </left>
      <right style="thin">
        <color indexed="9"/>
      </right>
      <top style="thin">
        <color indexed="9"/>
      </top>
      <bottom style="thin">
        <color indexed="9"/>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diagonal/>
    </border>
    <border>
      <left/>
      <right/>
      <top/>
      <bottom style="hair">
        <color indexed="64"/>
      </bottom>
      <diagonal/>
    </border>
    <border>
      <left style="thin">
        <color indexed="64"/>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6">
    <xf numFmtId="0" fontId="0" fillId="0" borderId="0"/>
    <xf numFmtId="49" fontId="1" fillId="2" borderId="0">
      <alignment horizontal="left" vertical="top" wrapText="1"/>
    </xf>
    <xf numFmtId="0" fontId="2" fillId="2" borderId="0">
      <alignment horizontal="left" vertical="top" wrapText="1"/>
    </xf>
    <xf numFmtId="0" fontId="3" fillId="2" borderId="0">
      <alignment horizontal="left" vertical="top" wrapText="1"/>
    </xf>
    <xf numFmtId="49" fontId="4" fillId="2" borderId="0">
      <alignment horizontal="left" vertical="top" wrapText="1"/>
    </xf>
    <xf numFmtId="0" fontId="2" fillId="2" borderId="0">
      <alignment horizontal="left" vertical="top" wrapText="1"/>
    </xf>
    <xf numFmtId="49" fontId="6" fillId="4" borderId="1">
      <alignment horizontal="left" vertical="top" wrapText="1"/>
    </xf>
    <xf numFmtId="0" fontId="10" fillId="2" borderId="0">
      <alignment horizontal="left" vertical="top" wrapText="1"/>
    </xf>
    <xf numFmtId="0" fontId="3" fillId="2" borderId="0">
      <alignment horizontal="left" vertical="top" wrapText="1"/>
    </xf>
    <xf numFmtId="49" fontId="8" fillId="2" borderId="0">
      <alignment horizontal="left" vertical="top" wrapText="1"/>
    </xf>
    <xf numFmtId="0" fontId="3" fillId="2" borderId="0">
      <alignment horizontal="left" vertical="top" wrapText="1"/>
    </xf>
    <xf numFmtId="0" fontId="2" fillId="2" borderId="0">
      <alignment horizontal="left" vertical="top" wrapText="1"/>
    </xf>
    <xf numFmtId="0" fontId="9" fillId="0" borderId="0"/>
    <xf numFmtId="165" fontId="9" fillId="0" borderId="0" applyFont="0" applyFill="0" applyBorder="0" applyAlignment="0" applyProtection="0"/>
    <xf numFmtId="0" fontId="23" fillId="0" borderId="0">
      <alignment vertical="top"/>
    </xf>
    <xf numFmtId="0" fontId="9" fillId="0" borderId="0">
      <alignment vertical="top"/>
    </xf>
    <xf numFmtId="49" fontId="8" fillId="2" borderId="0">
      <alignment horizontal="left" vertical="top" wrapText="1"/>
    </xf>
    <xf numFmtId="0" fontId="18" fillId="2" borderId="0">
      <alignment horizontal="left" vertical="top" wrapText="1"/>
    </xf>
    <xf numFmtId="0" fontId="18" fillId="2" borderId="0">
      <alignment horizontal="left" vertical="top" wrapText="1"/>
    </xf>
    <xf numFmtId="0" fontId="18" fillId="2" borderId="0">
      <alignment horizontal="left" vertical="top" wrapText="1"/>
    </xf>
    <xf numFmtId="49" fontId="28" fillId="2" borderId="0">
      <alignment horizontal="left" vertical="top" wrapText="1"/>
    </xf>
    <xf numFmtId="0" fontId="18" fillId="2" borderId="0">
      <alignment horizontal="left" vertical="top" wrapText="1"/>
    </xf>
    <xf numFmtId="49" fontId="29" fillId="2" borderId="0">
      <alignment horizontal="left" vertical="top" wrapText="1"/>
    </xf>
    <xf numFmtId="49" fontId="26"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0" fillId="2" borderId="0">
      <alignment horizontal="left" vertical="top" wrapText="1"/>
    </xf>
    <xf numFmtId="0" fontId="31" fillId="2" borderId="0">
      <alignment horizontal="left" vertical="top" wrapText="1"/>
    </xf>
    <xf numFmtId="0" fontId="31" fillId="2" borderId="0">
      <alignment horizontal="left" vertical="top" wrapText="1"/>
    </xf>
    <xf numFmtId="0" fontId="31" fillId="2" borderId="0">
      <alignment horizontal="left" vertical="top" wrapText="1"/>
    </xf>
    <xf numFmtId="0" fontId="31" fillId="2" borderId="0">
      <alignment horizontal="left" vertical="top" wrapText="1"/>
    </xf>
    <xf numFmtId="49" fontId="32" fillId="2" borderId="0">
      <alignment horizontal="left" vertical="top" wrapText="1"/>
    </xf>
    <xf numFmtId="49" fontId="6" fillId="2" borderId="0">
      <alignment horizontal="left" vertical="top" wrapText="1"/>
    </xf>
    <xf numFmtId="49" fontId="1" fillId="2" borderId="0">
      <alignment horizontal="left" vertical="top" wrapText="1"/>
    </xf>
    <xf numFmtId="49" fontId="33" fillId="2" borderId="0">
      <alignment horizontal="left" vertical="top" wrapText="1"/>
    </xf>
    <xf numFmtId="0" fontId="34" fillId="2" borderId="0">
      <alignment horizontal="left" vertical="top" wrapText="1"/>
    </xf>
    <xf numFmtId="0" fontId="18" fillId="2" borderId="0">
      <alignment horizontal="left" vertical="top" wrapText="1"/>
    </xf>
    <xf numFmtId="0" fontId="31" fillId="2" borderId="0">
      <alignment horizontal="left" vertical="top" wrapText="1"/>
    </xf>
    <xf numFmtId="0" fontId="18" fillId="2" borderId="0">
      <alignment horizontal="left" vertical="top" wrapText="1"/>
    </xf>
    <xf numFmtId="0" fontId="18" fillId="2" borderId="0">
      <alignment horizontal="left" vertical="top" wrapText="1"/>
    </xf>
    <xf numFmtId="0" fontId="31" fillId="2" borderId="0">
      <alignment horizontal="left" vertical="top" wrapText="1"/>
    </xf>
    <xf numFmtId="0" fontId="31" fillId="2" borderId="0">
      <alignment horizontal="left" vertical="top" wrapText="1"/>
    </xf>
    <xf numFmtId="0" fontId="31" fillId="2" borderId="0">
      <alignment horizontal="left" vertical="top" wrapText="1"/>
    </xf>
    <xf numFmtId="0" fontId="31" fillId="2" borderId="0">
      <alignment horizontal="left" vertical="top" wrapText="1"/>
    </xf>
    <xf numFmtId="0" fontId="31" fillId="2" borderId="0">
      <alignment horizontal="left" vertical="top" wrapText="1"/>
    </xf>
    <xf numFmtId="0" fontId="2" fillId="2" borderId="0">
      <alignment horizontal="left" vertical="top" wrapText="1"/>
    </xf>
    <xf numFmtId="0" fontId="35" fillId="2" borderId="0">
      <alignment horizontal="left" vertical="top" wrapText="1" indent="1"/>
    </xf>
    <xf numFmtId="0" fontId="36" fillId="2" borderId="0">
      <alignment horizontal="left" vertical="top" wrapText="1" indent="1"/>
    </xf>
    <xf numFmtId="0" fontId="35" fillId="2" borderId="0">
      <alignment horizontal="left" vertical="top" wrapText="1" indent="1"/>
    </xf>
    <xf numFmtId="49" fontId="37" fillId="2" borderId="0">
      <alignment vertical="top" wrapText="1"/>
    </xf>
    <xf numFmtId="0" fontId="38" fillId="2" borderId="0">
      <alignment horizontal="left" vertical="top"/>
    </xf>
    <xf numFmtId="0" fontId="38" fillId="2" borderId="0">
      <alignment horizontal="left" vertical="top"/>
    </xf>
    <xf numFmtId="0" fontId="38" fillId="2" borderId="0">
      <alignment horizontal="left" vertical="top" wrapText="1"/>
    </xf>
    <xf numFmtId="49" fontId="38" fillId="2" borderId="0">
      <alignment horizontal="left" vertical="top" wrapText="1"/>
    </xf>
    <xf numFmtId="0" fontId="39" fillId="2" borderId="0">
      <alignment horizontal="left" vertical="top" wrapText="1"/>
    </xf>
    <xf numFmtId="0" fontId="38" fillId="2" borderId="0">
      <alignment horizontal="left" vertical="top" wrapText="1"/>
    </xf>
    <xf numFmtId="0" fontId="38" fillId="2" borderId="0">
      <alignment horizontal="left" vertical="top" wrapText="1"/>
    </xf>
    <xf numFmtId="0" fontId="31" fillId="2" borderId="0">
      <alignment horizontal="left" vertical="top" wrapText="1"/>
    </xf>
    <xf numFmtId="0" fontId="31" fillId="2" borderId="0">
      <alignment horizontal="left" vertical="top" wrapText="1"/>
    </xf>
    <xf numFmtId="49" fontId="31" fillId="2" borderId="0">
      <alignment horizontal="left" vertical="top" wrapText="1"/>
    </xf>
    <xf numFmtId="49" fontId="31" fillId="2" borderId="0">
      <alignment horizontal="left" vertical="top" wrapText="1"/>
    </xf>
    <xf numFmtId="0" fontId="38" fillId="2" borderId="0">
      <alignment horizontal="left" vertical="top" wrapText="1"/>
    </xf>
    <xf numFmtId="0" fontId="40" fillId="2" borderId="0">
      <alignment horizontal="left" vertical="top" wrapText="1"/>
    </xf>
    <xf numFmtId="49" fontId="41" fillId="2" borderId="0">
      <alignment horizontal="left" vertical="top"/>
    </xf>
    <xf numFmtId="4" fontId="17" fillId="0" borderId="0">
      <alignment horizontal="right" vertical="center"/>
    </xf>
    <xf numFmtId="49" fontId="37" fillId="2" borderId="0">
      <alignment vertical="top" wrapText="1"/>
    </xf>
    <xf numFmtId="0" fontId="2" fillId="2" borderId="0">
      <alignment horizontal="left" vertical="top" wrapText="1"/>
    </xf>
    <xf numFmtId="0" fontId="3" fillId="2" borderId="0">
      <alignment horizontal="left" vertical="top" wrapText="1"/>
    </xf>
    <xf numFmtId="49" fontId="4" fillId="2" borderId="0">
      <alignment horizontal="left" vertical="top" wrapText="1"/>
    </xf>
    <xf numFmtId="0" fontId="38" fillId="2" borderId="0">
      <alignment horizontal="left" vertical="top"/>
    </xf>
    <xf numFmtId="164" fontId="9" fillId="0" borderId="0" applyFont="0" applyFill="0" applyBorder="0" applyAlignment="0" applyProtection="0"/>
    <xf numFmtId="0" fontId="3" fillId="2" borderId="0">
      <alignment horizontal="left" vertical="top" wrapText="1"/>
    </xf>
    <xf numFmtId="0" fontId="3" fillId="2" borderId="0">
      <alignment horizontal="left" vertical="top" wrapText="1"/>
    </xf>
    <xf numFmtId="49" fontId="42" fillId="2" borderId="0">
      <alignment horizontal="left" vertical="top" wrapText="1"/>
    </xf>
    <xf numFmtId="0" fontId="2" fillId="2" borderId="0">
      <alignment horizontal="left" vertical="top" wrapText="1"/>
    </xf>
    <xf numFmtId="0" fontId="2" fillId="2" borderId="0">
      <alignment horizontal="left" vertical="top" wrapText="1"/>
    </xf>
    <xf numFmtId="168" fontId="9" fillId="0" borderId="0" applyFont="0" applyFill="0" applyBorder="0" applyAlignment="0" applyProtection="0"/>
    <xf numFmtId="49" fontId="33" fillId="2" borderId="0">
      <alignment horizontal="left" vertical="top" wrapText="1"/>
    </xf>
    <xf numFmtId="0" fontId="9" fillId="0" borderId="0">
      <alignment vertical="top"/>
    </xf>
    <xf numFmtId="0" fontId="20" fillId="0" borderId="0">
      <alignment horizontal="left" vertical="center"/>
    </xf>
    <xf numFmtId="0" fontId="47" fillId="0" borderId="0" applyFont="0" applyFill="0" applyBorder="0" applyAlignment="0" applyProtection="0"/>
    <xf numFmtId="0" fontId="9" fillId="0" borderId="0"/>
    <xf numFmtId="0" fontId="20" fillId="0" borderId="0">
      <alignment horizontal="left" vertical="center"/>
    </xf>
  </cellStyleXfs>
  <cellXfs count="440">
    <xf numFmtId="0" fontId="0" fillId="0" borderId="0" xfId="0"/>
    <xf numFmtId="0" fontId="7" fillId="0" borderId="0" xfId="0" applyFont="1"/>
    <xf numFmtId="0" fontId="21" fillId="0" borderId="0" xfId="12" applyFont="1" applyFill="1" applyProtection="1"/>
    <xf numFmtId="0" fontId="19" fillId="5" borderId="0" xfId="14" applyFont="1" applyFill="1" applyAlignment="1" applyProtection="1">
      <alignment vertical="center"/>
      <protection locked="0"/>
    </xf>
    <xf numFmtId="0" fontId="19" fillId="5" borderId="0" xfId="14" applyFont="1" applyFill="1" applyAlignment="1" applyProtection="1">
      <alignment vertical="center"/>
    </xf>
    <xf numFmtId="0" fontId="25" fillId="5" borderId="0" xfId="14" applyFont="1" applyFill="1" applyAlignment="1" applyProtection="1">
      <alignment vertical="center"/>
    </xf>
    <xf numFmtId="0" fontId="11" fillId="0" borderId="0" xfId="0" applyFont="1" applyBorder="1" applyAlignment="1">
      <alignment horizontal="center" vertical="center"/>
    </xf>
    <xf numFmtId="0" fontId="0" fillId="0" borderId="0" xfId="0" applyBorder="1" applyAlignment="1"/>
    <xf numFmtId="0" fontId="7" fillId="0" borderId="0" xfId="0" applyFont="1" applyBorder="1" applyAlignment="1"/>
    <xf numFmtId="0" fontId="16" fillId="0" borderId="0" xfId="0" applyFont="1" applyBorder="1" applyAlignment="1">
      <alignment vertical="center"/>
    </xf>
    <xf numFmtId="0" fontId="16" fillId="0" borderId="0" xfId="0" applyFont="1" applyAlignment="1">
      <alignment vertical="center"/>
    </xf>
    <xf numFmtId="0" fontId="16" fillId="0" borderId="14" xfId="0" applyFont="1" applyBorder="1" applyAlignment="1">
      <alignment horizontal="left" vertical="center" indent="1"/>
    </xf>
    <xf numFmtId="0" fontId="5" fillId="0" borderId="14" xfId="0" applyFont="1" applyBorder="1" applyAlignment="1">
      <alignment horizontal="center" vertical="center"/>
    </xf>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45" fillId="0" borderId="0" xfId="0" applyFont="1" applyBorder="1" applyAlignment="1">
      <alignment horizontal="center" vertical="center"/>
    </xf>
    <xf numFmtId="0" fontId="21" fillId="0" borderId="0" xfId="12" applyFont="1" applyFill="1" applyProtection="1">
      <protection locked="0"/>
    </xf>
    <xf numFmtId="0" fontId="48" fillId="0" borderId="0" xfId="12" applyFont="1" applyFill="1" applyProtection="1">
      <protection locked="0"/>
    </xf>
    <xf numFmtId="0" fontId="48" fillId="0" borderId="0" xfId="12" applyFont="1" applyFill="1" applyProtection="1"/>
    <xf numFmtId="0" fontId="14" fillId="0" borderId="0" xfId="0" applyFont="1"/>
    <xf numFmtId="0" fontId="14" fillId="0" borderId="0" xfId="0" applyFont="1" applyBorder="1" applyAlignment="1"/>
    <xf numFmtId="49" fontId="24" fillId="3" borderId="12" xfId="13" applyNumberFormat="1" applyFont="1" applyFill="1" applyBorder="1" applyAlignment="1" applyProtection="1">
      <alignment horizontal="center" vertical="center"/>
    </xf>
    <xf numFmtId="0" fontId="49" fillId="0" borderId="4" xfId="12" applyFont="1" applyFill="1" applyBorder="1" applyAlignment="1" applyProtection="1"/>
    <xf numFmtId="0" fontId="49" fillId="0" borderId="4" xfId="12" applyFont="1" applyFill="1" applyBorder="1" applyAlignment="1" applyProtection="1">
      <protection locked="0"/>
    </xf>
    <xf numFmtId="0" fontId="49" fillId="0" borderId="5" xfId="12" applyFont="1" applyFill="1" applyBorder="1" applyAlignment="1" applyProtection="1"/>
    <xf numFmtId="0" fontId="14" fillId="0" borderId="2" xfId="0" applyFont="1" applyBorder="1" applyAlignment="1"/>
    <xf numFmtId="0" fontId="13" fillId="0" borderId="0" xfId="0" applyFont="1" applyBorder="1" applyAlignment="1"/>
    <xf numFmtId="0" fontId="14" fillId="0" borderId="6" xfId="0" applyFont="1" applyBorder="1" applyAlignment="1"/>
    <xf numFmtId="49" fontId="27" fillId="5" borderId="2" xfId="12" applyNumberFormat="1" applyFont="1" applyFill="1" applyBorder="1" applyAlignment="1" applyProtection="1">
      <alignment vertical="top"/>
    </xf>
    <xf numFmtId="0" fontId="50" fillId="5" borderId="0" xfId="12" applyNumberFormat="1" applyFont="1" applyFill="1" applyBorder="1" applyAlignment="1" applyProtection="1">
      <alignment horizontal="left" vertical="top"/>
    </xf>
    <xf numFmtId="0" fontId="48" fillId="0" borderId="0" xfId="12" applyFont="1" applyFill="1" applyBorder="1" applyAlignment="1" applyProtection="1">
      <alignment horizontal="center"/>
    </xf>
    <xf numFmtId="0" fontId="48" fillId="0" borderId="6" xfId="12" applyFont="1" applyFill="1" applyBorder="1" applyAlignment="1" applyProtection="1">
      <protection locked="0"/>
    </xf>
    <xf numFmtId="0" fontId="21" fillId="5" borderId="8" xfId="12" applyNumberFormat="1" applyFont="1" applyFill="1" applyBorder="1" applyAlignment="1" applyProtection="1">
      <alignment horizontal="left" vertical="top"/>
    </xf>
    <xf numFmtId="0" fontId="16" fillId="0" borderId="2" xfId="0" applyFont="1" applyBorder="1" applyAlignment="1"/>
    <xf numFmtId="0" fontId="52" fillId="0" borderId="0" xfId="0" applyFont="1" applyBorder="1" applyAlignment="1"/>
    <xf numFmtId="0" fontId="16" fillId="0" borderId="0" xfId="0" applyFont="1" applyBorder="1" applyAlignment="1"/>
    <xf numFmtId="0" fontId="16" fillId="0" borderId="6" xfId="0" applyFont="1" applyBorder="1" applyAlignment="1"/>
    <xf numFmtId="0" fontId="16" fillId="0" borderId="0" xfId="0" applyFont="1"/>
    <xf numFmtId="49" fontId="25" fillId="5" borderId="7" xfId="12" applyNumberFormat="1" applyFont="1" applyFill="1" applyBorder="1" applyAlignment="1" applyProtection="1">
      <alignment vertical="top"/>
    </xf>
    <xf numFmtId="0" fontId="21" fillId="0" borderId="8" xfId="12" applyFont="1" applyFill="1" applyBorder="1" applyAlignment="1" applyProtection="1">
      <alignment horizontal="center"/>
    </xf>
    <xf numFmtId="0" fontId="21" fillId="0" borderId="9" xfId="12" applyFont="1" applyFill="1" applyBorder="1" applyAlignment="1" applyProtection="1">
      <protection locked="0"/>
    </xf>
    <xf numFmtId="0" fontId="53" fillId="0" borderId="0" xfId="0" applyFont="1" applyBorder="1" applyAlignment="1">
      <alignment horizontal="center"/>
    </xf>
    <xf numFmtId="166" fontId="51" fillId="3" borderId="11" xfId="13" applyNumberFormat="1" applyFont="1" applyFill="1" applyBorder="1" applyAlignment="1" applyProtection="1">
      <alignment horizontal="center" vertical="center" wrapText="1"/>
      <protection locked="0"/>
    </xf>
    <xf numFmtId="166" fontId="51" fillId="3" borderId="19" xfId="13" applyNumberFormat="1" applyFont="1" applyFill="1" applyBorder="1" applyAlignment="1" applyProtection="1">
      <alignment horizontal="center" vertical="center" wrapText="1"/>
      <protection locked="0"/>
    </xf>
    <xf numFmtId="167" fontId="54" fillId="0" borderId="20" xfId="0" applyNumberFormat="1" applyFont="1" applyBorder="1" applyAlignment="1">
      <alignment horizontal="center" vertical="center"/>
    </xf>
    <xf numFmtId="167" fontId="45" fillId="0" borderId="0" xfId="0" applyNumberFormat="1" applyFont="1" applyBorder="1" applyAlignment="1">
      <alignment horizontal="center" vertical="center"/>
    </xf>
    <xf numFmtId="167" fontId="45" fillId="0" borderId="8" xfId="0" applyNumberFormat="1" applyFont="1" applyBorder="1" applyAlignment="1">
      <alignment horizontal="center" vertical="center"/>
    </xf>
    <xf numFmtId="0" fontId="43" fillId="0" borderId="14" xfId="0" applyFont="1" applyBorder="1" applyAlignment="1">
      <alignment horizontal="left" vertical="center" indent="1"/>
    </xf>
    <xf numFmtId="0" fontId="43" fillId="0" borderId="0" xfId="0" applyFont="1" applyBorder="1" applyAlignment="1">
      <alignment vertical="center"/>
    </xf>
    <xf numFmtId="0" fontId="43" fillId="0" borderId="0" xfId="0" applyFont="1" applyAlignment="1">
      <alignment vertical="center"/>
    </xf>
    <xf numFmtId="0" fontId="7" fillId="0" borderId="14" xfId="0" applyFont="1" applyBorder="1"/>
    <xf numFmtId="0" fontId="7" fillId="0" borderId="15" xfId="0" applyFont="1" applyBorder="1"/>
    <xf numFmtId="49" fontId="24" fillId="3" borderId="12" xfId="13" applyNumberFormat="1" applyFont="1" applyFill="1" applyBorder="1" applyAlignment="1" applyProtection="1">
      <alignment horizontal="center" vertical="center" wrapText="1"/>
    </xf>
    <xf numFmtId="166" fontId="11" fillId="6" borderId="14" xfId="0" applyNumberFormat="1" applyFont="1" applyFill="1" applyBorder="1" applyAlignment="1">
      <alignment vertical="center"/>
    </xf>
    <xf numFmtId="166" fontId="11" fillId="6" borderId="15" xfId="0" applyNumberFormat="1" applyFont="1" applyFill="1" applyBorder="1" applyAlignment="1">
      <alignment vertical="center"/>
    </xf>
    <xf numFmtId="166" fontId="55" fillId="6" borderId="14" xfId="0" applyNumberFormat="1" applyFont="1" applyFill="1" applyBorder="1" applyAlignment="1">
      <alignment vertical="center"/>
    </xf>
    <xf numFmtId="166" fontId="11" fillId="0" borderId="14" xfId="0" applyNumberFormat="1" applyFont="1" applyBorder="1" applyAlignment="1">
      <alignment vertical="center"/>
    </xf>
    <xf numFmtId="166" fontId="11" fillId="0" borderId="15" xfId="0" applyNumberFormat="1" applyFont="1" applyBorder="1" applyAlignment="1">
      <alignment vertical="center"/>
    </xf>
    <xf numFmtId="167" fontId="54" fillId="0" borderId="20" xfId="0" applyNumberFormat="1" applyFont="1" applyBorder="1" applyAlignment="1">
      <alignment vertical="center"/>
    </xf>
    <xf numFmtId="167" fontId="54" fillId="0" borderId="21" xfId="0" applyNumberFormat="1" applyFont="1" applyBorder="1" applyAlignment="1">
      <alignment vertical="center"/>
    </xf>
    <xf numFmtId="49" fontId="22" fillId="3" borderId="16" xfId="12" applyNumberFormat="1" applyFont="1" applyFill="1" applyBorder="1" applyAlignment="1" applyProtection="1">
      <alignment horizontal="left" vertical="center" wrapText="1" indent="1"/>
    </xf>
    <xf numFmtId="49" fontId="19" fillId="3" borderId="11" xfId="14" applyNumberFormat="1" applyFont="1" applyFill="1" applyBorder="1" applyAlignment="1" applyProtection="1">
      <alignment horizontal="left" vertical="center" indent="1"/>
    </xf>
    <xf numFmtId="49" fontId="24" fillId="6" borderId="12" xfId="13" applyNumberFormat="1" applyFont="1" applyFill="1" applyBorder="1" applyAlignment="1" applyProtection="1">
      <alignment horizontal="center" vertical="center" wrapText="1"/>
    </xf>
    <xf numFmtId="0" fontId="0" fillId="0" borderId="10" xfId="0" applyBorder="1"/>
    <xf numFmtId="0" fontId="0" fillId="0" borderId="11" xfId="0" applyBorder="1"/>
    <xf numFmtId="0" fontId="11" fillId="0" borderId="11" xfId="0" applyFont="1" applyBorder="1" applyAlignment="1">
      <alignment horizontal="center" vertical="center"/>
    </xf>
    <xf numFmtId="169" fontId="54" fillId="0" borderId="20" xfId="0" applyNumberFormat="1" applyFont="1" applyBorder="1" applyAlignment="1">
      <alignment vertical="center"/>
    </xf>
    <xf numFmtId="169" fontId="54" fillId="0" borderId="19" xfId="0" applyNumberFormat="1" applyFont="1" applyBorder="1" applyAlignment="1">
      <alignment vertical="center"/>
    </xf>
    <xf numFmtId="0" fontId="57" fillId="0" borderId="11" xfId="0" applyFont="1" applyBorder="1" applyAlignment="1">
      <alignment horizontal="center" vertical="center"/>
    </xf>
    <xf numFmtId="0" fontId="43" fillId="0" borderId="17" xfId="0" applyNumberFormat="1" applyFont="1" applyBorder="1" applyAlignment="1">
      <alignment horizontal="left" vertical="center" indent="1"/>
    </xf>
    <xf numFmtId="0" fontId="15" fillId="0" borderId="14" xfId="0" applyFont="1" applyBorder="1" applyAlignment="1">
      <alignment horizontal="left" vertical="center" indent="1"/>
    </xf>
    <xf numFmtId="0" fontId="16" fillId="0" borderId="17" xfId="0" applyNumberFormat="1" applyFont="1" applyBorder="1" applyAlignment="1">
      <alignment horizontal="left" vertical="center" indent="1"/>
    </xf>
    <xf numFmtId="166" fontId="5" fillId="6" borderId="14" xfId="0" applyNumberFormat="1" applyFont="1" applyFill="1" applyBorder="1" applyAlignment="1">
      <alignment vertical="center"/>
    </xf>
    <xf numFmtId="166" fontId="5" fillId="0" borderId="14" xfId="0" applyNumberFormat="1" applyFont="1" applyBorder="1" applyAlignment="1">
      <alignment vertical="center"/>
    </xf>
    <xf numFmtId="167" fontId="46" fillId="0" borderId="0" xfId="0" applyNumberFormat="1" applyFont="1" applyBorder="1" applyAlignment="1">
      <alignment horizontal="center" vertical="center"/>
    </xf>
    <xf numFmtId="167" fontId="58" fillId="0" borderId="20" xfId="0" applyNumberFormat="1" applyFont="1" applyBorder="1" applyAlignment="1">
      <alignment horizontal="center" vertical="center"/>
    </xf>
    <xf numFmtId="0" fontId="59" fillId="0" borderId="14" xfId="0" applyFont="1" applyBorder="1" applyAlignment="1">
      <alignment horizontal="left" vertical="center" indent="1"/>
    </xf>
    <xf numFmtId="0" fontId="44" fillId="0" borderId="14" xfId="0" applyFont="1" applyBorder="1" applyAlignment="1">
      <alignment horizontal="left" vertical="center" indent="1"/>
    </xf>
    <xf numFmtId="170" fontId="55" fillId="6" borderId="14" xfId="0" applyNumberFormat="1" applyFont="1" applyFill="1" applyBorder="1" applyAlignment="1">
      <alignment horizontal="center" vertical="center"/>
    </xf>
    <xf numFmtId="170" fontId="11" fillId="0" borderId="14" xfId="0" applyNumberFormat="1" applyFont="1" applyBorder="1" applyAlignment="1">
      <alignment horizontal="center" vertical="center"/>
    </xf>
    <xf numFmtId="0" fontId="15" fillId="0" borderId="14" xfId="0" applyFont="1" applyBorder="1" applyAlignment="1">
      <alignment horizontal="left" vertical="center" wrapText="1" indent="1"/>
    </xf>
    <xf numFmtId="0" fontId="15" fillId="0" borderId="14" xfId="0" applyFont="1" applyBorder="1" applyAlignment="1">
      <alignment horizontal="left" vertical="top" wrapText="1" indent="1"/>
    </xf>
    <xf numFmtId="166" fontId="55" fillId="6" borderId="14" xfId="0" applyNumberFormat="1" applyFont="1" applyFill="1" applyBorder="1" applyAlignment="1">
      <alignment horizontal="center" vertical="center"/>
    </xf>
    <xf numFmtId="166" fontId="11" fillId="0" borderId="14" xfId="0" applyNumberFormat="1" applyFont="1" applyBorder="1" applyAlignment="1">
      <alignment horizontal="center" vertical="center"/>
    </xf>
    <xf numFmtId="166" fontId="60" fillId="6" borderId="14" xfId="0" applyNumberFormat="1" applyFont="1" applyFill="1" applyBorder="1" applyAlignment="1">
      <alignment vertical="center"/>
    </xf>
    <xf numFmtId="169" fontId="58" fillId="0" borderId="20" xfId="0" applyNumberFormat="1" applyFont="1" applyBorder="1" applyAlignment="1">
      <alignment vertical="center"/>
    </xf>
    <xf numFmtId="0" fontId="61" fillId="0" borderId="14" xfId="0" applyFont="1" applyBorder="1" applyAlignment="1">
      <alignment horizontal="center" vertical="center"/>
    </xf>
    <xf numFmtId="166" fontId="61" fillId="0" borderId="14" xfId="0" applyNumberFormat="1" applyFont="1" applyBorder="1" applyAlignment="1">
      <alignment vertical="center"/>
    </xf>
    <xf numFmtId="167" fontId="62" fillId="0" borderId="0" xfId="0" applyNumberFormat="1" applyFont="1" applyBorder="1" applyAlignment="1">
      <alignment horizontal="center" vertical="center"/>
    </xf>
    <xf numFmtId="0" fontId="64" fillId="0" borderId="0" xfId="0" applyFont="1" applyBorder="1" applyAlignment="1">
      <alignment vertical="center"/>
    </xf>
    <xf numFmtId="0" fontId="64" fillId="0" borderId="0" xfId="0" applyFont="1" applyAlignment="1">
      <alignment vertical="center"/>
    </xf>
    <xf numFmtId="0" fontId="13" fillId="0" borderId="17" xfId="0" applyNumberFormat="1" applyFont="1" applyBorder="1" applyAlignment="1">
      <alignment horizontal="left" vertical="center" indent="1"/>
    </xf>
    <xf numFmtId="0" fontId="13" fillId="0" borderId="14" xfId="0" applyFont="1" applyBorder="1" applyAlignment="1">
      <alignment horizontal="left" vertical="center" indent="1"/>
    </xf>
    <xf numFmtId="0" fontId="65" fillId="0" borderId="14" xfId="0" applyFont="1" applyBorder="1" applyAlignment="1">
      <alignment horizontal="center" vertical="center"/>
    </xf>
    <xf numFmtId="166" fontId="65" fillId="6" borderId="14" xfId="0" applyNumberFormat="1" applyFont="1" applyFill="1" applyBorder="1" applyAlignment="1">
      <alignment vertical="center"/>
    </xf>
    <xf numFmtId="166" fontId="65" fillId="0" borderId="14" xfId="0" applyNumberFormat="1" applyFont="1" applyBorder="1" applyAlignment="1">
      <alignment vertical="center"/>
    </xf>
    <xf numFmtId="167" fontId="66" fillId="0" borderId="0" xfId="0" applyNumberFormat="1" applyFont="1" applyBorder="1" applyAlignment="1">
      <alignment horizontal="center" vertical="center"/>
    </xf>
    <xf numFmtId="167" fontId="67" fillId="0" borderId="20" xfId="0" applyNumberFormat="1" applyFont="1" applyBorder="1" applyAlignment="1">
      <alignment horizontal="center" vertical="center"/>
    </xf>
    <xf numFmtId="0" fontId="14" fillId="0" borderId="0" xfId="0" applyFont="1" applyBorder="1" applyAlignment="1">
      <alignment vertical="center"/>
    </xf>
    <xf numFmtId="0" fontId="14" fillId="0" borderId="0" xfId="0" applyFont="1" applyAlignment="1">
      <alignment vertical="center"/>
    </xf>
    <xf numFmtId="0" fontId="43" fillId="0" borderId="18" xfId="0" applyNumberFormat="1" applyFont="1" applyBorder="1" applyAlignment="1">
      <alignment horizontal="left" vertical="center" indent="1"/>
    </xf>
    <xf numFmtId="0" fontId="43" fillId="0" borderId="15" xfId="0" applyFont="1" applyBorder="1" applyAlignment="1">
      <alignment horizontal="left" vertical="center" indent="1"/>
    </xf>
    <xf numFmtId="166" fontId="55" fillId="6" borderId="15" xfId="0" applyNumberFormat="1" applyFont="1" applyFill="1" applyBorder="1" applyAlignment="1">
      <alignment vertical="center"/>
    </xf>
    <xf numFmtId="169" fontId="54" fillId="0" borderId="21" xfId="0" applyNumberFormat="1" applyFont="1" applyBorder="1" applyAlignment="1">
      <alignment vertical="center"/>
    </xf>
    <xf numFmtId="0" fontId="11" fillId="0" borderId="14" xfId="0" applyFont="1" applyBorder="1" applyAlignment="1">
      <alignment horizontal="center" vertical="top"/>
    </xf>
    <xf numFmtId="167" fontId="45" fillId="0" borderId="0" xfId="0" applyNumberFormat="1" applyFont="1" applyBorder="1" applyAlignment="1">
      <alignment horizontal="center" vertical="top"/>
    </xf>
    <xf numFmtId="169" fontId="54" fillId="0" borderId="20" xfId="0" applyNumberFormat="1" applyFont="1" applyBorder="1" applyAlignment="1">
      <alignment vertical="top"/>
    </xf>
    <xf numFmtId="0" fontId="13" fillId="3" borderId="17" xfId="0" applyNumberFormat="1" applyFont="1" applyFill="1" applyBorder="1" applyAlignment="1">
      <alignment horizontal="left" vertical="center" indent="1"/>
    </xf>
    <xf numFmtId="0" fontId="12" fillId="3" borderId="14" xfId="0" applyFont="1" applyFill="1" applyBorder="1" applyAlignment="1">
      <alignment horizontal="left" vertical="center" indent="1"/>
    </xf>
    <xf numFmtId="0" fontId="15" fillId="0" borderId="14" xfId="0" applyFont="1" applyBorder="1" applyAlignment="1">
      <alignment horizontal="left" vertical="center" wrapText="1" indent="2"/>
    </xf>
    <xf numFmtId="0" fontId="68" fillId="0" borderId="17" xfId="0" applyNumberFormat="1" applyFont="1" applyBorder="1" applyAlignment="1">
      <alignment horizontal="left" vertical="center" indent="1"/>
    </xf>
    <xf numFmtId="0" fontId="69" fillId="0" borderId="14" xfId="0" applyFont="1" applyBorder="1" applyAlignment="1">
      <alignment horizontal="center" vertical="center"/>
    </xf>
    <xf numFmtId="166" fontId="70" fillId="6" borderId="14" xfId="0" applyNumberFormat="1" applyFont="1" applyFill="1" applyBorder="1" applyAlignment="1">
      <alignment vertical="center"/>
    </xf>
    <xf numFmtId="166" fontId="69" fillId="0" borderId="14" xfId="0" applyNumberFormat="1" applyFont="1" applyBorder="1" applyAlignment="1">
      <alignment vertical="center"/>
    </xf>
    <xf numFmtId="167" fontId="71" fillId="0" borderId="0" xfId="0" applyNumberFormat="1" applyFont="1" applyBorder="1" applyAlignment="1">
      <alignment horizontal="center" vertical="center"/>
    </xf>
    <xf numFmtId="169" fontId="72" fillId="0" borderId="20" xfId="0" applyNumberFormat="1" applyFont="1" applyBorder="1" applyAlignment="1">
      <alignment vertical="center"/>
    </xf>
    <xf numFmtId="0" fontId="68" fillId="0" borderId="0" xfId="0" applyFont="1" applyBorder="1" applyAlignment="1">
      <alignment vertical="center"/>
    </xf>
    <xf numFmtId="0" fontId="68" fillId="0" borderId="0" xfId="0" applyFont="1" applyAlignment="1">
      <alignment vertical="center"/>
    </xf>
    <xf numFmtId="0" fontId="15" fillId="0" borderId="17" xfId="0" applyNumberFormat="1" applyFont="1" applyBorder="1" applyAlignment="1">
      <alignment horizontal="left" vertical="center" indent="1"/>
    </xf>
    <xf numFmtId="170" fontId="70" fillId="6" borderId="14" xfId="0" applyNumberFormat="1" applyFont="1" applyFill="1" applyBorder="1" applyAlignment="1">
      <alignment horizontal="center" vertical="center"/>
    </xf>
    <xf numFmtId="0" fontId="64" fillId="0" borderId="17" xfId="0" applyNumberFormat="1" applyFont="1" applyBorder="1" applyAlignment="1">
      <alignment horizontal="left" vertical="center" indent="1"/>
    </xf>
    <xf numFmtId="166" fontId="73" fillId="6" borderId="14" xfId="0" applyNumberFormat="1" applyFont="1" applyFill="1" applyBorder="1" applyAlignment="1">
      <alignment vertical="center"/>
    </xf>
    <xf numFmtId="169" fontId="63" fillId="0" borderId="20" xfId="0" applyNumberFormat="1" applyFont="1" applyBorder="1" applyAlignment="1">
      <alignment vertical="center"/>
    </xf>
    <xf numFmtId="0" fontId="70" fillId="0" borderId="14" xfId="0" applyFont="1" applyBorder="1" applyAlignment="1">
      <alignment horizontal="center" vertical="center"/>
    </xf>
    <xf numFmtId="170" fontId="70" fillId="0" borderId="14" xfId="0" applyNumberFormat="1" applyFont="1" applyBorder="1" applyAlignment="1">
      <alignment horizontal="center" vertical="center"/>
    </xf>
    <xf numFmtId="167" fontId="74" fillId="0" borderId="0" xfId="0" applyNumberFormat="1" applyFont="1" applyBorder="1" applyAlignment="1">
      <alignment horizontal="center" vertical="center"/>
    </xf>
    <xf numFmtId="169" fontId="75" fillId="0" borderId="20" xfId="0" applyNumberFormat="1" applyFont="1" applyBorder="1" applyAlignment="1">
      <alignment vertical="center"/>
    </xf>
    <xf numFmtId="0" fontId="15" fillId="0" borderId="0" xfId="0" applyFont="1" applyBorder="1" applyAlignment="1">
      <alignment vertical="center"/>
    </xf>
    <xf numFmtId="0" fontId="15" fillId="0" borderId="0" xfId="0" applyFont="1" applyAlignment="1">
      <alignment vertical="center"/>
    </xf>
    <xf numFmtId="0" fontId="64" fillId="0" borderId="14" xfId="0" applyFont="1" applyBorder="1" applyAlignment="1">
      <alignment horizontal="left" vertical="center" indent="1"/>
    </xf>
    <xf numFmtId="0" fontId="69" fillId="0" borderId="14" xfId="0" applyFont="1" applyBorder="1" applyAlignment="1">
      <alignment horizontal="center" vertical="top"/>
    </xf>
    <xf numFmtId="170" fontId="55" fillId="6" borderId="14" xfId="0" applyNumberFormat="1" applyFont="1" applyFill="1" applyBorder="1" applyAlignment="1">
      <alignment horizontal="center" vertical="top"/>
    </xf>
    <xf numFmtId="170" fontId="11" fillId="0" borderId="14" xfId="0" applyNumberFormat="1" applyFont="1" applyBorder="1" applyAlignment="1">
      <alignment horizontal="center" vertical="top"/>
    </xf>
    <xf numFmtId="0" fontId="68" fillId="0" borderId="0" xfId="0" applyFont="1" applyBorder="1" applyAlignment="1">
      <alignment vertical="top"/>
    </xf>
    <xf numFmtId="0" fontId="68" fillId="0" borderId="0" xfId="0" applyFont="1" applyAlignment="1">
      <alignment vertical="top"/>
    </xf>
    <xf numFmtId="0" fontId="15" fillId="0" borderId="17" xfId="0" applyNumberFormat="1" applyFont="1" applyBorder="1" applyAlignment="1">
      <alignment horizontal="left" vertical="top" indent="1"/>
    </xf>
    <xf numFmtId="0" fontId="15" fillId="0" borderId="14" xfId="0" applyFont="1" applyBorder="1" applyAlignment="1">
      <alignment horizontal="left" vertical="top" indent="1"/>
    </xf>
    <xf numFmtId="169" fontId="55" fillId="6" borderId="14" xfId="0" applyNumberFormat="1" applyFont="1" applyFill="1" applyBorder="1" applyAlignment="1">
      <alignment horizontal="center" vertical="center"/>
    </xf>
    <xf numFmtId="169" fontId="11" fillId="0" borderId="14" xfId="0" applyNumberFormat="1" applyFont="1" applyBorder="1" applyAlignment="1">
      <alignment horizontal="center" vertical="center"/>
    </xf>
    <xf numFmtId="169" fontId="55" fillId="6" borderId="14" xfId="0" applyNumberFormat="1" applyFont="1" applyFill="1" applyBorder="1" applyAlignment="1">
      <alignment horizontal="center" vertical="top"/>
    </xf>
    <xf numFmtId="169" fontId="11" fillId="0" borderId="14" xfId="0" applyNumberFormat="1" applyFont="1" applyBorder="1" applyAlignment="1">
      <alignment horizontal="center" vertical="top"/>
    </xf>
    <xf numFmtId="171" fontId="45" fillId="0" borderId="0" xfId="0" applyNumberFormat="1" applyFont="1" applyBorder="1" applyAlignment="1">
      <alignment horizontal="center" vertical="center"/>
    </xf>
    <xf numFmtId="171" fontId="45" fillId="0" borderId="0" xfId="0" applyNumberFormat="1" applyFont="1" applyBorder="1" applyAlignment="1">
      <alignment horizontal="center" vertical="top"/>
    </xf>
    <xf numFmtId="0" fontId="65" fillId="3" borderId="14" xfId="0" applyFont="1" applyFill="1" applyBorder="1" applyAlignment="1">
      <alignment horizontal="center" vertical="center"/>
    </xf>
    <xf numFmtId="166" fontId="65" fillId="3" borderId="14" xfId="0" applyNumberFormat="1" applyFont="1" applyFill="1" applyBorder="1" applyAlignment="1">
      <alignment vertical="center"/>
    </xf>
    <xf numFmtId="0" fontId="78" fillId="0" borderId="17" xfId="0" applyNumberFormat="1" applyFont="1" applyBorder="1" applyAlignment="1">
      <alignment horizontal="left" vertical="center" indent="1"/>
    </xf>
    <xf numFmtId="0" fontId="78" fillId="0" borderId="14" xfId="0" quotePrefix="1" applyFont="1" applyBorder="1" applyAlignment="1">
      <alignment horizontal="left" vertical="center" indent="6"/>
    </xf>
    <xf numFmtId="0" fontId="79" fillId="0" borderId="14" xfId="0" applyFont="1" applyBorder="1" applyAlignment="1">
      <alignment horizontal="center" vertical="center"/>
    </xf>
    <xf numFmtId="170" fontId="78" fillId="6" borderId="14" xfId="0" applyNumberFormat="1" applyFont="1" applyFill="1" applyBorder="1" applyAlignment="1">
      <alignment horizontal="center" vertical="center"/>
    </xf>
    <xf numFmtId="170" fontId="79" fillId="0" borderId="14" xfId="0" applyNumberFormat="1" applyFont="1" applyBorder="1" applyAlignment="1">
      <alignment horizontal="center" vertical="center"/>
    </xf>
    <xf numFmtId="167" fontId="79" fillId="0" borderId="0" xfId="0" applyNumberFormat="1" applyFont="1" applyBorder="1" applyAlignment="1">
      <alignment horizontal="center" vertical="center"/>
    </xf>
    <xf numFmtId="169" fontId="79" fillId="0" borderId="20" xfId="0" applyNumberFormat="1" applyFont="1" applyBorder="1" applyAlignment="1">
      <alignment vertical="center"/>
    </xf>
    <xf numFmtId="0" fontId="79" fillId="0" borderId="0" xfId="0" applyFont="1" applyBorder="1" applyAlignment="1">
      <alignment vertical="center"/>
    </xf>
    <xf numFmtId="0" fontId="79" fillId="0" borderId="0" xfId="0" applyFont="1" applyAlignment="1">
      <alignment vertical="center"/>
    </xf>
    <xf numFmtId="0" fontId="81" fillId="0" borderId="14" xfId="0" applyFont="1" applyBorder="1" applyAlignment="1">
      <alignment horizontal="center" vertical="center"/>
    </xf>
    <xf numFmtId="166" fontId="81" fillId="0" borderId="14" xfId="0" applyNumberFormat="1" applyFont="1" applyBorder="1" applyAlignment="1">
      <alignment vertical="center"/>
    </xf>
    <xf numFmtId="167" fontId="82" fillId="0" borderId="0" xfId="0" applyNumberFormat="1" applyFont="1" applyBorder="1" applyAlignment="1">
      <alignment horizontal="center" vertical="center"/>
    </xf>
    <xf numFmtId="0" fontId="80" fillId="0" borderId="0" xfId="0" applyFont="1" applyBorder="1" applyAlignment="1">
      <alignment vertical="center"/>
    </xf>
    <xf numFmtId="0" fontId="80" fillId="0" borderId="0" xfId="0" applyFont="1" applyAlignment="1">
      <alignment vertical="center"/>
    </xf>
    <xf numFmtId="0" fontId="84" fillId="0" borderId="17" xfId="0" applyNumberFormat="1" applyFont="1" applyBorder="1" applyAlignment="1">
      <alignment horizontal="left" vertical="center" indent="1"/>
    </xf>
    <xf numFmtId="166" fontId="69" fillId="6" borderId="14" xfId="0" applyNumberFormat="1" applyFont="1" applyFill="1" applyBorder="1" applyAlignment="1">
      <alignment vertical="center"/>
    </xf>
    <xf numFmtId="167" fontId="72" fillId="0" borderId="20" xfId="0" applyNumberFormat="1" applyFont="1" applyBorder="1" applyAlignment="1">
      <alignment horizontal="center" vertical="center"/>
    </xf>
    <xf numFmtId="0" fontId="85" fillId="0" borderId="14" xfId="0" applyFont="1" applyBorder="1" applyAlignment="1">
      <alignment horizontal="left" vertical="top" wrapText="1" indent="1"/>
    </xf>
    <xf numFmtId="0" fontId="43" fillId="0" borderId="14" xfId="0" applyFont="1" applyBorder="1" applyAlignment="1">
      <alignment horizontal="left" vertical="center" wrapText="1" indent="1"/>
    </xf>
    <xf numFmtId="0" fontId="43" fillId="0" borderId="17" xfId="0" applyNumberFormat="1" applyFont="1" applyBorder="1" applyAlignment="1">
      <alignment horizontal="left" vertical="top" indent="1"/>
    </xf>
    <xf numFmtId="0" fontId="80" fillId="0" borderId="17" xfId="0" applyNumberFormat="1" applyFont="1" applyBorder="1" applyAlignment="1">
      <alignment horizontal="left" vertical="center" indent="1"/>
    </xf>
    <xf numFmtId="0" fontId="80" fillId="0" borderId="14" xfId="0" applyFont="1" applyBorder="1" applyAlignment="1">
      <alignment horizontal="left" vertical="center" indent="1"/>
    </xf>
    <xf numFmtId="166" fontId="86" fillId="6" borderId="14" xfId="0" applyNumberFormat="1" applyFont="1" applyFill="1" applyBorder="1" applyAlignment="1">
      <alignment vertical="center"/>
    </xf>
    <xf numFmtId="169" fontId="83" fillId="0" borderId="20" xfId="0" applyNumberFormat="1" applyFont="1" applyBorder="1" applyAlignment="1">
      <alignment vertical="center"/>
    </xf>
    <xf numFmtId="0" fontId="80" fillId="0" borderId="18" xfId="0" applyNumberFormat="1" applyFont="1" applyBorder="1" applyAlignment="1">
      <alignment horizontal="left" vertical="center" indent="1"/>
    </xf>
    <xf numFmtId="0" fontId="80" fillId="0" borderId="15" xfId="0" applyFont="1" applyBorder="1" applyAlignment="1">
      <alignment horizontal="left" vertical="center" indent="1"/>
    </xf>
    <xf numFmtId="0" fontId="81" fillId="0" borderId="15" xfId="0" applyFont="1" applyBorder="1" applyAlignment="1">
      <alignment horizontal="center" vertical="center"/>
    </xf>
    <xf numFmtId="166" fontId="86" fillId="6" borderId="15" xfId="0" applyNumberFormat="1" applyFont="1" applyFill="1" applyBorder="1" applyAlignment="1">
      <alignment vertical="center"/>
    </xf>
    <xf numFmtId="166" fontId="81" fillId="0" borderId="15" xfId="0" applyNumberFormat="1" applyFont="1" applyBorder="1" applyAlignment="1">
      <alignment vertical="center"/>
    </xf>
    <xf numFmtId="167" fontId="82" fillId="0" borderId="8" xfId="0" applyNumberFormat="1" applyFont="1" applyBorder="1" applyAlignment="1">
      <alignment horizontal="center" vertical="center"/>
    </xf>
    <xf numFmtId="169" fontId="83" fillId="0" borderId="21" xfId="0" applyNumberFormat="1" applyFont="1" applyBorder="1" applyAlignment="1">
      <alignment vertical="center"/>
    </xf>
    <xf numFmtId="0" fontId="15" fillId="0" borderId="15" xfId="0" applyFont="1" applyBorder="1" applyAlignment="1">
      <alignment horizontal="left" vertical="center" wrapText="1" indent="1"/>
    </xf>
    <xf numFmtId="0" fontId="16" fillId="0" borderId="18" xfId="0" applyNumberFormat="1" applyFont="1" applyBorder="1" applyAlignment="1">
      <alignment horizontal="left" vertical="center" indent="1"/>
    </xf>
    <xf numFmtId="0" fontId="16" fillId="0" borderId="15" xfId="0" applyFont="1" applyBorder="1" applyAlignment="1">
      <alignment horizontal="left" vertical="center" indent="1"/>
    </xf>
    <xf numFmtId="0" fontId="5" fillId="0" borderId="15" xfId="0" applyFont="1" applyBorder="1" applyAlignment="1">
      <alignment horizontal="center" vertical="center"/>
    </xf>
    <xf numFmtId="166" fontId="60" fillId="6" borderId="15" xfId="0" applyNumberFormat="1" applyFont="1" applyFill="1" applyBorder="1" applyAlignment="1">
      <alignment vertical="center"/>
    </xf>
    <xf numFmtId="166" fontId="5" fillId="0" borderId="15" xfId="0" applyNumberFormat="1" applyFont="1" applyBorder="1" applyAlignment="1">
      <alignment vertical="center"/>
    </xf>
    <xf numFmtId="167" fontId="46" fillId="0" borderId="8" xfId="0" applyNumberFormat="1" applyFont="1" applyBorder="1" applyAlignment="1">
      <alignment horizontal="center" vertical="center"/>
    </xf>
    <xf numFmtId="169" fontId="58" fillId="0" borderId="21" xfId="0" applyNumberFormat="1" applyFont="1" applyBorder="1" applyAlignment="1">
      <alignment vertical="center"/>
    </xf>
    <xf numFmtId="0" fontId="49" fillId="5" borderId="3" xfId="12" applyNumberFormat="1" applyFont="1" applyFill="1" applyBorder="1" applyAlignment="1" applyProtection="1">
      <alignment horizontal="left"/>
    </xf>
    <xf numFmtId="0" fontId="49" fillId="0" borderId="0" xfId="12" applyFont="1" applyFill="1" applyAlignment="1" applyProtection="1"/>
    <xf numFmtId="0" fontId="25" fillId="0" borderId="0" xfId="81" applyFont="1" applyAlignment="1">
      <alignment horizontal="center" vertical="top" wrapText="1"/>
    </xf>
    <xf numFmtId="0" fontId="20" fillId="0" borderId="0" xfId="81" applyFont="1">
      <alignment vertical="top"/>
    </xf>
    <xf numFmtId="0" fontId="20" fillId="0" borderId="0" xfId="82" applyFont="1">
      <alignment horizontal="left" vertical="center"/>
    </xf>
    <xf numFmtId="0" fontId="87" fillId="0" borderId="0" xfId="81" applyFont="1" applyAlignment="1">
      <alignment horizontal="centerContinuous" vertical="top"/>
    </xf>
    <xf numFmtId="0" fontId="20" fillId="0" borderId="0" xfId="81" applyFont="1" applyAlignment="1">
      <alignment horizontal="centerContinuous" vertical="top"/>
    </xf>
    <xf numFmtId="0" fontId="27" fillId="0" borderId="0" xfId="81" applyFont="1" applyAlignment="1">
      <alignment horizontal="centerContinuous" vertical="top" wrapText="1"/>
    </xf>
    <xf numFmtId="0" fontId="48" fillId="0" borderId="0" xfId="81" applyFont="1" applyAlignment="1">
      <alignment horizontal="centerContinuous" vertical="top"/>
    </xf>
    <xf numFmtId="0" fontId="48" fillId="0" borderId="0" xfId="82" applyFont="1">
      <alignment horizontal="left" vertical="center"/>
    </xf>
    <xf numFmtId="0" fontId="21" fillId="0" borderId="0" xfId="81" applyFont="1" applyAlignment="1">
      <alignment horizontal="centerContinuous" vertical="top"/>
    </xf>
    <xf numFmtId="0" fontId="88" fillId="0" borderId="0" xfId="81" applyFont="1" applyAlignment="1">
      <alignment horizontal="centerContinuous" vertical="top"/>
    </xf>
    <xf numFmtId="0" fontId="20" fillId="0" borderId="0" xfId="81" applyFont="1" applyAlignment="1">
      <alignment horizontal="center" vertical="top"/>
    </xf>
    <xf numFmtId="0" fontId="20" fillId="0" borderId="0" xfId="81" applyFont="1" applyBorder="1" applyAlignment="1">
      <alignment horizontal="centerContinuous" vertical="top"/>
    </xf>
    <xf numFmtId="0" fontId="90" fillId="0" borderId="0" xfId="85" applyFont="1" applyAlignment="1">
      <alignment vertical="center"/>
    </xf>
    <xf numFmtId="0" fontId="20" fillId="0" borderId="0" xfId="85" applyFont="1">
      <alignment horizontal="left" vertical="center"/>
    </xf>
    <xf numFmtId="0" fontId="87" fillId="0" borderId="0" xfId="81" applyFont="1" applyBorder="1" applyAlignment="1">
      <alignment vertical="center" wrapText="1"/>
    </xf>
    <xf numFmtId="0" fontId="93" fillId="0" borderId="0" xfId="0" applyFont="1" applyBorder="1" applyAlignment="1">
      <alignment horizontal="center" vertical="center"/>
    </xf>
    <xf numFmtId="17" fontId="95" fillId="0" borderId="0" xfId="81" applyNumberFormat="1" applyFont="1" applyAlignment="1">
      <alignment horizontal="center" vertical="top"/>
    </xf>
    <xf numFmtId="0" fontId="91" fillId="0" borderId="0" xfId="81" applyFont="1" applyBorder="1" applyAlignment="1">
      <alignment horizontal="center" vertical="center" wrapText="1"/>
    </xf>
    <xf numFmtId="0" fontId="94" fillId="0" borderId="0" xfId="0" applyFont="1" applyBorder="1" applyAlignment="1">
      <alignment horizontal="center" vertical="center"/>
    </xf>
    <xf numFmtId="0" fontId="92" fillId="0" borderId="0" xfId="82" applyFont="1" applyBorder="1">
      <alignment horizontal="left" vertical="center"/>
    </xf>
    <xf numFmtId="0" fontId="20" fillId="0" borderId="0" xfId="82" applyFont="1" applyBorder="1">
      <alignment horizontal="left" vertical="center"/>
    </xf>
    <xf numFmtId="17" fontId="95" fillId="0" borderId="0" xfId="81" quotePrefix="1" applyNumberFormat="1" applyFont="1" applyAlignment="1">
      <alignment horizontal="right"/>
    </xf>
    <xf numFmtId="0" fontId="97" fillId="0" borderId="4" xfId="12" applyFont="1" applyFill="1" applyBorder="1" applyAlignment="1" applyProtection="1">
      <protection locked="0"/>
    </xf>
    <xf numFmtId="0" fontId="98" fillId="0" borderId="4" xfId="0" applyFont="1" applyBorder="1" applyAlignment="1">
      <alignment horizontal="center"/>
    </xf>
    <xf numFmtId="0" fontId="99" fillId="0" borderId="4" xfId="12" applyFont="1" applyFill="1" applyBorder="1" applyAlignment="1" applyProtection="1"/>
    <xf numFmtId="0" fontId="99" fillId="0" borderId="5" xfId="12" applyFont="1" applyFill="1" applyBorder="1" applyAlignment="1" applyProtection="1"/>
    <xf numFmtId="0" fontId="48" fillId="0" borderId="0" xfId="0" applyNumberFormat="1" applyFont="1" applyAlignment="1">
      <alignment horizontal="left"/>
    </xf>
    <xf numFmtId="0" fontId="48" fillId="0" borderId="0" xfId="0" applyNumberFormat="1" applyFont="1"/>
    <xf numFmtId="0" fontId="48" fillId="0" borderId="0" xfId="0" applyNumberFormat="1" applyFont="1" applyAlignment="1"/>
    <xf numFmtId="0" fontId="100" fillId="0" borderId="2" xfId="0" applyFont="1" applyBorder="1" applyAlignment="1"/>
    <xf numFmtId="0" fontId="101" fillId="0" borderId="0" xfId="0" applyFont="1" applyBorder="1" applyAlignment="1"/>
    <xf numFmtId="0" fontId="102" fillId="0" borderId="0" xfId="0" applyFont="1" applyBorder="1" applyAlignment="1"/>
    <xf numFmtId="0" fontId="100" fillId="0" borderId="0" xfId="0" applyFont="1" applyBorder="1" applyAlignment="1"/>
    <xf numFmtId="0" fontId="100" fillId="0" borderId="0" xfId="0" applyFont="1" applyBorder="1"/>
    <xf numFmtId="0" fontId="103" fillId="0" borderId="0" xfId="0" applyFont="1" applyBorder="1"/>
    <xf numFmtId="0" fontId="103" fillId="0" borderId="6" xfId="0" applyFont="1" applyBorder="1"/>
    <xf numFmtId="0" fontId="100" fillId="0" borderId="0" xfId="0" applyFont="1"/>
    <xf numFmtId="0" fontId="20" fillId="0" borderId="0" xfId="0" applyNumberFormat="1" applyFont="1" applyAlignment="1">
      <alignment horizontal="left"/>
    </xf>
    <xf numFmtId="0" fontId="20" fillId="0" borderId="0" xfId="0" applyNumberFormat="1" applyFont="1"/>
    <xf numFmtId="0" fontId="20" fillId="0" borderId="0" xfId="0" applyNumberFormat="1" applyFont="1" applyAlignment="1"/>
    <xf numFmtId="0" fontId="103" fillId="0" borderId="2" xfId="0" applyFont="1" applyBorder="1" applyAlignment="1"/>
    <xf numFmtId="0" fontId="104" fillId="0" borderId="0" xfId="0" applyFont="1" applyBorder="1" applyAlignment="1"/>
    <xf numFmtId="0" fontId="105" fillId="0" borderId="0" xfId="0" applyFont="1" applyBorder="1" applyAlignment="1"/>
    <xf numFmtId="0" fontId="103" fillId="0" borderId="0" xfId="0" applyFont="1" applyBorder="1" applyAlignment="1"/>
    <xf numFmtId="0" fontId="103" fillId="0" borderId="0" xfId="0" applyFont="1"/>
    <xf numFmtId="49" fontId="25" fillId="5" borderId="2" xfId="12" applyNumberFormat="1" applyFont="1" applyFill="1" applyBorder="1" applyAlignment="1" applyProtection="1">
      <alignment vertical="top"/>
    </xf>
    <xf numFmtId="0" fontId="106" fillId="0" borderId="0" xfId="12" applyFont="1" applyFill="1" applyBorder="1" applyAlignment="1" applyProtection="1">
      <alignment horizontal="center"/>
    </xf>
    <xf numFmtId="0" fontId="21" fillId="0" borderId="0" xfId="12" applyFont="1" applyFill="1" applyBorder="1" applyAlignment="1" applyProtection="1">
      <alignment horizontal="center"/>
    </xf>
    <xf numFmtId="0" fontId="21" fillId="0" borderId="0" xfId="12" applyFont="1" applyFill="1" applyBorder="1" applyProtection="1"/>
    <xf numFmtId="0" fontId="21" fillId="0" borderId="0" xfId="12" applyFont="1" applyFill="1" applyBorder="1" applyProtection="1">
      <protection locked="0"/>
    </xf>
    <xf numFmtId="17" fontId="19" fillId="0" borderId="6" xfId="12" applyNumberFormat="1" applyFont="1" applyFill="1" applyBorder="1" applyAlignment="1" applyProtection="1">
      <alignment horizontal="right" vertical="center" indent="1"/>
      <protection locked="0"/>
    </xf>
    <xf numFmtId="0" fontId="27" fillId="5" borderId="8" xfId="12" applyNumberFormat="1" applyFont="1" applyFill="1" applyBorder="1" applyAlignment="1" applyProtection="1">
      <alignment horizontal="left" vertical="top"/>
    </xf>
    <xf numFmtId="0" fontId="106" fillId="0" borderId="8" xfId="12" applyFont="1" applyFill="1" applyBorder="1" applyAlignment="1" applyProtection="1">
      <alignment horizontal="center"/>
    </xf>
    <xf numFmtId="0" fontId="21" fillId="0" borderId="8" xfId="12" applyFont="1" applyFill="1" applyBorder="1" applyAlignment="1" applyProtection="1">
      <protection locked="0"/>
    </xf>
    <xf numFmtId="0" fontId="21" fillId="0" borderId="8" xfId="12" applyFont="1" applyFill="1" applyBorder="1" applyProtection="1">
      <protection locked="0"/>
    </xf>
    <xf numFmtId="0" fontId="21" fillId="0" borderId="8" xfId="12" applyFont="1" applyFill="1" applyBorder="1" applyProtection="1"/>
    <xf numFmtId="0" fontId="21" fillId="0" borderId="9" xfId="12" applyFont="1" applyFill="1" applyBorder="1" applyProtection="1"/>
    <xf numFmtId="49" fontId="107" fillId="5" borderId="8" xfId="12" applyNumberFormat="1" applyFont="1" applyFill="1" applyBorder="1" applyAlignment="1" applyProtection="1">
      <alignment vertical="top"/>
    </xf>
    <xf numFmtId="0" fontId="108" fillId="5" borderId="8" xfId="12" applyNumberFormat="1" applyFont="1" applyFill="1" applyBorder="1" applyAlignment="1" applyProtection="1">
      <alignment horizontal="left" vertical="top"/>
    </xf>
    <xf numFmtId="0" fontId="109" fillId="0" borderId="8" xfId="12" applyFont="1" applyFill="1" applyBorder="1" applyAlignment="1" applyProtection="1">
      <alignment horizontal="center"/>
    </xf>
    <xf numFmtId="0" fontId="108" fillId="0" borderId="8" xfId="12" applyFont="1" applyFill="1" applyBorder="1" applyAlignment="1" applyProtection="1">
      <alignment horizontal="center"/>
    </xf>
    <xf numFmtId="0" fontId="108" fillId="0" borderId="8" xfId="12" applyFont="1" applyFill="1" applyBorder="1" applyAlignment="1" applyProtection="1">
      <protection locked="0"/>
    </xf>
    <xf numFmtId="0" fontId="108" fillId="0" borderId="0" xfId="12" applyFont="1" applyFill="1" applyBorder="1" applyProtection="1">
      <protection locked="0"/>
    </xf>
    <xf numFmtId="0" fontId="108" fillId="0" borderId="0" xfId="12" applyFont="1" applyFill="1" applyBorder="1" applyProtection="1"/>
    <xf numFmtId="0" fontId="108" fillId="0" borderId="0" xfId="0" applyNumberFormat="1" applyFont="1" applyBorder="1" applyAlignment="1">
      <alignment horizontal="left"/>
    </xf>
    <xf numFmtId="0" fontId="108" fillId="0" borderId="0" xfId="0" applyNumberFormat="1" applyFont="1" applyBorder="1"/>
    <xf numFmtId="0" fontId="108" fillId="0" borderId="0" xfId="0" applyNumberFormat="1" applyFont="1" applyBorder="1" applyAlignment="1"/>
    <xf numFmtId="49" fontId="22" fillId="3" borderId="16" xfId="12" applyNumberFormat="1" applyFont="1" applyFill="1" applyBorder="1" applyAlignment="1" applyProtection="1">
      <alignment horizontal="center" vertical="center" wrapText="1"/>
    </xf>
    <xf numFmtId="49" fontId="110" fillId="3" borderId="12" xfId="13" applyNumberFormat="1" applyFont="1" applyFill="1" applyBorder="1" applyAlignment="1" applyProtection="1">
      <alignment horizontal="center" vertical="center"/>
    </xf>
    <xf numFmtId="49" fontId="105" fillId="3" borderId="12" xfId="13" applyNumberFormat="1" applyFont="1" applyFill="1" applyBorder="1" applyAlignment="1" applyProtection="1">
      <alignment horizontal="center" vertical="center" wrapText="1"/>
    </xf>
    <xf numFmtId="166" fontId="49" fillId="3" borderId="11" xfId="13" applyNumberFormat="1" applyFont="1" applyFill="1" applyBorder="1" applyAlignment="1" applyProtection="1">
      <alignment horizontal="center" vertical="center" wrapText="1"/>
      <protection locked="0"/>
    </xf>
    <xf numFmtId="166" fontId="49" fillId="3" borderId="19" xfId="13" applyNumberFormat="1" applyFont="1" applyFill="1" applyBorder="1" applyAlignment="1" applyProtection="1">
      <alignment horizontal="center" vertical="center" wrapText="1"/>
      <protection locked="0"/>
    </xf>
    <xf numFmtId="0" fontId="112" fillId="0" borderId="17" xfId="0" applyNumberFormat="1" applyFont="1" applyBorder="1" applyAlignment="1">
      <alignment horizontal="right" vertical="center" indent="1"/>
    </xf>
    <xf numFmtId="0" fontId="112" fillId="0" borderId="14" xfId="0" applyFont="1" applyBorder="1" applyAlignment="1">
      <alignment horizontal="left" vertical="center" indent="1"/>
    </xf>
    <xf numFmtId="0" fontId="113" fillId="0" borderId="14" xfId="0" applyFont="1" applyBorder="1" applyAlignment="1">
      <alignment horizontal="center" vertical="center"/>
    </xf>
    <xf numFmtId="166" fontId="110" fillId="0" borderId="14" xfId="0" applyNumberFormat="1" applyFont="1" applyBorder="1" applyAlignment="1">
      <alignment vertical="center"/>
    </xf>
    <xf numFmtId="167" fontId="114" fillId="0" borderId="0" xfId="0" applyNumberFormat="1" applyFont="1" applyBorder="1" applyAlignment="1">
      <alignment horizontal="center" vertical="center"/>
    </xf>
    <xf numFmtId="167" fontId="115" fillId="0" borderId="20" xfId="0" applyNumberFormat="1" applyFont="1" applyBorder="1" applyAlignment="1">
      <alignment horizontal="center" vertical="center"/>
    </xf>
    <xf numFmtId="0" fontId="112" fillId="0" borderId="0" xfId="0" applyFont="1" applyBorder="1" applyAlignment="1">
      <alignment vertical="center"/>
    </xf>
    <xf numFmtId="0" fontId="111" fillId="8" borderId="7" xfId="81" applyFont="1" applyFill="1" applyBorder="1" applyAlignment="1" applyProtection="1">
      <alignment horizontal="center" vertical="center"/>
    </xf>
    <xf numFmtId="0" fontId="111" fillId="8" borderId="24" xfId="81" applyFont="1" applyFill="1" applyBorder="1" applyAlignment="1" applyProtection="1">
      <alignment horizontal="center" vertical="center"/>
    </xf>
    <xf numFmtId="0" fontId="99" fillId="8" borderId="19" xfId="81" applyFont="1" applyFill="1" applyBorder="1" applyAlignment="1" applyProtection="1">
      <alignment horizontal="center" vertical="center"/>
    </xf>
    <xf numFmtId="0" fontId="112" fillId="0" borderId="0" xfId="0" applyFont="1" applyAlignment="1">
      <alignment vertical="center"/>
    </xf>
    <xf numFmtId="0" fontId="101" fillId="0" borderId="14" xfId="0" applyFont="1" applyBorder="1" applyAlignment="1">
      <alignment horizontal="left" vertical="center" wrapText="1" indent="1"/>
    </xf>
    <xf numFmtId="174" fontId="21" fillId="8" borderId="17" xfId="81" applyNumberFormat="1" applyFont="1" applyFill="1" applyBorder="1" applyAlignment="1" applyProtection="1">
      <alignment vertical="center"/>
      <protection locked="0"/>
    </xf>
    <xf numFmtId="174" fontId="21" fillId="8" borderId="0" xfId="81" applyNumberFormat="1" applyFont="1" applyFill="1" applyBorder="1" applyAlignment="1" applyProtection="1">
      <alignment vertical="center"/>
      <protection locked="0"/>
    </xf>
    <xf numFmtId="174" fontId="21" fillId="8" borderId="20" xfId="81" applyNumberFormat="1" applyFont="1" applyFill="1" applyBorder="1" applyAlignment="1" applyProtection="1">
      <alignment vertical="center"/>
    </xf>
    <xf numFmtId="0" fontId="116" fillId="0" borderId="0" xfId="0" applyFont="1" applyAlignment="1">
      <alignment vertical="center"/>
    </xf>
    <xf numFmtId="0" fontId="21" fillId="0" borderId="0" xfId="0" applyNumberFormat="1" applyFont="1" applyAlignment="1">
      <alignment horizontal="left"/>
    </xf>
    <xf numFmtId="0" fontId="21" fillId="0" borderId="0" xfId="0" applyNumberFormat="1" applyFont="1"/>
    <xf numFmtId="0" fontId="21" fillId="0" borderId="0" xfId="0" applyNumberFormat="1" applyFont="1" applyAlignment="1"/>
    <xf numFmtId="0" fontId="103" fillId="0" borderId="17" xfId="0" applyNumberFormat="1" applyFont="1" applyBorder="1" applyAlignment="1">
      <alignment horizontal="right" vertical="center" indent="1"/>
    </xf>
    <xf numFmtId="0" fontId="117" fillId="0" borderId="14" xfId="0" applyFont="1" applyBorder="1" applyAlignment="1">
      <alignment horizontal="left" vertical="center" indent="1"/>
    </xf>
    <xf numFmtId="0" fontId="105" fillId="0" borderId="14" xfId="0" applyFont="1" applyBorder="1" applyAlignment="1">
      <alignment horizontal="center" vertical="center"/>
    </xf>
    <xf numFmtId="167" fontId="118" fillId="0" borderId="0" xfId="0" applyNumberFormat="1" applyFont="1" applyBorder="1" applyAlignment="1">
      <alignment horizontal="center" vertical="center"/>
    </xf>
    <xf numFmtId="167" fontId="25" fillId="0" borderId="20" xfId="0" applyNumberFormat="1" applyFont="1" applyBorder="1" applyAlignment="1">
      <alignment horizontal="center" vertical="center"/>
    </xf>
    <xf numFmtId="0" fontId="103" fillId="0" borderId="0" xfId="0" applyFont="1" applyBorder="1" applyAlignment="1">
      <alignment vertical="center"/>
    </xf>
    <xf numFmtId="0" fontId="112" fillId="0" borderId="0" xfId="0" applyNumberFormat="1" applyFont="1" applyAlignment="1">
      <alignment horizontal="left"/>
    </xf>
    <xf numFmtId="0" fontId="112" fillId="0" borderId="0" xfId="0" applyNumberFormat="1" applyFont="1" applyAlignment="1">
      <alignment horizontal="center"/>
    </xf>
    <xf numFmtId="0" fontId="112" fillId="0" borderId="0" xfId="0" applyNumberFormat="1" applyFont="1" applyAlignment="1"/>
    <xf numFmtId="0" fontId="119" fillId="0" borderId="17" xfId="0" applyNumberFormat="1" applyFont="1" applyBorder="1" applyAlignment="1">
      <alignment horizontal="right" vertical="center" indent="1"/>
    </xf>
    <xf numFmtId="0" fontId="119" fillId="0" borderId="14" xfId="0" applyFont="1" applyBorder="1" applyAlignment="1">
      <alignment horizontal="left" vertical="center"/>
    </xf>
    <xf numFmtId="0" fontId="120" fillId="0" borderId="14" xfId="0" applyFont="1" applyBorder="1" applyAlignment="1">
      <alignment horizontal="center" vertical="center"/>
    </xf>
    <xf numFmtId="167" fontId="121" fillId="0" borderId="0" xfId="0" applyNumberFormat="1" applyFont="1" applyBorder="1" applyAlignment="1">
      <alignment horizontal="center" vertical="center"/>
    </xf>
    <xf numFmtId="169" fontId="19" fillId="0" borderId="20" xfId="0" applyNumberFormat="1" applyFont="1" applyBorder="1" applyAlignment="1">
      <alignment vertical="center"/>
    </xf>
    <xf numFmtId="0" fontId="122" fillId="0" borderId="0" xfId="0" applyFont="1" applyBorder="1" applyAlignment="1">
      <alignment vertical="center"/>
    </xf>
    <xf numFmtId="0" fontId="122" fillId="0" borderId="0" xfId="0" applyFont="1" applyAlignment="1">
      <alignment vertical="center"/>
    </xf>
    <xf numFmtId="0" fontId="100" fillId="0" borderId="0" xfId="0" applyFont="1" applyAlignment="1">
      <alignment vertical="center"/>
    </xf>
    <xf numFmtId="0" fontId="123" fillId="9" borderId="10" xfId="0" applyNumberFormat="1" applyFont="1" applyFill="1" applyBorder="1" applyAlignment="1">
      <alignment horizontal="left" vertical="center"/>
    </xf>
    <xf numFmtId="0" fontId="123" fillId="9" borderId="11" xfId="0" applyNumberFormat="1" applyFont="1" applyFill="1" applyBorder="1" applyAlignment="1">
      <alignment horizontal="left" vertical="center"/>
    </xf>
    <xf numFmtId="0" fontId="123" fillId="9" borderId="11" xfId="0" applyNumberFormat="1" applyFont="1" applyFill="1" applyBorder="1" applyAlignment="1">
      <alignment horizontal="center" vertical="center"/>
    </xf>
    <xf numFmtId="0" fontId="123" fillId="9" borderId="19" xfId="0" applyNumberFormat="1" applyFont="1" applyFill="1" applyBorder="1" applyAlignment="1">
      <alignment vertical="center"/>
    </xf>
    <xf numFmtId="0" fontId="116" fillId="0" borderId="17" xfId="0" applyNumberFormat="1" applyFont="1" applyBorder="1" applyAlignment="1">
      <alignment horizontal="right" vertical="center" indent="1"/>
    </xf>
    <xf numFmtId="0" fontId="124" fillId="0" borderId="14" xfId="0" quotePrefix="1" applyFont="1" applyBorder="1" applyAlignment="1">
      <alignment horizontal="left" vertical="center" wrapText="1" indent="1"/>
    </xf>
    <xf numFmtId="166" fontId="113" fillId="0" borderId="14" xfId="0" applyNumberFormat="1" applyFont="1" applyBorder="1" applyAlignment="1">
      <alignment vertical="center"/>
    </xf>
    <xf numFmtId="167" fontId="115" fillId="0" borderId="20" xfId="0" applyNumberFormat="1" applyFont="1" applyBorder="1" applyAlignment="1">
      <alignment vertical="center"/>
    </xf>
    <xf numFmtId="174" fontId="20" fillId="8" borderId="17" xfId="81" applyNumberFormat="1" applyFont="1" applyFill="1" applyBorder="1" applyAlignment="1" applyProtection="1">
      <alignment vertical="center"/>
      <protection locked="0"/>
    </xf>
    <xf numFmtId="174" fontId="20" fillId="8" borderId="0" xfId="81" applyNumberFormat="1" applyFont="1" applyFill="1" applyBorder="1" applyAlignment="1" applyProtection="1">
      <alignment vertical="center"/>
      <protection locked="0"/>
    </xf>
    <xf numFmtId="174" fontId="20" fillId="8" borderId="20" xfId="81" applyNumberFormat="1" applyFont="1" applyFill="1" applyBorder="1" applyAlignment="1" applyProtection="1">
      <alignment vertical="center"/>
    </xf>
    <xf numFmtId="0" fontId="116" fillId="0" borderId="0" xfId="0" applyFont="1" applyBorder="1" applyAlignment="1">
      <alignment vertical="center"/>
    </xf>
    <xf numFmtId="0" fontId="88" fillId="0" borderId="0" xfId="0" applyNumberFormat="1" applyFont="1" applyBorder="1" applyAlignment="1">
      <alignment horizontal="left" vertical="center"/>
    </xf>
    <xf numFmtId="0" fontId="125" fillId="0" borderId="0" xfId="0" applyNumberFormat="1" applyFont="1" applyBorder="1" applyAlignment="1">
      <alignment horizontal="left" vertical="center"/>
    </xf>
    <xf numFmtId="0" fontId="125" fillId="0" borderId="0" xfId="0" applyNumberFormat="1" applyFont="1" applyBorder="1" applyAlignment="1">
      <alignment horizontal="center" vertical="center"/>
    </xf>
    <xf numFmtId="0" fontId="125" fillId="0" borderId="0" xfId="0" applyNumberFormat="1" applyFont="1" applyBorder="1" applyAlignment="1">
      <alignment vertical="center"/>
    </xf>
    <xf numFmtId="0" fontId="122" fillId="10" borderId="12" xfId="0" applyFont="1" applyFill="1" applyBorder="1" applyAlignment="1">
      <alignment horizontal="left" vertical="center" indent="1"/>
    </xf>
    <xf numFmtId="0" fontId="105" fillId="10" borderId="12" xfId="0" applyFont="1" applyFill="1" applyBorder="1" applyAlignment="1">
      <alignment horizontal="center" vertical="center"/>
    </xf>
    <xf numFmtId="166" fontId="110" fillId="10" borderId="12" xfId="0" applyNumberFormat="1" applyFont="1" applyFill="1" applyBorder="1" applyAlignment="1">
      <alignment vertical="center"/>
    </xf>
    <xf numFmtId="167" fontId="118" fillId="10" borderId="11" xfId="0" applyNumberFormat="1" applyFont="1" applyFill="1" applyBorder="1" applyAlignment="1">
      <alignment horizontal="center" vertical="center"/>
    </xf>
    <xf numFmtId="167" fontId="25" fillId="10" borderId="19" xfId="0" applyNumberFormat="1" applyFont="1" applyFill="1" applyBorder="1" applyAlignment="1">
      <alignment horizontal="right" vertical="center"/>
    </xf>
    <xf numFmtId="174" fontId="25" fillId="10" borderId="19" xfId="0" applyNumberFormat="1" applyFont="1" applyFill="1" applyBorder="1" applyAlignment="1">
      <alignment horizontal="right" vertical="center"/>
    </xf>
    <xf numFmtId="0" fontId="125" fillId="0" borderId="14" xfId="0" quotePrefix="1" applyFont="1" applyBorder="1" applyAlignment="1">
      <alignment horizontal="left" wrapText="1" indent="1"/>
    </xf>
    <xf numFmtId="0" fontId="110" fillId="0" borderId="14" xfId="0" applyFont="1" applyBorder="1" applyAlignment="1">
      <alignment horizontal="center"/>
    </xf>
    <xf numFmtId="167" fontId="126" fillId="0" borderId="0" xfId="0" applyNumberFormat="1" applyFont="1" applyBorder="1" applyAlignment="1">
      <alignment horizontal="center"/>
    </xf>
    <xf numFmtId="167" fontId="22" fillId="0" borderId="20" xfId="0" applyNumberFormat="1" applyFont="1" applyBorder="1" applyAlignment="1"/>
    <xf numFmtId="0" fontId="116" fillId="0" borderId="0" xfId="0" applyFont="1" applyBorder="1" applyAlignment="1"/>
    <xf numFmtId="174" fontId="88" fillId="8" borderId="17" xfId="81" applyNumberFormat="1" applyFont="1" applyFill="1" applyBorder="1" applyAlignment="1" applyProtection="1">
      <protection locked="0"/>
    </xf>
    <xf numFmtId="174" fontId="88" fillId="8" borderId="0" xfId="81" applyNumberFormat="1" applyFont="1" applyFill="1" applyBorder="1" applyAlignment="1" applyProtection="1">
      <protection locked="0"/>
    </xf>
    <xf numFmtId="174" fontId="88" fillId="8" borderId="20" xfId="81" applyNumberFormat="1" applyFont="1" applyFill="1" applyBorder="1" applyAlignment="1" applyProtection="1"/>
    <xf numFmtId="0" fontId="88" fillId="0" borderId="0" xfId="0" applyNumberFormat="1" applyFont="1" applyBorder="1" applyAlignment="1">
      <alignment horizontal="left"/>
    </xf>
    <xf numFmtId="0" fontId="125" fillId="0" borderId="0" xfId="0" applyNumberFormat="1" applyFont="1" applyBorder="1" applyAlignment="1">
      <alignment horizontal="left"/>
    </xf>
    <xf numFmtId="0" fontId="125" fillId="0" borderId="0" xfId="0" applyNumberFormat="1" applyFont="1" applyBorder="1" applyAlignment="1">
      <alignment horizontal="center"/>
    </xf>
    <xf numFmtId="0" fontId="125" fillId="0" borderId="0" xfId="0" applyNumberFormat="1" applyFont="1" applyBorder="1" applyAlignment="1"/>
    <xf numFmtId="169" fontId="22" fillId="0" borderId="20" xfId="0" applyNumberFormat="1" applyFont="1" applyBorder="1" applyAlignment="1"/>
    <xf numFmtId="167" fontId="115" fillId="0" borderId="20" xfId="0" applyNumberFormat="1" applyFont="1" applyBorder="1" applyAlignment="1">
      <alignment horizontal="right" vertical="center"/>
    </xf>
    <xf numFmtId="0" fontId="112" fillId="0" borderId="0" xfId="0" applyFont="1" applyBorder="1" applyAlignment="1">
      <alignment horizontal="right" vertical="center"/>
    </xf>
    <xf numFmtId="174" fontId="20" fillId="8" borderId="17" xfId="81" applyNumberFormat="1" applyFont="1" applyFill="1" applyBorder="1" applyAlignment="1" applyProtection="1">
      <alignment horizontal="right" vertical="center"/>
      <protection locked="0"/>
    </xf>
    <xf numFmtId="174" fontId="20" fillId="8" borderId="0" xfId="81" applyNumberFormat="1" applyFont="1" applyFill="1" applyBorder="1" applyAlignment="1" applyProtection="1">
      <alignment horizontal="right" vertical="center"/>
      <protection locked="0"/>
    </xf>
    <xf numFmtId="174" fontId="20" fillId="8" borderId="20" xfId="81" applyNumberFormat="1" applyFont="1" applyFill="1" applyBorder="1" applyAlignment="1" applyProtection="1">
      <alignment horizontal="right" vertical="center"/>
    </xf>
    <xf numFmtId="0" fontId="20" fillId="0" borderId="0" xfId="0" applyNumberFormat="1" applyFont="1" applyBorder="1" applyAlignment="1">
      <alignment horizontal="left"/>
    </xf>
    <xf numFmtId="0" fontId="124" fillId="0" borderId="0" xfId="0" applyNumberFormat="1" applyFont="1" applyBorder="1" applyAlignment="1">
      <alignment horizontal="left"/>
    </xf>
    <xf numFmtId="0" fontId="124" fillId="0" borderId="0" xfId="0" applyNumberFormat="1" applyFont="1" applyBorder="1" applyAlignment="1">
      <alignment horizontal="center"/>
    </xf>
    <xf numFmtId="0" fontId="124" fillId="0" borderId="0" xfId="0" applyNumberFormat="1" applyFont="1" applyBorder="1" applyAlignment="1"/>
    <xf numFmtId="0" fontId="20" fillId="0" borderId="0" xfId="0" applyNumberFormat="1" applyFont="1" applyBorder="1" applyAlignment="1">
      <alignment horizontal="left" vertical="center"/>
    </xf>
    <xf numFmtId="0" fontId="124" fillId="0" borderId="0" xfId="0" applyNumberFormat="1" applyFont="1" applyBorder="1" applyAlignment="1">
      <alignment horizontal="left" vertical="center"/>
    </xf>
    <xf numFmtId="0" fontId="124" fillId="0" borderId="0" xfId="0" applyNumberFormat="1" applyFont="1" applyBorder="1" applyAlignment="1">
      <alignment horizontal="center" vertical="center"/>
    </xf>
    <xf numFmtId="0" fontId="124" fillId="0" borderId="0" xfId="0" applyNumberFormat="1" applyFont="1" applyBorder="1" applyAlignment="1">
      <alignment vertical="center"/>
    </xf>
    <xf numFmtId="0" fontId="127" fillId="0" borderId="17" xfId="0" applyNumberFormat="1" applyFont="1" applyBorder="1" applyAlignment="1">
      <alignment horizontal="right" vertical="center" indent="1"/>
    </xf>
    <xf numFmtId="0" fontId="127" fillId="0" borderId="14" xfId="0" applyFont="1" applyBorder="1" applyAlignment="1">
      <alignment horizontal="left" vertical="center" indent="1"/>
    </xf>
    <xf numFmtId="0" fontId="110" fillId="0" borderId="14" xfId="0" applyFont="1" applyBorder="1" applyAlignment="1">
      <alignment horizontal="center" vertical="center"/>
    </xf>
    <xf numFmtId="167" fontId="126" fillId="0" borderId="0" xfId="0" applyNumberFormat="1" applyFont="1" applyBorder="1" applyAlignment="1">
      <alignment horizontal="center" vertical="center"/>
    </xf>
    <xf numFmtId="169" fontId="22" fillId="0" borderId="20" xfId="0" applyNumberFormat="1" applyFont="1" applyBorder="1" applyAlignment="1">
      <alignment vertical="center"/>
    </xf>
    <xf numFmtId="174" fontId="88" fillId="8" borderId="17" xfId="81" applyNumberFormat="1" applyFont="1" applyFill="1" applyBorder="1" applyAlignment="1" applyProtection="1">
      <alignment vertical="center"/>
      <protection locked="0"/>
    </xf>
    <xf numFmtId="174" fontId="88" fillId="8" borderId="0" xfId="81" applyNumberFormat="1" applyFont="1" applyFill="1" applyBorder="1" applyAlignment="1" applyProtection="1">
      <alignment vertical="center"/>
      <protection locked="0"/>
    </xf>
    <xf numFmtId="174" fontId="88" fillId="8" borderId="20" xfId="81" applyNumberFormat="1" applyFont="1" applyFill="1" applyBorder="1" applyAlignment="1" applyProtection="1">
      <alignment vertical="center"/>
    </xf>
    <xf numFmtId="0" fontId="103" fillId="0" borderId="0" xfId="0" applyFont="1" applyAlignment="1">
      <alignment vertical="center"/>
    </xf>
    <xf numFmtId="0" fontId="128" fillId="0" borderId="0" xfId="0" applyNumberFormat="1" applyFont="1" applyAlignment="1">
      <alignment horizontal="left"/>
    </xf>
    <xf numFmtId="0" fontId="129" fillId="0" borderId="0" xfId="0" applyNumberFormat="1" applyFont="1" applyAlignment="1">
      <alignment horizontal="left"/>
    </xf>
    <xf numFmtId="0" fontId="129" fillId="0" borderId="0" xfId="0" applyNumberFormat="1" applyFont="1" applyAlignment="1">
      <alignment horizontal="center"/>
    </xf>
    <xf numFmtId="0" fontId="129" fillId="0" borderId="0" xfId="0" applyNumberFormat="1" applyFont="1" applyAlignment="1"/>
    <xf numFmtId="0" fontId="110" fillId="0" borderId="14" xfId="0" applyFont="1" applyBorder="1" applyAlignment="1">
      <alignment horizontal="right" vertical="center"/>
    </xf>
    <xf numFmtId="167" fontId="126" fillId="0" borderId="0" xfId="0" applyNumberFormat="1" applyFont="1" applyBorder="1" applyAlignment="1">
      <alignment horizontal="right" vertical="center"/>
    </xf>
    <xf numFmtId="169" fontId="22" fillId="0" borderId="20" xfId="0" applyNumberFormat="1" applyFont="1" applyBorder="1" applyAlignment="1">
      <alignment horizontal="right" vertical="center"/>
    </xf>
    <xf numFmtId="0" fontId="116" fillId="0" borderId="0" xfId="0" applyFont="1" applyBorder="1" applyAlignment="1">
      <alignment horizontal="right" vertical="center"/>
    </xf>
    <xf numFmtId="174" fontId="88" fillId="8" borderId="17" xfId="81" applyNumberFormat="1" applyFont="1" applyFill="1" applyBorder="1" applyAlignment="1" applyProtection="1">
      <alignment horizontal="right" vertical="center"/>
      <protection locked="0"/>
    </xf>
    <xf numFmtId="174" fontId="88" fillId="8" borderId="0" xfId="81" applyNumberFormat="1" applyFont="1" applyFill="1" applyBorder="1" applyAlignment="1" applyProtection="1">
      <alignment horizontal="right" vertical="center"/>
      <protection locked="0"/>
    </xf>
    <xf numFmtId="174" fontId="88" fillId="8" borderId="20" xfId="81" applyNumberFormat="1" applyFont="1" applyFill="1" applyBorder="1" applyAlignment="1" applyProtection="1">
      <alignment horizontal="right" vertical="center"/>
    </xf>
    <xf numFmtId="167" fontId="22" fillId="0" borderId="20" xfId="0" applyNumberFormat="1" applyFont="1" applyBorder="1" applyAlignment="1">
      <alignment vertical="center"/>
    </xf>
    <xf numFmtId="0" fontId="125" fillId="0" borderId="14" xfId="0" quotePrefix="1" applyFont="1" applyBorder="1" applyAlignment="1">
      <alignment horizontal="left" vertical="center" wrapText="1" indent="1"/>
    </xf>
    <xf numFmtId="0" fontId="104" fillId="0" borderId="17" xfId="0" applyNumberFormat="1" applyFont="1" applyBorder="1" applyAlignment="1">
      <alignment horizontal="right" vertical="center" indent="1"/>
    </xf>
    <xf numFmtId="0" fontId="130" fillId="0" borderId="0" xfId="0" applyNumberFormat="1" applyFont="1" applyAlignment="1">
      <alignment horizontal="left"/>
    </xf>
    <xf numFmtId="0" fontId="124" fillId="0" borderId="0" xfId="0" applyNumberFormat="1" applyFont="1" applyAlignment="1">
      <alignment horizontal="left"/>
    </xf>
    <xf numFmtId="0" fontId="124" fillId="0" borderId="0" xfId="0" applyNumberFormat="1" applyFont="1" applyAlignment="1">
      <alignment horizontal="center"/>
    </xf>
    <xf numFmtId="0" fontId="124" fillId="0" borderId="0" xfId="0" applyNumberFormat="1" applyFont="1" applyAlignment="1"/>
    <xf numFmtId="0" fontId="113" fillId="0" borderId="14" xfId="0" applyFont="1" applyBorder="1" applyAlignment="1">
      <alignment horizontal="center" vertical="top"/>
    </xf>
    <xf numFmtId="166" fontId="113" fillId="0" borderId="14" xfId="0" applyNumberFormat="1" applyFont="1" applyBorder="1" applyAlignment="1">
      <alignment vertical="top"/>
    </xf>
    <xf numFmtId="167" fontId="114" fillId="0" borderId="0" xfId="0" applyNumberFormat="1" applyFont="1" applyBorder="1" applyAlignment="1">
      <alignment horizontal="center" vertical="top"/>
    </xf>
    <xf numFmtId="167" fontId="115" fillId="0" borderId="20" xfId="0" applyNumberFormat="1" applyFont="1" applyBorder="1" applyAlignment="1">
      <alignment vertical="top"/>
    </xf>
    <xf numFmtId="0" fontId="112" fillId="0" borderId="0" xfId="0" applyFont="1" applyBorder="1" applyAlignment="1">
      <alignment vertical="top"/>
    </xf>
    <xf numFmtId="174" fontId="20" fillId="8" borderId="17" xfId="81" applyNumberFormat="1" applyFont="1" applyFill="1" applyBorder="1" applyAlignment="1" applyProtection="1">
      <alignment vertical="top"/>
      <protection locked="0"/>
    </xf>
    <xf numFmtId="174" fontId="20" fillId="8" borderId="0" xfId="81" applyNumberFormat="1" applyFont="1" applyFill="1" applyBorder="1" applyAlignment="1" applyProtection="1">
      <alignment vertical="top"/>
      <protection locked="0"/>
    </xf>
    <xf numFmtId="174" fontId="20" fillId="8" borderId="20" xfId="81" applyNumberFormat="1" applyFont="1" applyFill="1" applyBorder="1" applyAlignment="1" applyProtection="1">
      <alignment vertical="top"/>
    </xf>
    <xf numFmtId="0" fontId="131" fillId="0" borderId="15" xfId="0" applyFont="1" applyBorder="1"/>
    <xf numFmtId="0" fontId="132" fillId="0" borderId="15" xfId="0" applyFont="1" applyBorder="1" applyAlignment="1">
      <alignment horizontal="center" vertical="center"/>
    </xf>
    <xf numFmtId="166" fontId="132" fillId="0" borderId="15" xfId="0" applyNumberFormat="1" applyFont="1" applyBorder="1" applyAlignment="1">
      <alignment vertical="center"/>
    </xf>
    <xf numFmtId="167" fontId="133" fillId="0" borderId="8" xfId="0" applyNumberFormat="1" applyFont="1" applyBorder="1" applyAlignment="1">
      <alignment horizontal="center" vertical="center"/>
    </xf>
    <xf numFmtId="167" fontId="107" fillId="0" borderId="21" xfId="0" applyNumberFormat="1" applyFont="1" applyBorder="1" applyAlignment="1">
      <alignment vertical="center"/>
    </xf>
    <xf numFmtId="0" fontId="131" fillId="0" borderId="0" xfId="0" applyFont="1" applyBorder="1" applyAlignment="1"/>
    <xf numFmtId="174" fontId="108" fillId="8" borderId="17" xfId="81" applyNumberFormat="1" applyFont="1" applyFill="1" applyBorder="1" applyAlignment="1" applyProtection="1">
      <alignment vertical="center"/>
      <protection locked="0"/>
    </xf>
    <xf numFmtId="174" fontId="108" fillId="8" borderId="0" xfId="81" applyNumberFormat="1" applyFont="1" applyFill="1" applyBorder="1" applyAlignment="1" applyProtection="1">
      <alignment vertical="center"/>
      <protection locked="0"/>
    </xf>
    <xf numFmtId="174" fontId="108" fillId="8" borderId="20" xfId="81" applyNumberFormat="1" applyFont="1" applyFill="1" applyBorder="1" applyAlignment="1" applyProtection="1">
      <alignment vertical="center"/>
    </xf>
    <xf numFmtId="0" fontId="89" fillId="0" borderId="11" xfId="0" applyFont="1" applyBorder="1"/>
    <xf numFmtId="0" fontId="113" fillId="0" borderId="11" xfId="0" applyFont="1" applyBorder="1" applyAlignment="1">
      <alignment horizontal="center" vertical="center"/>
    </xf>
    <xf numFmtId="0" fontId="134" fillId="0" borderId="11" xfId="0" applyFont="1" applyBorder="1" applyAlignment="1">
      <alignment horizontal="center" vertical="center"/>
    </xf>
    <xf numFmtId="167" fontId="115" fillId="0" borderId="19" xfId="0" applyNumberFormat="1" applyFont="1" applyBorder="1" applyAlignment="1">
      <alignment vertical="center"/>
    </xf>
    <xf numFmtId="0" fontId="89" fillId="0" borderId="0" xfId="0" applyFont="1" applyBorder="1" applyAlignment="1"/>
    <xf numFmtId="174" fontId="21" fillId="8" borderId="16" xfId="81" applyNumberFormat="1" applyFont="1" applyFill="1" applyBorder="1" applyAlignment="1" applyProtection="1">
      <alignment vertical="center"/>
      <protection locked="0"/>
    </xf>
    <xf numFmtId="174" fontId="21" fillId="8" borderId="11" xfId="81" applyNumberFormat="1" applyFont="1" applyFill="1" applyBorder="1" applyAlignment="1" applyProtection="1">
      <alignment vertical="center"/>
      <protection locked="0"/>
    </xf>
    <xf numFmtId="174" fontId="21" fillId="8" borderId="19" xfId="81" applyNumberFormat="1" applyFont="1" applyFill="1" applyBorder="1" applyAlignment="1" applyProtection="1">
      <alignment vertical="center"/>
    </xf>
    <xf numFmtId="0" fontId="89" fillId="0" borderId="0" xfId="0" applyFont="1"/>
    <xf numFmtId="0" fontId="125" fillId="0" borderId="0" xfId="0" applyFont="1"/>
    <xf numFmtId="0" fontId="110" fillId="0" borderId="0" xfId="0" applyFont="1" applyBorder="1" applyAlignment="1">
      <alignment horizontal="center" vertical="center"/>
    </xf>
    <xf numFmtId="0" fontId="125" fillId="0" borderId="0" xfId="0" applyFont="1" applyBorder="1" applyAlignment="1"/>
    <xf numFmtId="0" fontId="134" fillId="0" borderId="0" xfId="84" applyFont="1" applyBorder="1"/>
    <xf numFmtId="0" fontId="135" fillId="0" borderId="0" xfId="84" applyFont="1" applyBorder="1"/>
    <xf numFmtId="0" fontId="20" fillId="0" borderId="0" xfId="84" applyFont="1" applyBorder="1"/>
    <xf numFmtId="0" fontId="20" fillId="0" borderId="0" xfId="84" applyFont="1" applyBorder="1" applyAlignment="1">
      <alignment vertical="center"/>
    </xf>
    <xf numFmtId="0" fontId="21" fillId="0" borderId="0" xfId="84" applyFont="1" applyBorder="1" applyAlignment="1">
      <alignment vertical="center"/>
    </xf>
    <xf numFmtId="0" fontId="136" fillId="0" borderId="23" xfId="84" applyFont="1" applyBorder="1"/>
    <xf numFmtId="0" fontId="113" fillId="0" borderId="23" xfId="84" applyFont="1" applyBorder="1"/>
    <xf numFmtId="172" fontId="137" fillId="0" borderId="23" xfId="84" applyNumberFormat="1" applyFont="1" applyBorder="1" applyAlignment="1">
      <alignment horizontal="center"/>
    </xf>
    <xf numFmtId="0" fontId="20" fillId="0" borderId="0" xfId="84" applyFont="1"/>
    <xf numFmtId="0" fontId="21" fillId="0" borderId="0" xfId="84" applyFont="1"/>
    <xf numFmtId="173" fontId="137" fillId="0" borderId="23" xfId="84" applyNumberFormat="1" applyFont="1" applyBorder="1" applyAlignment="1">
      <alignment horizontal="center"/>
    </xf>
    <xf numFmtId="0" fontId="135" fillId="0" borderId="0" xfId="84" applyFont="1"/>
    <xf numFmtId="0" fontId="89" fillId="0" borderId="0" xfId="0" applyFont="1" applyAlignment="1">
      <alignment horizontal="right" indent="1"/>
    </xf>
    <xf numFmtId="0" fontId="113" fillId="0" borderId="0" xfId="0" applyFont="1" applyBorder="1" applyAlignment="1">
      <alignment horizontal="center" vertical="center"/>
    </xf>
    <xf numFmtId="0" fontId="114" fillId="0" borderId="0" xfId="0" applyFont="1" applyBorder="1" applyAlignment="1">
      <alignment horizontal="center" vertical="center"/>
    </xf>
    <xf numFmtId="0" fontId="129" fillId="0" borderId="0" xfId="0" applyFont="1"/>
    <xf numFmtId="0" fontId="128" fillId="0" borderId="17" xfId="0" applyNumberFormat="1" applyFont="1" applyBorder="1" applyAlignment="1">
      <alignment horizontal="center" vertical="center" wrapText="1"/>
    </xf>
    <xf numFmtId="167" fontId="114" fillId="0" borderId="0" xfId="0" applyNumberFormat="1" applyFont="1" applyAlignment="1">
      <alignment horizontal="center" vertical="top"/>
    </xf>
    <xf numFmtId="0" fontId="112" fillId="0" borderId="0" xfId="0" applyFont="1" applyAlignment="1">
      <alignment vertical="top"/>
    </xf>
    <xf numFmtId="174" fontId="20" fillId="8" borderId="17" xfId="81" applyNumberFormat="1" applyFont="1" applyFill="1" applyBorder="1" applyProtection="1">
      <alignment vertical="top"/>
      <protection locked="0"/>
    </xf>
    <xf numFmtId="174" fontId="20" fillId="8" borderId="0" xfId="81" applyNumberFormat="1" applyFont="1" applyFill="1" applyProtection="1">
      <alignment vertical="top"/>
      <protection locked="0"/>
    </xf>
    <xf numFmtId="174" fontId="20" fillId="8" borderId="20" xfId="81" applyNumberFormat="1" applyFont="1" applyFill="1" applyBorder="1">
      <alignment vertical="top"/>
    </xf>
    <xf numFmtId="167" fontId="114" fillId="0" borderId="0" xfId="0" applyNumberFormat="1" applyFont="1" applyAlignment="1">
      <alignment horizontal="center" vertical="center"/>
    </xf>
    <xf numFmtId="174" fontId="20" fillId="8" borderId="0" xfId="81" applyNumberFormat="1" applyFont="1" applyFill="1" applyAlignment="1" applyProtection="1">
      <alignment vertical="center"/>
      <protection locked="0"/>
    </xf>
    <xf numFmtId="174" fontId="20" fillId="8" borderId="20" xfId="81" applyNumberFormat="1" applyFont="1" applyFill="1" applyBorder="1" applyAlignment="1">
      <alignment vertical="center"/>
    </xf>
    <xf numFmtId="0" fontId="20" fillId="0" borderId="0" xfId="81" applyFont="1" applyAlignment="1">
      <alignment vertical="top" wrapText="1"/>
    </xf>
    <xf numFmtId="0" fontId="87" fillId="0" borderId="10" xfId="81" applyFont="1" applyBorder="1" applyAlignment="1">
      <alignment horizontal="center" vertical="center" wrapText="1"/>
    </xf>
    <xf numFmtId="0" fontId="96" fillId="0" borderId="11" xfId="0" applyFont="1" applyBorder="1" applyAlignment="1">
      <alignment horizontal="center" vertical="center" wrapText="1"/>
    </xf>
    <xf numFmtId="0" fontId="96" fillId="0" borderId="13" xfId="0" applyFont="1" applyBorder="1" applyAlignment="1">
      <alignment horizontal="center" vertical="center" wrapText="1"/>
    </xf>
    <xf numFmtId="0" fontId="87" fillId="0" borderId="25" xfId="81" applyFont="1" applyBorder="1" applyAlignment="1">
      <alignment horizontal="center" vertical="center" wrapText="1"/>
    </xf>
    <xf numFmtId="0" fontId="87" fillId="0" borderId="26" xfId="81" applyFont="1" applyBorder="1" applyAlignment="1">
      <alignment horizontal="center" vertical="center" wrapText="1"/>
    </xf>
    <xf numFmtId="0" fontId="87" fillId="0" borderId="27" xfId="81" applyFont="1" applyBorder="1" applyAlignment="1">
      <alignment horizontal="center" vertical="center" wrapText="1"/>
    </xf>
    <xf numFmtId="0" fontId="111" fillId="8" borderId="10" xfId="81" applyFont="1" applyFill="1" applyBorder="1" applyAlignment="1" applyProtection="1">
      <alignment horizontal="center" vertical="center" wrapText="1"/>
    </xf>
    <xf numFmtId="0" fontId="111" fillId="0" borderId="11" xfId="0" applyFont="1" applyBorder="1" applyAlignment="1">
      <alignment wrapText="1"/>
    </xf>
    <xf numFmtId="0" fontId="111" fillId="0" borderId="13" xfId="0" applyFont="1" applyBorder="1" applyAlignment="1">
      <alignment wrapText="1"/>
    </xf>
    <xf numFmtId="0" fontId="44" fillId="7" borderId="22" xfId="0" applyFont="1" applyFill="1" applyBorder="1" applyAlignment="1">
      <alignment horizontal="left" vertical="center" wrapText="1" indent="1"/>
    </xf>
    <xf numFmtId="0" fontId="44" fillId="7" borderId="0" xfId="0" applyFont="1" applyFill="1" applyBorder="1" applyAlignment="1">
      <alignment horizontal="left" vertical="center" wrapText="1" indent="1"/>
    </xf>
    <xf numFmtId="0" fontId="44" fillId="7" borderId="6" xfId="0" applyFont="1" applyFill="1" applyBorder="1" applyAlignment="1">
      <alignment horizontal="left" vertical="center" wrapText="1" indent="1"/>
    </xf>
    <xf numFmtId="0" fontId="76" fillId="7" borderId="22" xfId="0" applyFont="1" applyFill="1" applyBorder="1" applyAlignment="1">
      <alignment horizontal="left" vertical="top" wrapText="1"/>
    </xf>
    <xf numFmtId="0" fontId="76" fillId="7" borderId="0" xfId="0" applyFont="1" applyFill="1" applyBorder="1" applyAlignment="1">
      <alignment horizontal="left" vertical="top" wrapText="1"/>
    </xf>
    <xf numFmtId="0" fontId="76" fillId="7" borderId="6" xfId="0" applyFont="1" applyFill="1" applyBorder="1" applyAlignment="1">
      <alignment horizontal="left" vertical="top" wrapText="1"/>
    </xf>
    <xf numFmtId="176" fontId="19" fillId="0" borderId="19" xfId="0" applyNumberFormat="1" applyFont="1" applyBorder="1" applyAlignment="1">
      <alignment horizontal="right" vertical="center"/>
    </xf>
  </cellXfs>
  <cellStyles count="86">
    <cellStyle name="ArtDescriptif" xfId="5" xr:uid="{00000000-0005-0000-0000-000000000000}"/>
    <cellStyle name="ArtDescriptif 2" xfId="17" xr:uid="{00000000-0005-0000-0000-000001000000}"/>
    <cellStyle name="Article note1" xfId="24" xr:uid="{00000000-0005-0000-0000-000002000000}"/>
    <cellStyle name="Article note2" xfId="25" xr:uid="{00000000-0005-0000-0000-000003000000}"/>
    <cellStyle name="Article note3" xfId="26" xr:uid="{00000000-0005-0000-0000-000004000000}"/>
    <cellStyle name="Article note4" xfId="27" xr:uid="{00000000-0005-0000-0000-000005000000}"/>
    <cellStyle name="Article note5" xfId="28" xr:uid="{00000000-0005-0000-0000-000006000000}"/>
    <cellStyle name="ArtLibelleCond" xfId="29" xr:uid="{00000000-0005-0000-0000-000007000000}"/>
    <cellStyle name="ArtNote1" xfId="30" xr:uid="{00000000-0005-0000-0000-000008000000}"/>
    <cellStyle name="ArtNote2" xfId="8" xr:uid="{00000000-0005-0000-0000-000009000000}"/>
    <cellStyle name="ArtNote3" xfId="31" xr:uid="{00000000-0005-0000-0000-00000A000000}"/>
    <cellStyle name="ArtNote3 2" xfId="75" xr:uid="{00000000-0005-0000-0000-00000B000000}"/>
    <cellStyle name="ArtNote4" xfId="32" xr:uid="{00000000-0005-0000-0000-00000C000000}"/>
    <cellStyle name="ArtNote5" xfId="33" xr:uid="{00000000-0005-0000-0000-00000D000000}"/>
    <cellStyle name="ArtTitre" xfId="4" xr:uid="{00000000-0005-0000-0000-00000E000000}"/>
    <cellStyle name="CE" xfId="34" xr:uid="{00000000-0005-0000-0000-00000F000000}"/>
    <cellStyle name="Chap 1" xfId="35" xr:uid="{00000000-0005-0000-0000-000010000000}"/>
    <cellStyle name="Chap 2" xfId="36" xr:uid="{00000000-0005-0000-0000-000011000000}"/>
    <cellStyle name="Chap 3" xfId="37" xr:uid="{00000000-0005-0000-0000-000012000000}"/>
    <cellStyle name="ChapDescriptif0" xfId="38" xr:uid="{00000000-0005-0000-0000-000013000000}"/>
    <cellStyle name="ChapDescriptif1" xfId="18" xr:uid="{00000000-0005-0000-0000-000014000000}"/>
    <cellStyle name="ChapDescriptif1 2" xfId="78" xr:uid="{00000000-0005-0000-0000-000015000000}"/>
    <cellStyle name="ChapDescriptif2" xfId="2" xr:uid="{00000000-0005-0000-0000-000016000000}"/>
    <cellStyle name="ChapDescriptif2 2" xfId="19" xr:uid="{00000000-0005-0000-0000-000017000000}"/>
    <cellStyle name="ChapDescriptif3" xfId="11" xr:uid="{00000000-0005-0000-0000-000018000000}"/>
    <cellStyle name="ChapDescriptif3 2" xfId="21" xr:uid="{00000000-0005-0000-0000-000019000000}"/>
    <cellStyle name="ChapDescriptif4" xfId="39" xr:uid="{00000000-0005-0000-0000-00001A000000}"/>
    <cellStyle name="ChapDescriptif4 2" xfId="77" xr:uid="{00000000-0005-0000-0000-00001B000000}"/>
    <cellStyle name="ChapNote0" xfId="40" xr:uid="{00000000-0005-0000-0000-00001C000000}"/>
    <cellStyle name="ChapNote1" xfId="41" xr:uid="{00000000-0005-0000-0000-00001D000000}"/>
    <cellStyle name="ChapNote1 2" xfId="74" xr:uid="{00000000-0005-0000-0000-00001E000000}"/>
    <cellStyle name="ChapNote2" xfId="3" xr:uid="{00000000-0005-0000-0000-00001F000000}"/>
    <cellStyle name="ChapNote3" xfId="10" xr:uid="{00000000-0005-0000-0000-000020000000}"/>
    <cellStyle name="ChapNote4" xfId="42" xr:uid="{00000000-0005-0000-0000-000021000000}"/>
    <cellStyle name="ChapRecap0" xfId="43" xr:uid="{00000000-0005-0000-0000-000022000000}"/>
    <cellStyle name="ChapRecap1" xfId="44" xr:uid="{00000000-0005-0000-0000-000023000000}"/>
    <cellStyle name="ChapRecap2" xfId="45" xr:uid="{00000000-0005-0000-0000-000024000000}"/>
    <cellStyle name="ChapRecap3" xfId="46" xr:uid="{00000000-0005-0000-0000-000025000000}"/>
    <cellStyle name="ChapRecap4" xfId="47" xr:uid="{00000000-0005-0000-0000-000026000000}"/>
    <cellStyle name="ChapTitre0" xfId="23" xr:uid="{00000000-0005-0000-0000-000027000000}"/>
    <cellStyle name="ChapTitre1" xfId="6" xr:uid="{00000000-0005-0000-0000-000028000000}"/>
    <cellStyle name="ChapTitre2" xfId="1" xr:uid="{00000000-0005-0000-0000-000029000000}"/>
    <cellStyle name="ChapTitre2 2" xfId="16" xr:uid="{00000000-0005-0000-0000-00002A000000}"/>
    <cellStyle name="ChapTitre3" xfId="9" xr:uid="{00000000-0005-0000-0000-00002B000000}"/>
    <cellStyle name="ChapTitre3 2" xfId="20" xr:uid="{00000000-0005-0000-0000-00002C000000}"/>
    <cellStyle name="ChapTitre3 3" xfId="80" xr:uid="{00000000-0005-0000-0000-00002D000000}"/>
    <cellStyle name="ChapTitre4" xfId="22" xr:uid="{00000000-0005-0000-0000-00002E000000}"/>
    <cellStyle name="ChapTitre4 2" xfId="76" xr:uid="{00000000-0005-0000-0000-00002F000000}"/>
    <cellStyle name="Descr Article" xfId="48" xr:uid="{00000000-0005-0000-0000-000030000000}"/>
    <cellStyle name="DQLocQuantNonLoc" xfId="49" xr:uid="{00000000-0005-0000-0000-000031000000}"/>
    <cellStyle name="DQLocRefClass" xfId="50" xr:uid="{00000000-0005-0000-0000-000032000000}"/>
    <cellStyle name="DQLocStruct" xfId="51" xr:uid="{00000000-0005-0000-0000-000033000000}"/>
    <cellStyle name="DQMinutes" xfId="52" xr:uid="{00000000-0005-0000-0000-000034000000}"/>
    <cellStyle name="Euro" xfId="79" xr:uid="{00000000-0005-0000-0000-000035000000}"/>
    <cellStyle name="Euro 7" xfId="83" xr:uid="{00000000-0005-0000-0000-000036000000}"/>
    <cellStyle name="Info Entete" xfId="53" xr:uid="{00000000-0005-0000-0000-000037000000}"/>
    <cellStyle name="Inter Entete" xfId="54" xr:uid="{00000000-0005-0000-0000-000038000000}"/>
    <cellStyle name="Loc Litteraire" xfId="55" xr:uid="{00000000-0005-0000-0000-000039000000}"/>
    <cellStyle name="Loc Structuree" xfId="56" xr:uid="{00000000-0005-0000-0000-00003A000000}"/>
    <cellStyle name="LocLit" xfId="57" xr:uid="{00000000-0005-0000-0000-00003B000000}"/>
    <cellStyle name="LocRefClass" xfId="58" xr:uid="{00000000-0005-0000-0000-00003C000000}"/>
    <cellStyle name="LocSignetRep" xfId="59" xr:uid="{00000000-0005-0000-0000-00003D000000}"/>
    <cellStyle name="LocStrRecap0" xfId="60" xr:uid="{00000000-0005-0000-0000-00003E000000}"/>
    <cellStyle name="LocStrRecap1" xfId="61" xr:uid="{00000000-0005-0000-0000-00003F000000}"/>
    <cellStyle name="LocStrTexte0" xfId="62" xr:uid="{00000000-0005-0000-0000-000040000000}"/>
    <cellStyle name="LocStrTexte1" xfId="63" xr:uid="{00000000-0005-0000-0000-000041000000}"/>
    <cellStyle name="LocStruct" xfId="64" xr:uid="{00000000-0005-0000-0000-000042000000}"/>
    <cellStyle name="LocTitre" xfId="65" xr:uid="{00000000-0005-0000-0000-000043000000}"/>
    <cellStyle name="Lot" xfId="66" xr:uid="{00000000-0005-0000-0000-000044000000}"/>
    <cellStyle name="Milliers 2" xfId="73" xr:uid="{00000000-0005-0000-0000-000045000000}"/>
    <cellStyle name="Milliers_Mmixte - Elec 2008 - BPU Travaux" xfId="13" xr:uid="{00000000-0005-0000-0000-000046000000}"/>
    <cellStyle name="Nb2dec" xfId="67" xr:uid="{00000000-0005-0000-0000-000047000000}"/>
    <cellStyle name="Normal" xfId="0" builtinId="0"/>
    <cellStyle name="Normal 2" xfId="15" xr:uid="{00000000-0005-0000-0000-000049000000}"/>
    <cellStyle name="Normal 2 3" xfId="84" xr:uid="{00000000-0005-0000-0000-00004A000000}"/>
    <cellStyle name="Normal 3" xfId="82" xr:uid="{00000000-0005-0000-0000-00004B000000}"/>
    <cellStyle name="Normal 3 2" xfId="85" xr:uid="{00000000-0005-0000-0000-00004C000000}"/>
    <cellStyle name="Normal_2006 Menuiserie - BPU" xfId="81" xr:uid="{00000000-0005-0000-0000-00004D000000}"/>
    <cellStyle name="Normal_Mmixte - Elec 2008 - BPU Travaux" xfId="12" xr:uid="{00000000-0005-0000-0000-00004E000000}"/>
    <cellStyle name="Normal_Transfert Attic 17 09 2008" xfId="14" xr:uid="{00000000-0005-0000-0000-00004F000000}"/>
    <cellStyle name="Numerotation" xfId="7" xr:uid="{00000000-0005-0000-0000-000050000000}"/>
    <cellStyle name="Qte Structuree" xfId="68" xr:uid="{00000000-0005-0000-0000-000051000000}"/>
    <cellStyle name="Structure" xfId="69" xr:uid="{00000000-0005-0000-0000-000052000000}"/>
    <cellStyle name="Structure Note" xfId="70" xr:uid="{00000000-0005-0000-0000-000053000000}"/>
    <cellStyle name="Titre Article" xfId="71" xr:uid="{00000000-0005-0000-0000-000054000000}"/>
    <cellStyle name="Titre Entete" xfId="72" xr:uid="{00000000-0005-0000-0000-000055000000}"/>
  </cellStyles>
  <dxfs count="2">
    <dxf>
      <font>
        <condense val="0"/>
        <extend val="0"/>
        <color indexed="9"/>
      </font>
    </dxf>
    <dxf>
      <font>
        <condense val="0"/>
        <extend val="0"/>
        <color indexed="9"/>
      </font>
    </dxf>
  </dxfs>
  <tableStyles count="0" defaultTableStyle="TableStyleMedium2" defaultPivotStyle="PivotStyleLight16"/>
  <colors>
    <mruColors>
      <color rgb="FF008000"/>
      <color rgb="FF33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127137</xdr:colOff>
      <xdr:row>0</xdr:row>
      <xdr:rowOff>145774</xdr:rowOff>
    </xdr:from>
    <xdr:to>
      <xdr:col>0</xdr:col>
      <xdr:colOff>1041538</xdr:colOff>
      <xdr:row>4</xdr:row>
      <xdr:rowOff>140391</xdr:rowOff>
    </xdr:to>
    <xdr:pic>
      <xdr:nvPicPr>
        <xdr:cNvPr id="2" name="Picture 1" descr="logoquadri_150dpi_25">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37" y="145774"/>
          <a:ext cx="914401" cy="9280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57978</xdr:colOff>
      <xdr:row>1</xdr:row>
      <xdr:rowOff>57978</xdr:rowOff>
    </xdr:from>
    <xdr:to>
      <xdr:col>0</xdr:col>
      <xdr:colOff>425888</xdr:colOff>
      <xdr:row>3</xdr:row>
      <xdr:rowOff>74543</xdr:rowOff>
    </xdr:to>
    <xdr:pic>
      <xdr:nvPicPr>
        <xdr:cNvPr id="2" name="Picture 1" descr="logoquadri_150dpi_25">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978" y="248478"/>
          <a:ext cx="371085" cy="3785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74545</xdr:colOff>
      <xdr:row>1</xdr:row>
      <xdr:rowOff>57978</xdr:rowOff>
    </xdr:from>
    <xdr:to>
      <xdr:col>0</xdr:col>
      <xdr:colOff>381093</xdr:colOff>
      <xdr:row>3</xdr:row>
      <xdr:rowOff>33131</xdr:rowOff>
    </xdr:to>
    <xdr:pic>
      <xdr:nvPicPr>
        <xdr:cNvPr id="2" name="Picture 1" descr="logoquadri_150dpi_25">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545" y="210378"/>
          <a:ext cx="306548" cy="318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74545</xdr:colOff>
      <xdr:row>1</xdr:row>
      <xdr:rowOff>57978</xdr:rowOff>
    </xdr:from>
    <xdr:to>
      <xdr:col>0</xdr:col>
      <xdr:colOff>381093</xdr:colOff>
      <xdr:row>3</xdr:row>
      <xdr:rowOff>33130</xdr:rowOff>
    </xdr:to>
    <xdr:pic>
      <xdr:nvPicPr>
        <xdr:cNvPr id="2" name="Picture 1" descr="logoquadri_150dpi_25">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545" y="210378"/>
          <a:ext cx="306548" cy="31805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0"/>
  <sheetViews>
    <sheetView showGridLines="0" topLeftCell="A7" zoomScaleNormal="100" zoomScaleSheetLayoutView="115" workbookViewId="0">
      <selection activeCell="A18" sqref="A18"/>
    </sheetView>
  </sheetViews>
  <sheetFormatPr baseColWidth="10" defaultRowHeight="12.75" x14ac:dyDescent="0.25"/>
  <cols>
    <col min="1" max="2" width="16.7109375" style="188" customWidth="1"/>
    <col min="3" max="3" width="21.7109375" style="188" customWidth="1"/>
    <col min="4" max="4" width="16.7109375" style="188" customWidth="1"/>
    <col min="5" max="5" width="18.7109375" style="188" customWidth="1"/>
    <col min="6" max="6" width="6.5703125" style="188" customWidth="1"/>
    <col min="7" max="256" width="11.42578125" style="188"/>
    <col min="257" max="258" width="16.7109375" style="188" customWidth="1"/>
    <col min="259" max="259" width="21.7109375" style="188" customWidth="1"/>
    <col min="260" max="260" width="16.7109375" style="188" customWidth="1"/>
    <col min="261" max="261" width="18.7109375" style="188" customWidth="1"/>
    <col min="262" max="512" width="11.42578125" style="188"/>
    <col min="513" max="514" width="16.7109375" style="188" customWidth="1"/>
    <col min="515" max="515" width="21.7109375" style="188" customWidth="1"/>
    <col min="516" max="516" width="16.7109375" style="188" customWidth="1"/>
    <col min="517" max="517" width="18.7109375" style="188" customWidth="1"/>
    <col min="518" max="768" width="11.42578125" style="188"/>
    <col min="769" max="770" width="16.7109375" style="188" customWidth="1"/>
    <col min="771" max="771" width="21.7109375" style="188" customWidth="1"/>
    <col min="772" max="772" width="16.7109375" style="188" customWidth="1"/>
    <col min="773" max="773" width="18.7109375" style="188" customWidth="1"/>
    <col min="774" max="1024" width="11.42578125" style="188"/>
    <col min="1025" max="1026" width="16.7109375" style="188" customWidth="1"/>
    <col min="1027" max="1027" width="21.7109375" style="188" customWidth="1"/>
    <col min="1028" max="1028" width="16.7109375" style="188" customWidth="1"/>
    <col min="1029" max="1029" width="18.7109375" style="188" customWidth="1"/>
    <col min="1030" max="1280" width="11.42578125" style="188"/>
    <col min="1281" max="1282" width="16.7109375" style="188" customWidth="1"/>
    <col min="1283" max="1283" width="21.7109375" style="188" customWidth="1"/>
    <col min="1284" max="1284" width="16.7109375" style="188" customWidth="1"/>
    <col min="1285" max="1285" width="18.7109375" style="188" customWidth="1"/>
    <col min="1286" max="1536" width="11.42578125" style="188"/>
    <col min="1537" max="1538" width="16.7109375" style="188" customWidth="1"/>
    <col min="1539" max="1539" width="21.7109375" style="188" customWidth="1"/>
    <col min="1540" max="1540" width="16.7109375" style="188" customWidth="1"/>
    <col min="1541" max="1541" width="18.7109375" style="188" customWidth="1"/>
    <col min="1542" max="1792" width="11.42578125" style="188"/>
    <col min="1793" max="1794" width="16.7109375" style="188" customWidth="1"/>
    <col min="1795" max="1795" width="21.7109375" style="188" customWidth="1"/>
    <col min="1796" max="1796" width="16.7109375" style="188" customWidth="1"/>
    <col min="1797" max="1797" width="18.7109375" style="188" customWidth="1"/>
    <col min="1798" max="2048" width="11.42578125" style="188"/>
    <col min="2049" max="2050" width="16.7109375" style="188" customWidth="1"/>
    <col min="2051" max="2051" width="21.7109375" style="188" customWidth="1"/>
    <col min="2052" max="2052" width="16.7109375" style="188" customWidth="1"/>
    <col min="2053" max="2053" width="18.7109375" style="188" customWidth="1"/>
    <col min="2054" max="2304" width="11.42578125" style="188"/>
    <col min="2305" max="2306" width="16.7109375" style="188" customWidth="1"/>
    <col min="2307" max="2307" width="21.7109375" style="188" customWidth="1"/>
    <col min="2308" max="2308" width="16.7109375" style="188" customWidth="1"/>
    <col min="2309" max="2309" width="18.7109375" style="188" customWidth="1"/>
    <col min="2310" max="2560" width="11.42578125" style="188"/>
    <col min="2561" max="2562" width="16.7109375" style="188" customWidth="1"/>
    <col min="2563" max="2563" width="21.7109375" style="188" customWidth="1"/>
    <col min="2564" max="2564" width="16.7109375" style="188" customWidth="1"/>
    <col min="2565" max="2565" width="18.7109375" style="188" customWidth="1"/>
    <col min="2566" max="2816" width="11.42578125" style="188"/>
    <col min="2817" max="2818" width="16.7109375" style="188" customWidth="1"/>
    <col min="2819" max="2819" width="21.7109375" style="188" customWidth="1"/>
    <col min="2820" max="2820" width="16.7109375" style="188" customWidth="1"/>
    <col min="2821" max="2821" width="18.7109375" style="188" customWidth="1"/>
    <col min="2822" max="3072" width="11.42578125" style="188"/>
    <col min="3073" max="3074" width="16.7109375" style="188" customWidth="1"/>
    <col min="3075" max="3075" width="21.7109375" style="188" customWidth="1"/>
    <col min="3076" max="3076" width="16.7109375" style="188" customWidth="1"/>
    <col min="3077" max="3077" width="18.7109375" style="188" customWidth="1"/>
    <col min="3078" max="3328" width="11.42578125" style="188"/>
    <col min="3329" max="3330" width="16.7109375" style="188" customWidth="1"/>
    <col min="3331" max="3331" width="21.7109375" style="188" customWidth="1"/>
    <col min="3332" max="3332" width="16.7109375" style="188" customWidth="1"/>
    <col min="3333" max="3333" width="18.7109375" style="188" customWidth="1"/>
    <col min="3334" max="3584" width="11.42578125" style="188"/>
    <col min="3585" max="3586" width="16.7109375" style="188" customWidth="1"/>
    <col min="3587" max="3587" width="21.7109375" style="188" customWidth="1"/>
    <col min="3588" max="3588" width="16.7109375" style="188" customWidth="1"/>
    <col min="3589" max="3589" width="18.7109375" style="188" customWidth="1"/>
    <col min="3590" max="3840" width="11.42578125" style="188"/>
    <col min="3841" max="3842" width="16.7109375" style="188" customWidth="1"/>
    <col min="3843" max="3843" width="21.7109375" style="188" customWidth="1"/>
    <col min="3844" max="3844" width="16.7109375" style="188" customWidth="1"/>
    <col min="3845" max="3845" width="18.7109375" style="188" customWidth="1"/>
    <col min="3846" max="4096" width="11.42578125" style="188"/>
    <col min="4097" max="4098" width="16.7109375" style="188" customWidth="1"/>
    <col min="4099" max="4099" width="21.7109375" style="188" customWidth="1"/>
    <col min="4100" max="4100" width="16.7109375" style="188" customWidth="1"/>
    <col min="4101" max="4101" width="18.7109375" style="188" customWidth="1"/>
    <col min="4102" max="4352" width="11.42578125" style="188"/>
    <col min="4353" max="4354" width="16.7109375" style="188" customWidth="1"/>
    <col min="4355" max="4355" width="21.7109375" style="188" customWidth="1"/>
    <col min="4356" max="4356" width="16.7109375" style="188" customWidth="1"/>
    <col min="4357" max="4357" width="18.7109375" style="188" customWidth="1"/>
    <col min="4358" max="4608" width="11.42578125" style="188"/>
    <col min="4609" max="4610" width="16.7109375" style="188" customWidth="1"/>
    <col min="4611" max="4611" width="21.7109375" style="188" customWidth="1"/>
    <col min="4612" max="4612" width="16.7109375" style="188" customWidth="1"/>
    <col min="4613" max="4613" width="18.7109375" style="188" customWidth="1"/>
    <col min="4614" max="4864" width="11.42578125" style="188"/>
    <col min="4865" max="4866" width="16.7109375" style="188" customWidth="1"/>
    <col min="4867" max="4867" width="21.7109375" style="188" customWidth="1"/>
    <col min="4868" max="4868" width="16.7109375" style="188" customWidth="1"/>
    <col min="4869" max="4869" width="18.7109375" style="188" customWidth="1"/>
    <col min="4870" max="5120" width="11.42578125" style="188"/>
    <col min="5121" max="5122" width="16.7109375" style="188" customWidth="1"/>
    <col min="5123" max="5123" width="21.7109375" style="188" customWidth="1"/>
    <col min="5124" max="5124" width="16.7109375" style="188" customWidth="1"/>
    <col min="5125" max="5125" width="18.7109375" style="188" customWidth="1"/>
    <col min="5126" max="5376" width="11.42578125" style="188"/>
    <col min="5377" max="5378" width="16.7109375" style="188" customWidth="1"/>
    <col min="5379" max="5379" width="21.7109375" style="188" customWidth="1"/>
    <col min="5380" max="5380" width="16.7109375" style="188" customWidth="1"/>
    <col min="5381" max="5381" width="18.7109375" style="188" customWidth="1"/>
    <col min="5382" max="5632" width="11.42578125" style="188"/>
    <col min="5633" max="5634" width="16.7109375" style="188" customWidth="1"/>
    <col min="5635" max="5635" width="21.7109375" style="188" customWidth="1"/>
    <col min="5636" max="5636" width="16.7109375" style="188" customWidth="1"/>
    <col min="5637" max="5637" width="18.7109375" style="188" customWidth="1"/>
    <col min="5638" max="5888" width="11.42578125" style="188"/>
    <col min="5889" max="5890" width="16.7109375" style="188" customWidth="1"/>
    <col min="5891" max="5891" width="21.7109375" style="188" customWidth="1"/>
    <col min="5892" max="5892" width="16.7109375" style="188" customWidth="1"/>
    <col min="5893" max="5893" width="18.7109375" style="188" customWidth="1"/>
    <col min="5894" max="6144" width="11.42578125" style="188"/>
    <col min="6145" max="6146" width="16.7109375" style="188" customWidth="1"/>
    <col min="6147" max="6147" width="21.7109375" style="188" customWidth="1"/>
    <col min="6148" max="6148" width="16.7109375" style="188" customWidth="1"/>
    <col min="6149" max="6149" width="18.7109375" style="188" customWidth="1"/>
    <col min="6150" max="6400" width="11.42578125" style="188"/>
    <col min="6401" max="6402" width="16.7109375" style="188" customWidth="1"/>
    <col min="6403" max="6403" width="21.7109375" style="188" customWidth="1"/>
    <col min="6404" max="6404" width="16.7109375" style="188" customWidth="1"/>
    <col min="6405" max="6405" width="18.7109375" style="188" customWidth="1"/>
    <col min="6406" max="6656" width="11.42578125" style="188"/>
    <col min="6657" max="6658" width="16.7109375" style="188" customWidth="1"/>
    <col min="6659" max="6659" width="21.7109375" style="188" customWidth="1"/>
    <col min="6660" max="6660" width="16.7109375" style="188" customWidth="1"/>
    <col min="6661" max="6661" width="18.7109375" style="188" customWidth="1"/>
    <col min="6662" max="6912" width="11.42578125" style="188"/>
    <col min="6913" max="6914" width="16.7109375" style="188" customWidth="1"/>
    <col min="6915" max="6915" width="21.7109375" style="188" customWidth="1"/>
    <col min="6916" max="6916" width="16.7109375" style="188" customWidth="1"/>
    <col min="6917" max="6917" width="18.7109375" style="188" customWidth="1"/>
    <col min="6918" max="7168" width="11.42578125" style="188"/>
    <col min="7169" max="7170" width="16.7109375" style="188" customWidth="1"/>
    <col min="7171" max="7171" width="21.7109375" style="188" customWidth="1"/>
    <col min="7172" max="7172" width="16.7109375" style="188" customWidth="1"/>
    <col min="7173" max="7173" width="18.7109375" style="188" customWidth="1"/>
    <col min="7174" max="7424" width="11.42578125" style="188"/>
    <col min="7425" max="7426" width="16.7109375" style="188" customWidth="1"/>
    <col min="7427" max="7427" width="21.7109375" style="188" customWidth="1"/>
    <col min="7428" max="7428" width="16.7109375" style="188" customWidth="1"/>
    <col min="7429" max="7429" width="18.7109375" style="188" customWidth="1"/>
    <col min="7430" max="7680" width="11.42578125" style="188"/>
    <col min="7681" max="7682" width="16.7109375" style="188" customWidth="1"/>
    <col min="7683" max="7683" width="21.7109375" style="188" customWidth="1"/>
    <col min="7684" max="7684" width="16.7109375" style="188" customWidth="1"/>
    <col min="7685" max="7685" width="18.7109375" style="188" customWidth="1"/>
    <col min="7686" max="7936" width="11.42578125" style="188"/>
    <col min="7937" max="7938" width="16.7109375" style="188" customWidth="1"/>
    <col min="7939" max="7939" width="21.7109375" style="188" customWidth="1"/>
    <col min="7940" max="7940" width="16.7109375" style="188" customWidth="1"/>
    <col min="7941" max="7941" width="18.7109375" style="188" customWidth="1"/>
    <col min="7942" max="8192" width="11.42578125" style="188"/>
    <col min="8193" max="8194" width="16.7109375" style="188" customWidth="1"/>
    <col min="8195" max="8195" width="21.7109375" style="188" customWidth="1"/>
    <col min="8196" max="8196" width="16.7109375" style="188" customWidth="1"/>
    <col min="8197" max="8197" width="18.7109375" style="188" customWidth="1"/>
    <col min="8198" max="8448" width="11.42578125" style="188"/>
    <col min="8449" max="8450" width="16.7109375" style="188" customWidth="1"/>
    <col min="8451" max="8451" width="21.7109375" style="188" customWidth="1"/>
    <col min="8452" max="8452" width="16.7109375" style="188" customWidth="1"/>
    <col min="8453" max="8453" width="18.7109375" style="188" customWidth="1"/>
    <col min="8454" max="8704" width="11.42578125" style="188"/>
    <col min="8705" max="8706" width="16.7109375" style="188" customWidth="1"/>
    <col min="8707" max="8707" width="21.7109375" style="188" customWidth="1"/>
    <col min="8708" max="8708" width="16.7109375" style="188" customWidth="1"/>
    <col min="8709" max="8709" width="18.7109375" style="188" customWidth="1"/>
    <col min="8710" max="8960" width="11.42578125" style="188"/>
    <col min="8961" max="8962" width="16.7109375" style="188" customWidth="1"/>
    <col min="8963" max="8963" width="21.7109375" style="188" customWidth="1"/>
    <col min="8964" max="8964" width="16.7109375" style="188" customWidth="1"/>
    <col min="8965" max="8965" width="18.7109375" style="188" customWidth="1"/>
    <col min="8966" max="9216" width="11.42578125" style="188"/>
    <col min="9217" max="9218" width="16.7109375" style="188" customWidth="1"/>
    <col min="9219" max="9219" width="21.7109375" style="188" customWidth="1"/>
    <col min="9220" max="9220" width="16.7109375" style="188" customWidth="1"/>
    <col min="9221" max="9221" width="18.7109375" style="188" customWidth="1"/>
    <col min="9222" max="9472" width="11.42578125" style="188"/>
    <col min="9473" max="9474" width="16.7109375" style="188" customWidth="1"/>
    <col min="9475" max="9475" width="21.7109375" style="188" customWidth="1"/>
    <col min="9476" max="9476" width="16.7109375" style="188" customWidth="1"/>
    <col min="9477" max="9477" width="18.7109375" style="188" customWidth="1"/>
    <col min="9478" max="9728" width="11.42578125" style="188"/>
    <col min="9729" max="9730" width="16.7109375" style="188" customWidth="1"/>
    <col min="9731" max="9731" width="21.7109375" style="188" customWidth="1"/>
    <col min="9732" max="9732" width="16.7109375" style="188" customWidth="1"/>
    <col min="9733" max="9733" width="18.7109375" style="188" customWidth="1"/>
    <col min="9734" max="9984" width="11.42578125" style="188"/>
    <col min="9985" max="9986" width="16.7109375" style="188" customWidth="1"/>
    <col min="9987" max="9987" width="21.7109375" style="188" customWidth="1"/>
    <col min="9988" max="9988" width="16.7109375" style="188" customWidth="1"/>
    <col min="9989" max="9989" width="18.7109375" style="188" customWidth="1"/>
    <col min="9990" max="10240" width="11.42578125" style="188"/>
    <col min="10241" max="10242" width="16.7109375" style="188" customWidth="1"/>
    <col min="10243" max="10243" width="21.7109375" style="188" customWidth="1"/>
    <col min="10244" max="10244" width="16.7109375" style="188" customWidth="1"/>
    <col min="10245" max="10245" width="18.7109375" style="188" customWidth="1"/>
    <col min="10246" max="10496" width="11.42578125" style="188"/>
    <col min="10497" max="10498" width="16.7109375" style="188" customWidth="1"/>
    <col min="10499" max="10499" width="21.7109375" style="188" customWidth="1"/>
    <col min="10500" max="10500" width="16.7109375" style="188" customWidth="1"/>
    <col min="10501" max="10501" width="18.7109375" style="188" customWidth="1"/>
    <col min="10502" max="10752" width="11.42578125" style="188"/>
    <col min="10753" max="10754" width="16.7109375" style="188" customWidth="1"/>
    <col min="10755" max="10755" width="21.7109375" style="188" customWidth="1"/>
    <col min="10756" max="10756" width="16.7109375" style="188" customWidth="1"/>
    <col min="10757" max="10757" width="18.7109375" style="188" customWidth="1"/>
    <col min="10758" max="11008" width="11.42578125" style="188"/>
    <col min="11009" max="11010" width="16.7109375" style="188" customWidth="1"/>
    <col min="11011" max="11011" width="21.7109375" style="188" customWidth="1"/>
    <col min="11012" max="11012" width="16.7109375" style="188" customWidth="1"/>
    <col min="11013" max="11013" width="18.7109375" style="188" customWidth="1"/>
    <col min="11014" max="11264" width="11.42578125" style="188"/>
    <col min="11265" max="11266" width="16.7109375" style="188" customWidth="1"/>
    <col min="11267" max="11267" width="21.7109375" style="188" customWidth="1"/>
    <col min="11268" max="11268" width="16.7109375" style="188" customWidth="1"/>
    <col min="11269" max="11269" width="18.7109375" style="188" customWidth="1"/>
    <col min="11270" max="11520" width="11.42578125" style="188"/>
    <col min="11521" max="11522" width="16.7109375" style="188" customWidth="1"/>
    <col min="11523" max="11523" width="21.7109375" style="188" customWidth="1"/>
    <col min="11524" max="11524" width="16.7109375" style="188" customWidth="1"/>
    <col min="11525" max="11525" width="18.7109375" style="188" customWidth="1"/>
    <col min="11526" max="11776" width="11.42578125" style="188"/>
    <col min="11777" max="11778" width="16.7109375" style="188" customWidth="1"/>
    <col min="11779" max="11779" width="21.7109375" style="188" customWidth="1"/>
    <col min="11780" max="11780" width="16.7109375" style="188" customWidth="1"/>
    <col min="11781" max="11781" width="18.7109375" style="188" customWidth="1"/>
    <col min="11782" max="12032" width="11.42578125" style="188"/>
    <col min="12033" max="12034" width="16.7109375" style="188" customWidth="1"/>
    <col min="12035" max="12035" width="21.7109375" style="188" customWidth="1"/>
    <col min="12036" max="12036" width="16.7109375" style="188" customWidth="1"/>
    <col min="12037" max="12037" width="18.7109375" style="188" customWidth="1"/>
    <col min="12038" max="12288" width="11.42578125" style="188"/>
    <col min="12289" max="12290" width="16.7109375" style="188" customWidth="1"/>
    <col min="12291" max="12291" width="21.7109375" style="188" customWidth="1"/>
    <col min="12292" max="12292" width="16.7109375" style="188" customWidth="1"/>
    <col min="12293" max="12293" width="18.7109375" style="188" customWidth="1"/>
    <col min="12294" max="12544" width="11.42578125" style="188"/>
    <col min="12545" max="12546" width="16.7109375" style="188" customWidth="1"/>
    <col min="12547" max="12547" width="21.7109375" style="188" customWidth="1"/>
    <col min="12548" max="12548" width="16.7109375" style="188" customWidth="1"/>
    <col min="12549" max="12549" width="18.7109375" style="188" customWidth="1"/>
    <col min="12550" max="12800" width="11.42578125" style="188"/>
    <col min="12801" max="12802" width="16.7109375" style="188" customWidth="1"/>
    <col min="12803" max="12803" width="21.7109375" style="188" customWidth="1"/>
    <col min="12804" max="12804" width="16.7109375" style="188" customWidth="1"/>
    <col min="12805" max="12805" width="18.7109375" style="188" customWidth="1"/>
    <col min="12806" max="13056" width="11.42578125" style="188"/>
    <col min="13057" max="13058" width="16.7109375" style="188" customWidth="1"/>
    <col min="13059" max="13059" width="21.7109375" style="188" customWidth="1"/>
    <col min="13060" max="13060" width="16.7109375" style="188" customWidth="1"/>
    <col min="13061" max="13061" width="18.7109375" style="188" customWidth="1"/>
    <col min="13062" max="13312" width="11.42578125" style="188"/>
    <col min="13313" max="13314" width="16.7109375" style="188" customWidth="1"/>
    <col min="13315" max="13315" width="21.7109375" style="188" customWidth="1"/>
    <col min="13316" max="13316" width="16.7109375" style="188" customWidth="1"/>
    <col min="13317" max="13317" width="18.7109375" style="188" customWidth="1"/>
    <col min="13318" max="13568" width="11.42578125" style="188"/>
    <col min="13569" max="13570" width="16.7109375" style="188" customWidth="1"/>
    <col min="13571" max="13571" width="21.7109375" style="188" customWidth="1"/>
    <col min="13572" max="13572" width="16.7109375" style="188" customWidth="1"/>
    <col min="13573" max="13573" width="18.7109375" style="188" customWidth="1"/>
    <col min="13574" max="13824" width="11.42578125" style="188"/>
    <col min="13825" max="13826" width="16.7109375" style="188" customWidth="1"/>
    <col min="13827" max="13827" width="21.7109375" style="188" customWidth="1"/>
    <col min="13828" max="13828" width="16.7109375" style="188" customWidth="1"/>
    <col min="13829" max="13829" width="18.7109375" style="188" customWidth="1"/>
    <col min="13830" max="14080" width="11.42578125" style="188"/>
    <col min="14081" max="14082" width="16.7109375" style="188" customWidth="1"/>
    <col min="14083" max="14083" width="21.7109375" style="188" customWidth="1"/>
    <col min="14084" max="14084" width="16.7109375" style="188" customWidth="1"/>
    <col min="14085" max="14085" width="18.7109375" style="188" customWidth="1"/>
    <col min="14086" max="14336" width="11.42578125" style="188"/>
    <col min="14337" max="14338" width="16.7109375" style="188" customWidth="1"/>
    <col min="14339" max="14339" width="21.7109375" style="188" customWidth="1"/>
    <col min="14340" max="14340" width="16.7109375" style="188" customWidth="1"/>
    <col min="14341" max="14341" width="18.7109375" style="188" customWidth="1"/>
    <col min="14342" max="14592" width="11.42578125" style="188"/>
    <col min="14593" max="14594" width="16.7109375" style="188" customWidth="1"/>
    <col min="14595" max="14595" width="21.7109375" style="188" customWidth="1"/>
    <col min="14596" max="14596" width="16.7109375" style="188" customWidth="1"/>
    <col min="14597" max="14597" width="18.7109375" style="188" customWidth="1"/>
    <col min="14598" max="14848" width="11.42578125" style="188"/>
    <col min="14849" max="14850" width="16.7109375" style="188" customWidth="1"/>
    <col min="14851" max="14851" width="21.7109375" style="188" customWidth="1"/>
    <col min="14852" max="14852" width="16.7109375" style="188" customWidth="1"/>
    <col min="14853" max="14853" width="18.7109375" style="188" customWidth="1"/>
    <col min="14854" max="15104" width="11.42578125" style="188"/>
    <col min="15105" max="15106" width="16.7109375" style="188" customWidth="1"/>
    <col min="15107" max="15107" width="21.7109375" style="188" customWidth="1"/>
    <col min="15108" max="15108" width="16.7109375" style="188" customWidth="1"/>
    <col min="15109" max="15109" width="18.7109375" style="188" customWidth="1"/>
    <col min="15110" max="15360" width="11.42578125" style="188"/>
    <col min="15361" max="15362" width="16.7109375" style="188" customWidth="1"/>
    <col min="15363" max="15363" width="21.7109375" style="188" customWidth="1"/>
    <col min="15364" max="15364" width="16.7109375" style="188" customWidth="1"/>
    <col min="15365" max="15365" width="18.7109375" style="188" customWidth="1"/>
    <col min="15366" max="15616" width="11.42578125" style="188"/>
    <col min="15617" max="15618" width="16.7109375" style="188" customWidth="1"/>
    <col min="15619" max="15619" width="21.7109375" style="188" customWidth="1"/>
    <col min="15620" max="15620" width="16.7109375" style="188" customWidth="1"/>
    <col min="15621" max="15621" width="18.7109375" style="188" customWidth="1"/>
    <col min="15622" max="15872" width="11.42578125" style="188"/>
    <col min="15873" max="15874" width="16.7109375" style="188" customWidth="1"/>
    <col min="15875" max="15875" width="21.7109375" style="188" customWidth="1"/>
    <col min="15876" max="15876" width="16.7109375" style="188" customWidth="1"/>
    <col min="15877" max="15877" width="18.7109375" style="188" customWidth="1"/>
    <col min="15878" max="16128" width="11.42578125" style="188"/>
    <col min="16129" max="16130" width="16.7109375" style="188" customWidth="1"/>
    <col min="16131" max="16131" width="21.7109375" style="188" customWidth="1"/>
    <col min="16132" max="16132" width="16.7109375" style="188" customWidth="1"/>
    <col min="16133" max="16133" width="18.7109375" style="188" customWidth="1"/>
    <col min="16134" max="16384" width="11.42578125" style="188"/>
  </cols>
  <sheetData>
    <row r="1" spans="1:5" x14ac:dyDescent="0.25">
      <c r="A1" s="423"/>
      <c r="B1" s="186"/>
      <c r="C1" s="187"/>
      <c r="D1" s="187"/>
      <c r="E1" s="187"/>
    </row>
    <row r="2" spans="1:5" ht="22.5" x14ac:dyDescent="0.25">
      <c r="A2" s="423"/>
      <c r="B2" s="189" t="s">
        <v>168</v>
      </c>
      <c r="C2" s="190"/>
      <c r="D2" s="190"/>
      <c r="E2" s="190"/>
    </row>
    <row r="3" spans="1:5" ht="22.5" x14ac:dyDescent="0.25">
      <c r="A3" s="423"/>
      <c r="B3" s="189" t="s">
        <v>5</v>
      </c>
      <c r="C3" s="190"/>
      <c r="D3" s="190"/>
      <c r="E3" s="190"/>
    </row>
    <row r="4" spans="1:5" s="193" customFormat="1" ht="15.75" x14ac:dyDescent="0.25">
      <c r="A4" s="423"/>
      <c r="B4" s="191"/>
      <c r="C4" s="192"/>
      <c r="D4" s="192"/>
      <c r="E4" s="192"/>
    </row>
    <row r="5" spans="1:5" ht="15.75" x14ac:dyDescent="0.25">
      <c r="A5" s="423"/>
      <c r="B5" s="192" t="s">
        <v>173</v>
      </c>
      <c r="C5" s="190"/>
      <c r="D5" s="190"/>
      <c r="E5" s="190"/>
    </row>
    <row r="6" spans="1:5" x14ac:dyDescent="0.25">
      <c r="A6" s="423"/>
      <c r="B6" s="194"/>
      <c r="C6" s="190"/>
      <c r="D6" s="190"/>
      <c r="E6" s="190"/>
    </row>
    <row r="7" spans="1:5" x14ac:dyDescent="0.25">
      <c r="A7" s="423"/>
      <c r="B7" s="195" t="s">
        <v>68</v>
      </c>
      <c r="C7" s="190"/>
      <c r="D7" s="190"/>
      <c r="E7" s="190"/>
    </row>
    <row r="8" spans="1:5" x14ac:dyDescent="0.25">
      <c r="A8" s="196"/>
      <c r="B8" s="187"/>
      <c r="C8" s="187"/>
      <c r="D8" s="187"/>
      <c r="E8" s="187"/>
    </row>
    <row r="9" spans="1:5" x14ac:dyDescent="0.25">
      <c r="A9" s="196"/>
      <c r="B9" s="187"/>
      <c r="C9" s="187"/>
      <c r="D9" s="187"/>
      <c r="E9" s="187"/>
    </row>
    <row r="10" spans="1:5" ht="13.5" thickBot="1" x14ac:dyDescent="0.3">
      <c r="A10" s="196"/>
      <c r="B10" s="187"/>
      <c r="C10" s="187"/>
      <c r="D10" s="187"/>
      <c r="E10" s="187"/>
    </row>
    <row r="11" spans="1:5" ht="150" customHeight="1" thickBot="1" x14ac:dyDescent="0.3">
      <c r="A11" s="424" t="s">
        <v>174</v>
      </c>
      <c r="B11" s="425"/>
      <c r="C11" s="425"/>
      <c r="D11" s="425"/>
      <c r="E11" s="426"/>
    </row>
    <row r="12" spans="1:5" ht="19.5" customHeight="1" x14ac:dyDescent="0.25">
      <c r="A12" s="197"/>
      <c r="B12" s="197"/>
      <c r="C12" s="197"/>
      <c r="D12" s="197"/>
      <c r="E12" s="197"/>
    </row>
    <row r="13" spans="1:5" ht="11.25" customHeight="1" x14ac:dyDescent="0.25">
      <c r="A13" s="197"/>
      <c r="B13" s="197"/>
      <c r="C13" s="197"/>
      <c r="D13" s="197"/>
      <c r="E13" s="197"/>
    </row>
    <row r="14" spans="1:5" s="198" customFormat="1" ht="82.5" customHeight="1" x14ac:dyDescent="0.25">
      <c r="A14" s="427" t="s">
        <v>176</v>
      </c>
      <c r="B14" s="428"/>
      <c r="C14" s="428"/>
      <c r="D14" s="428"/>
      <c r="E14" s="429"/>
    </row>
    <row r="15" spans="1:5" s="199" customFormat="1" ht="14.25" customHeight="1" x14ac:dyDescent="0.25">
      <c r="A15" s="200"/>
      <c r="B15" s="200"/>
      <c r="C15" s="200"/>
      <c r="D15" s="200"/>
      <c r="E15" s="200"/>
    </row>
    <row r="16" spans="1:5" ht="12.75" customHeight="1" thickBot="1" x14ac:dyDescent="0.3">
      <c r="A16" s="200"/>
      <c r="B16" s="200"/>
      <c r="C16" s="200"/>
      <c r="D16" s="200"/>
      <c r="E16" s="200"/>
    </row>
    <row r="17" spans="1:5" s="205" customFormat="1" ht="51" customHeight="1" thickBot="1" x14ac:dyDescent="0.3">
      <c r="A17" s="424" t="s">
        <v>178</v>
      </c>
      <c r="B17" s="425"/>
      <c r="C17" s="425"/>
      <c r="D17" s="425"/>
      <c r="E17" s="426"/>
    </row>
    <row r="18" spans="1:5" s="205" customFormat="1" ht="15" customHeight="1" x14ac:dyDescent="0.25">
      <c r="A18" s="203"/>
      <c r="B18" s="201"/>
      <c r="C18" s="204"/>
      <c r="D18" s="201"/>
      <c r="E18" s="201"/>
    </row>
    <row r="19" spans="1:5" s="206" customFormat="1" ht="15" customHeight="1" x14ac:dyDescent="0.25">
      <c r="A19" s="197"/>
      <c r="B19" s="197"/>
      <c r="C19" s="197"/>
      <c r="D19" s="197"/>
      <c r="E19" s="197"/>
    </row>
    <row r="20" spans="1:5" ht="48.75" customHeight="1" x14ac:dyDescent="0.4">
      <c r="A20" s="202"/>
      <c r="B20" s="187"/>
      <c r="C20" s="187"/>
      <c r="D20" s="187"/>
      <c r="E20" s="207" t="s">
        <v>177</v>
      </c>
    </row>
  </sheetData>
  <mergeCells count="4">
    <mergeCell ref="A1:A7"/>
    <mergeCell ref="A11:E11"/>
    <mergeCell ref="A17:E17"/>
    <mergeCell ref="A14:E14"/>
  </mergeCells>
  <printOptions horizontalCentered="1"/>
  <pageMargins left="0.39370078740157483" right="0.39370078740157483" top="0.74803149606299213" bottom="0.74803149606299213" header="0.31496062992125984" footer="0.31496062992125984"/>
  <pageSetup paperSize="9" scale="88" orientation="portrait" cellComments="asDisplayed" r:id="rId1"/>
  <headerFooter>
    <oddFooter>&amp;L&amp;8&amp;F
&amp;Z&amp;R&amp;10Page - &amp;P/&amp;N
Imprimé le &amp;D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W94"/>
  <sheetViews>
    <sheetView showGridLines="0" tabSelected="1" view="pageBreakPreview" topLeftCell="A2" zoomScale="115" zoomScaleNormal="115" zoomScaleSheetLayoutView="115" workbookViewId="0">
      <selection activeCell="A51" sqref="A51"/>
    </sheetView>
  </sheetViews>
  <sheetFormatPr baseColWidth="10" defaultColWidth="11.42578125" defaultRowHeight="15" x14ac:dyDescent="0.25"/>
  <cols>
    <col min="1" max="1" width="7.7109375" style="394" customWidth="1"/>
    <col min="2" max="2" width="96.7109375" style="394" customWidth="1"/>
    <col min="3" max="3" width="4.7109375" style="411" customWidth="1"/>
    <col min="4" max="4" width="5.28515625" style="411" bestFit="1" customWidth="1"/>
    <col min="5" max="5" width="14.85546875" style="411" customWidth="1"/>
    <col min="6" max="6" width="14.7109375" style="412" bestFit="1" customWidth="1"/>
    <col min="7" max="7" width="2.28515625" style="390" customWidth="1"/>
    <col min="8" max="9" width="7.7109375" style="413" customWidth="1"/>
    <col min="10" max="10" width="10.7109375" style="413" customWidth="1"/>
    <col min="11" max="11" width="2.28515625" style="394" customWidth="1"/>
    <col min="12" max="12" width="11.42578125" style="394"/>
    <col min="13" max="13" width="11.42578125" style="394" hidden="1" customWidth="1"/>
    <col min="14" max="14" width="4.7109375" style="223" hidden="1" customWidth="1"/>
    <col min="15" max="15" width="3" style="223" hidden="1" customWidth="1"/>
    <col min="16" max="16" width="3.5703125" style="223" hidden="1" customWidth="1"/>
    <col min="17" max="17" width="1.7109375" style="223" hidden="1" customWidth="1"/>
    <col min="18" max="18" width="1.7109375" style="224" hidden="1" customWidth="1"/>
    <col min="19" max="19" width="11.5703125" style="225" hidden="1" customWidth="1"/>
    <col min="20" max="20" width="11.42578125" style="394" hidden="1" customWidth="1"/>
    <col min="21" max="16384" width="11.42578125" style="394"/>
  </cols>
  <sheetData>
    <row r="1" spans="1:23" s="185" customFormat="1" ht="15" customHeight="1" x14ac:dyDescent="0.25">
      <c r="A1" s="184"/>
      <c r="B1" s="22"/>
      <c r="C1" s="208"/>
      <c r="D1" s="208"/>
      <c r="E1" s="23"/>
      <c r="F1" s="22"/>
      <c r="G1" s="22"/>
      <c r="H1" s="209"/>
      <c r="I1" s="210"/>
      <c r="J1" s="211"/>
      <c r="N1" s="212"/>
      <c r="O1" s="212"/>
      <c r="P1" s="212"/>
      <c r="Q1" s="212"/>
      <c r="R1" s="213"/>
      <c r="S1" s="214"/>
    </row>
    <row r="2" spans="1:23" s="222" customFormat="1" ht="15.75" x14ac:dyDescent="0.25">
      <c r="A2" s="215"/>
      <c r="B2" s="216" t="s">
        <v>207</v>
      </c>
      <c r="C2" s="217"/>
      <c r="D2" s="217"/>
      <c r="E2" s="218"/>
      <c r="F2" s="218"/>
      <c r="G2" s="219"/>
      <c r="H2" s="220"/>
      <c r="I2" s="220"/>
      <c r="J2" s="221"/>
      <c r="N2" s="223"/>
      <c r="O2" s="223"/>
      <c r="P2" s="223"/>
      <c r="Q2" s="223"/>
      <c r="R2" s="224"/>
      <c r="S2" s="225"/>
    </row>
    <row r="3" spans="1:23" s="230" customFormat="1" ht="12.75" x14ac:dyDescent="0.2">
      <c r="A3" s="226"/>
      <c r="C3" s="228"/>
      <c r="D3" s="228"/>
      <c r="E3" s="229"/>
      <c r="F3" s="229"/>
      <c r="G3" s="220"/>
      <c r="H3" s="220"/>
      <c r="I3" s="220"/>
      <c r="J3" s="221"/>
      <c r="N3" s="223"/>
      <c r="O3" s="223"/>
      <c r="P3" s="223"/>
      <c r="Q3" s="223"/>
      <c r="R3" s="224"/>
      <c r="S3" s="225"/>
    </row>
    <row r="4" spans="1:23" s="234" customFormat="1" ht="14.25" x14ac:dyDescent="0.2">
      <c r="A4" s="231"/>
      <c r="B4" s="227" t="s">
        <v>175</v>
      </c>
      <c r="C4" s="232"/>
      <c r="D4" s="232"/>
      <c r="E4" s="233"/>
      <c r="G4" s="235"/>
      <c r="H4" s="235"/>
      <c r="J4" s="236" t="str">
        <f>'BET_CVC-PG'!E20</f>
        <v>FEVRIER 2025</v>
      </c>
      <c r="N4" s="223"/>
      <c r="O4" s="223"/>
      <c r="P4" s="223"/>
      <c r="Q4" s="223"/>
      <c r="R4" s="224"/>
      <c r="S4" s="225"/>
    </row>
    <row r="5" spans="1:23" s="2" customFormat="1" ht="16.5" thickBot="1" x14ac:dyDescent="0.25">
      <c r="A5" s="38"/>
      <c r="B5" s="237"/>
      <c r="C5" s="238"/>
      <c r="D5" s="238"/>
      <c r="E5" s="39"/>
      <c r="F5" s="239"/>
      <c r="G5" s="240"/>
      <c r="H5" s="240"/>
      <c r="I5" s="241"/>
      <c r="J5" s="242"/>
      <c r="N5" s="223"/>
      <c r="O5" s="223"/>
      <c r="P5" s="223"/>
      <c r="Q5" s="223"/>
      <c r="R5" s="224"/>
      <c r="S5" s="225"/>
    </row>
    <row r="6" spans="1:23" s="249" customFormat="1" ht="9" thickBot="1" x14ac:dyDescent="0.2">
      <c r="A6" s="243"/>
      <c r="B6" s="244"/>
      <c r="C6" s="245"/>
      <c r="D6" s="245"/>
      <c r="E6" s="246"/>
      <c r="F6" s="247"/>
      <c r="G6" s="248"/>
      <c r="H6" s="248"/>
      <c r="N6" s="250"/>
      <c r="O6" s="250"/>
      <c r="P6" s="250"/>
      <c r="Q6" s="250"/>
      <c r="R6" s="251"/>
      <c r="S6" s="252"/>
    </row>
    <row r="7" spans="1:23" s="4" customFormat="1" ht="24.75" customHeight="1" thickBot="1" x14ac:dyDescent="0.25">
      <c r="A7" s="253" t="s">
        <v>4</v>
      </c>
      <c r="B7" s="61" t="s">
        <v>200</v>
      </c>
      <c r="C7" s="254" t="s">
        <v>0</v>
      </c>
      <c r="D7" s="255" t="s">
        <v>159</v>
      </c>
      <c r="E7" s="256" t="s">
        <v>164</v>
      </c>
      <c r="F7" s="257" t="s">
        <v>8</v>
      </c>
      <c r="G7" s="3"/>
      <c r="H7" s="430" t="s">
        <v>160</v>
      </c>
      <c r="I7" s="431"/>
      <c r="J7" s="432"/>
      <c r="N7" s="223"/>
      <c r="O7" s="223"/>
      <c r="P7" s="223"/>
      <c r="Q7" s="223"/>
      <c r="R7" s="224"/>
      <c r="S7" s="225"/>
      <c r="V7" s="5"/>
      <c r="W7" s="5"/>
    </row>
    <row r="8" spans="1:23" s="268" customFormat="1" ht="23.25" thickBot="1" x14ac:dyDescent="0.25">
      <c r="A8" s="414" t="s">
        <v>203</v>
      </c>
      <c r="B8" s="259"/>
      <c r="C8" s="260"/>
      <c r="D8" s="261"/>
      <c r="E8" s="262"/>
      <c r="F8" s="263"/>
      <c r="G8" s="264"/>
      <c r="H8" s="265" t="s">
        <v>161</v>
      </c>
      <c r="I8" s="266" t="s">
        <v>162</v>
      </c>
      <c r="J8" s="267" t="s">
        <v>163</v>
      </c>
      <c r="N8" s="223"/>
      <c r="O8" s="223"/>
      <c r="P8" s="223"/>
      <c r="Q8" s="223"/>
      <c r="R8" s="224"/>
      <c r="S8" s="225"/>
    </row>
    <row r="9" spans="1:23" s="268" customFormat="1" ht="27" x14ac:dyDescent="0.2">
      <c r="A9" s="258"/>
      <c r="B9" s="269" t="s">
        <v>169</v>
      </c>
      <c r="C9" s="260"/>
      <c r="D9" s="261"/>
      <c r="E9" s="262"/>
      <c r="F9" s="263"/>
      <c r="G9" s="264"/>
      <c r="H9" s="270"/>
      <c r="I9" s="271"/>
      <c r="J9" s="272">
        <f t="shared" ref="J9:J12" si="0">H9+I9</f>
        <v>0</v>
      </c>
      <c r="M9" s="273"/>
      <c r="N9" s="274"/>
      <c r="O9" s="274"/>
      <c r="P9" s="274"/>
      <c r="Q9" s="274"/>
      <c r="R9" s="275"/>
      <c r="S9" s="276"/>
    </row>
    <row r="10" spans="1:23" s="268" customFormat="1" ht="13.5" thickBot="1" x14ac:dyDescent="0.25">
      <c r="A10" s="277"/>
      <c r="B10" s="278"/>
      <c r="C10" s="279"/>
      <c r="D10" s="261"/>
      <c r="E10" s="280"/>
      <c r="F10" s="281"/>
      <c r="G10" s="282"/>
      <c r="H10" s="270"/>
      <c r="I10" s="271"/>
      <c r="J10" s="272">
        <f t="shared" ref="J10:J11" si="1">H10+I10</f>
        <v>0</v>
      </c>
      <c r="M10" s="273"/>
      <c r="N10" s="283"/>
      <c r="O10" s="283"/>
      <c r="P10" s="283"/>
      <c r="Q10" s="283"/>
      <c r="R10" s="284"/>
      <c r="S10" s="285"/>
    </row>
    <row r="11" spans="1:23" s="292" customFormat="1" ht="20.100000000000001" customHeight="1" thickBot="1" x14ac:dyDescent="0.3">
      <c r="A11" s="286">
        <v>4</v>
      </c>
      <c r="B11" s="287" t="s">
        <v>172</v>
      </c>
      <c r="C11" s="288"/>
      <c r="D11" s="261"/>
      <c r="E11" s="289"/>
      <c r="F11" s="290"/>
      <c r="G11" s="291"/>
      <c r="H11" s="270"/>
      <c r="I11" s="271"/>
      <c r="J11" s="272">
        <f t="shared" si="1"/>
        <v>0</v>
      </c>
      <c r="M11" s="293"/>
      <c r="N11" s="294" t="s">
        <v>166</v>
      </c>
      <c r="O11" s="295"/>
      <c r="P11" s="295"/>
      <c r="Q11" s="295"/>
      <c r="R11" s="296"/>
      <c r="S11" s="297" t="str">
        <f t="shared" ref="S11" si="2">IF(Q11&lt;&gt;0,N11&amp;"."&amp;O11&amp;"."&amp;P11&amp;"."&amp;Q11,IF(P11&lt;&gt;0,N11&amp;"."&amp;O11&amp;"."&amp;P11,IF(O11&lt;&gt;0,N11&amp;"."&amp;O11,IF(N11&lt;&gt;0,N11,""))))</f>
        <v>B-1</v>
      </c>
    </row>
    <row r="12" spans="1:23" s="268" customFormat="1" ht="12.75" x14ac:dyDescent="0.2">
      <c r="A12" s="277"/>
      <c r="B12" s="278"/>
      <c r="C12" s="279"/>
      <c r="D12" s="261"/>
      <c r="E12" s="280"/>
      <c r="F12" s="281"/>
      <c r="G12" s="282"/>
      <c r="H12" s="270"/>
      <c r="I12" s="271"/>
      <c r="J12" s="272">
        <f t="shared" si="0"/>
        <v>0</v>
      </c>
      <c r="M12" s="273"/>
      <c r="N12" s="283"/>
      <c r="O12" s="283"/>
      <c r="P12" s="283"/>
      <c r="Q12" s="283"/>
      <c r="R12" s="284"/>
      <c r="S12" s="285"/>
    </row>
    <row r="13" spans="1:23" s="305" customFormat="1" ht="15" customHeight="1" thickBot="1" x14ac:dyDescent="0.25">
      <c r="A13" s="298"/>
      <c r="B13" s="316"/>
      <c r="C13" s="317"/>
      <c r="D13" s="261"/>
      <c r="E13" s="318"/>
      <c r="F13" s="319"/>
      <c r="G13" s="320"/>
      <c r="H13" s="321"/>
      <c r="I13" s="322"/>
      <c r="J13" s="323"/>
      <c r="N13" s="324"/>
      <c r="O13" s="325"/>
      <c r="P13" s="325"/>
      <c r="Q13" s="325"/>
      <c r="R13" s="326"/>
      <c r="S13" s="327"/>
    </row>
    <row r="14" spans="1:23" s="292" customFormat="1" ht="20.100000000000001" customHeight="1" thickBot="1" x14ac:dyDescent="0.25">
      <c r="A14" s="286" t="s">
        <v>182</v>
      </c>
      <c r="B14" s="287" t="s">
        <v>201</v>
      </c>
      <c r="C14" s="317"/>
      <c r="D14" s="261"/>
      <c r="E14" s="318"/>
      <c r="F14" s="328"/>
      <c r="G14" s="320"/>
      <c r="H14" s="321"/>
      <c r="I14" s="322"/>
      <c r="J14" s="323">
        <f t="shared" ref="J14:J20" si="3">H14+I14</f>
        <v>0</v>
      </c>
      <c r="M14" s="293"/>
      <c r="N14" s="294" t="s">
        <v>166</v>
      </c>
      <c r="O14" s="295"/>
      <c r="P14" s="295"/>
      <c r="Q14" s="295"/>
      <c r="R14" s="296"/>
      <c r="S14" s="297" t="str">
        <f t="shared" ref="S14" si="4">IF(Q14&lt;&gt;0,N14&amp;"."&amp;O14&amp;"."&amp;P14&amp;"."&amp;Q14,IF(P14&lt;&gt;0,N14&amp;"."&amp;O14&amp;"."&amp;P14,IF(O14&lt;&gt;0,N14&amp;"."&amp;O14,IF(N14&lt;&gt;0,N14,""))))</f>
        <v>B-1</v>
      </c>
    </row>
    <row r="15" spans="1:23" s="264" customFormat="1" ht="15" customHeight="1" x14ac:dyDescent="0.2">
      <c r="A15" s="258"/>
      <c r="B15" s="299" t="s">
        <v>202</v>
      </c>
      <c r="C15" s="260" t="s">
        <v>158</v>
      </c>
      <c r="D15" s="300">
        <v>1</v>
      </c>
      <c r="E15" s="262">
        <v>1</v>
      </c>
      <c r="F15" s="329">
        <f>D15*E15</f>
        <v>1</v>
      </c>
      <c r="G15" s="330"/>
      <c r="H15" s="331">
        <v>1</v>
      </c>
      <c r="I15" s="332">
        <v>1</v>
      </c>
      <c r="J15" s="333">
        <f t="shared" ref="J15" si="5">H15+I15</f>
        <v>2</v>
      </c>
      <c r="N15" s="334"/>
      <c r="O15" s="335"/>
      <c r="P15" s="335"/>
      <c r="Q15" s="335"/>
      <c r="R15" s="336"/>
      <c r="S15" s="337"/>
    </row>
    <row r="16" spans="1:23" s="264" customFormat="1" ht="15" customHeight="1" x14ac:dyDescent="0.2">
      <c r="A16" s="258"/>
      <c r="B16" s="299" t="s">
        <v>184</v>
      </c>
      <c r="C16" s="260" t="s">
        <v>158</v>
      </c>
      <c r="D16" s="300">
        <v>1</v>
      </c>
      <c r="E16" s="262">
        <v>1</v>
      </c>
      <c r="F16" s="329">
        <f>D16*E16</f>
        <v>1</v>
      </c>
      <c r="G16" s="330"/>
      <c r="H16" s="331">
        <v>1</v>
      </c>
      <c r="I16" s="332">
        <v>1</v>
      </c>
      <c r="J16" s="333">
        <f t="shared" si="3"/>
        <v>2</v>
      </c>
      <c r="N16" s="334"/>
      <c r="O16" s="335"/>
      <c r="P16" s="335"/>
      <c r="Q16" s="335"/>
      <c r="R16" s="336"/>
      <c r="S16" s="337"/>
    </row>
    <row r="17" spans="1:19" s="264" customFormat="1" ht="15" customHeight="1" x14ac:dyDescent="0.2">
      <c r="A17" s="258"/>
      <c r="B17" s="299" t="s">
        <v>185</v>
      </c>
      <c r="C17" s="260" t="s">
        <v>158</v>
      </c>
      <c r="D17" s="300">
        <v>1</v>
      </c>
      <c r="E17" s="262">
        <v>1</v>
      </c>
      <c r="F17" s="329">
        <f t="shared" ref="F17:F18" si="6">D17*E17</f>
        <v>1</v>
      </c>
      <c r="G17" s="330"/>
      <c r="H17" s="331">
        <v>1</v>
      </c>
      <c r="I17" s="332">
        <v>1</v>
      </c>
      <c r="J17" s="333">
        <f t="shared" si="3"/>
        <v>2</v>
      </c>
      <c r="N17" s="334"/>
      <c r="O17" s="335"/>
      <c r="P17" s="335"/>
      <c r="Q17" s="335"/>
      <c r="R17" s="336"/>
      <c r="S17" s="337"/>
    </row>
    <row r="18" spans="1:19" s="264" customFormat="1" ht="15" customHeight="1" x14ac:dyDescent="0.2">
      <c r="A18" s="258"/>
      <c r="B18" s="299" t="s">
        <v>186</v>
      </c>
      <c r="C18" s="260" t="s">
        <v>158</v>
      </c>
      <c r="D18" s="300">
        <v>1</v>
      </c>
      <c r="E18" s="262">
        <v>1</v>
      </c>
      <c r="F18" s="329">
        <f t="shared" si="6"/>
        <v>1</v>
      </c>
      <c r="G18" s="330"/>
      <c r="H18" s="331">
        <v>1</v>
      </c>
      <c r="I18" s="332">
        <v>1</v>
      </c>
      <c r="J18" s="333">
        <f t="shared" si="3"/>
        <v>2</v>
      </c>
      <c r="N18" s="334"/>
      <c r="O18" s="335"/>
      <c r="P18" s="335"/>
      <c r="Q18" s="335"/>
      <c r="R18" s="336"/>
      <c r="S18" s="337"/>
    </row>
    <row r="19" spans="1:19" s="264" customFormat="1" ht="15" customHeight="1" x14ac:dyDescent="0.2">
      <c r="A19" s="258"/>
      <c r="B19" s="299" t="s">
        <v>187</v>
      </c>
      <c r="C19" s="260" t="s">
        <v>158</v>
      </c>
      <c r="D19" s="300">
        <v>1</v>
      </c>
      <c r="E19" s="262">
        <v>1</v>
      </c>
      <c r="F19" s="329">
        <f t="shared" ref="F19" si="7">D19*E19</f>
        <v>1</v>
      </c>
      <c r="G19" s="330"/>
      <c r="H19" s="331">
        <v>1</v>
      </c>
      <c r="I19" s="332">
        <v>1</v>
      </c>
      <c r="J19" s="333">
        <f t="shared" si="3"/>
        <v>2</v>
      </c>
      <c r="N19" s="334" t="e">
        <f>#REF!</f>
        <v>#REF!</v>
      </c>
      <c r="O19" s="335">
        <v>5</v>
      </c>
      <c r="P19" s="335"/>
      <c r="Q19" s="335"/>
      <c r="R19" s="336"/>
      <c r="S19" s="337" t="e">
        <f>IF(Q19&lt;&gt;0,N19&amp;"."&amp;O19&amp;"."&amp;P19&amp;"."&amp;Q19,IF(P19&lt;&gt;0,N19&amp;"."&amp;O19&amp;"."&amp;P19,IF(O19&lt;&gt;0,N19&amp;"."&amp;O19,IF(N19&lt;&gt;0,N19,""))))</f>
        <v>#REF!</v>
      </c>
    </row>
    <row r="20" spans="1:19" s="264" customFormat="1" ht="15" customHeight="1" x14ac:dyDescent="0.25">
      <c r="A20" s="258"/>
      <c r="B20" s="299" t="s">
        <v>165</v>
      </c>
      <c r="C20" s="260" t="s">
        <v>158</v>
      </c>
      <c r="D20" s="300">
        <v>1</v>
      </c>
      <c r="E20" s="262">
        <v>1</v>
      </c>
      <c r="F20" s="301">
        <f t="shared" ref="F20" si="8">D20*E20</f>
        <v>1</v>
      </c>
      <c r="H20" s="302">
        <v>1</v>
      </c>
      <c r="I20" s="303">
        <v>1</v>
      </c>
      <c r="J20" s="304">
        <f t="shared" si="3"/>
        <v>2</v>
      </c>
      <c r="N20" s="338"/>
      <c r="O20" s="339"/>
      <c r="P20" s="339"/>
      <c r="Q20" s="339"/>
      <c r="R20" s="340"/>
      <c r="S20" s="341"/>
    </row>
    <row r="21" spans="1:19" s="305" customFormat="1" ht="15" customHeight="1" thickBot="1" x14ac:dyDescent="0.3">
      <c r="A21" s="298"/>
      <c r="B21" s="299"/>
      <c r="C21" s="260"/>
      <c r="D21" s="300"/>
      <c r="E21" s="262"/>
      <c r="F21" s="301"/>
      <c r="G21" s="264"/>
      <c r="H21" s="302"/>
      <c r="I21" s="303"/>
      <c r="J21" s="304"/>
      <c r="N21" s="306"/>
      <c r="O21" s="307"/>
      <c r="P21" s="307"/>
      <c r="Q21" s="307"/>
      <c r="R21" s="308"/>
      <c r="S21" s="309"/>
    </row>
    <row r="22" spans="1:19" s="268" customFormat="1" thickBot="1" x14ac:dyDescent="0.25">
      <c r="A22" s="277"/>
      <c r="B22" s="310" t="str">
        <f>"Sous-total"&amp;" - "&amp;B14</f>
        <v>Sous-total - Avant-projet (AVP)</v>
      </c>
      <c r="C22" s="311"/>
      <c r="D22" s="312"/>
      <c r="E22" s="313"/>
      <c r="F22" s="314">
        <f>SUBTOTAL(9,F13:F21)</f>
        <v>6</v>
      </c>
      <c r="G22" s="282"/>
      <c r="H22" s="270"/>
      <c r="I22" s="271"/>
      <c r="J22" s="315">
        <f>SUBTOTAL(9,J13:J21)</f>
        <v>12</v>
      </c>
      <c r="M22" s="273"/>
      <c r="N22" s="283"/>
      <c r="O22" s="283"/>
      <c r="P22" s="283"/>
      <c r="Q22" s="283"/>
      <c r="R22" s="284"/>
      <c r="S22" s="285"/>
    </row>
    <row r="23" spans="1:19" s="350" customFormat="1" ht="12.75" thickBot="1" x14ac:dyDescent="0.25">
      <c r="A23" s="342"/>
      <c r="B23" s="343"/>
      <c r="C23" s="344"/>
      <c r="D23" s="261"/>
      <c r="E23" s="345"/>
      <c r="F23" s="346"/>
      <c r="G23" s="305"/>
      <c r="H23" s="347"/>
      <c r="I23" s="348"/>
      <c r="J23" s="349"/>
      <c r="N23" s="351"/>
      <c r="O23" s="352"/>
      <c r="P23" s="351"/>
      <c r="Q23" s="352"/>
      <c r="R23" s="353"/>
      <c r="S23" s="354"/>
    </row>
    <row r="24" spans="1:19" s="292" customFormat="1" ht="20.100000000000001" customHeight="1" thickBot="1" x14ac:dyDescent="0.3">
      <c r="A24" s="286" t="s">
        <v>183</v>
      </c>
      <c r="B24" s="287" t="s">
        <v>170</v>
      </c>
      <c r="C24" s="355"/>
      <c r="D24" s="261"/>
      <c r="E24" s="356"/>
      <c r="F24" s="357"/>
      <c r="G24" s="358"/>
      <c r="H24" s="359"/>
      <c r="I24" s="360"/>
      <c r="J24" s="361">
        <f t="shared" ref="J24:J29" si="9">H24+I24</f>
        <v>0</v>
      </c>
      <c r="M24" s="293"/>
      <c r="N24" s="294" t="s">
        <v>167</v>
      </c>
      <c r="O24" s="295"/>
      <c r="P24" s="295"/>
      <c r="Q24" s="295"/>
      <c r="R24" s="296"/>
      <c r="S24" s="297" t="str">
        <f t="shared" ref="S24" si="10">IF(Q24&lt;&gt;0,N24&amp;"."&amp;O24&amp;"."&amp;P24&amp;"."&amp;Q24,IF(P24&lt;&gt;0,N24&amp;"."&amp;O24&amp;"."&amp;P24,IF(O24&lt;&gt;0,N24&amp;"."&amp;O24,IF(N24&lt;&gt;0,N24,""))))</f>
        <v>B-2</v>
      </c>
    </row>
    <row r="25" spans="1:19" s="264" customFormat="1" ht="15" customHeight="1" x14ac:dyDescent="0.2">
      <c r="A25" s="258"/>
      <c r="B25" s="299" t="s">
        <v>184</v>
      </c>
      <c r="C25" s="260" t="s">
        <v>158</v>
      </c>
      <c r="D25" s="300">
        <v>1</v>
      </c>
      <c r="E25" s="262">
        <v>1</v>
      </c>
      <c r="F25" s="329">
        <f>D25*E25</f>
        <v>1</v>
      </c>
      <c r="G25" s="330"/>
      <c r="H25" s="331">
        <v>1</v>
      </c>
      <c r="I25" s="332">
        <v>1</v>
      </c>
      <c r="J25" s="333">
        <f t="shared" si="9"/>
        <v>2</v>
      </c>
      <c r="N25" s="334"/>
      <c r="O25" s="335"/>
      <c r="P25" s="335"/>
      <c r="Q25" s="335"/>
      <c r="R25" s="336"/>
      <c r="S25" s="337"/>
    </row>
    <row r="26" spans="1:19" s="264" customFormat="1" ht="15" customHeight="1" x14ac:dyDescent="0.2">
      <c r="A26" s="258"/>
      <c r="B26" s="299" t="s">
        <v>185</v>
      </c>
      <c r="C26" s="260" t="s">
        <v>158</v>
      </c>
      <c r="D26" s="300">
        <v>1</v>
      </c>
      <c r="E26" s="262">
        <v>1</v>
      </c>
      <c r="F26" s="329">
        <f t="shared" ref="F26:F29" si="11">D26*E26</f>
        <v>1</v>
      </c>
      <c r="G26" s="330"/>
      <c r="H26" s="331">
        <v>1</v>
      </c>
      <c r="I26" s="332">
        <v>1</v>
      </c>
      <c r="J26" s="333">
        <f t="shared" si="9"/>
        <v>2</v>
      </c>
      <c r="N26" s="334"/>
      <c r="O26" s="335"/>
      <c r="P26" s="335"/>
      <c r="Q26" s="335"/>
      <c r="R26" s="336"/>
      <c r="S26" s="337"/>
    </row>
    <row r="27" spans="1:19" s="264" customFormat="1" ht="15" customHeight="1" x14ac:dyDescent="0.2">
      <c r="A27" s="258"/>
      <c r="B27" s="299" t="s">
        <v>186</v>
      </c>
      <c r="C27" s="260" t="s">
        <v>158</v>
      </c>
      <c r="D27" s="300">
        <v>1</v>
      </c>
      <c r="E27" s="262">
        <v>1</v>
      </c>
      <c r="F27" s="329">
        <f t="shared" si="11"/>
        <v>1</v>
      </c>
      <c r="G27" s="330"/>
      <c r="H27" s="331">
        <v>1</v>
      </c>
      <c r="I27" s="332">
        <v>1</v>
      </c>
      <c r="J27" s="333">
        <f t="shared" si="9"/>
        <v>2</v>
      </c>
      <c r="N27" s="334"/>
      <c r="O27" s="335"/>
      <c r="P27" s="335"/>
      <c r="Q27" s="335"/>
      <c r="R27" s="336"/>
      <c r="S27" s="337"/>
    </row>
    <row r="28" spans="1:19" s="264" customFormat="1" ht="15" customHeight="1" x14ac:dyDescent="0.2">
      <c r="A28" s="258"/>
      <c r="B28" s="299" t="s">
        <v>187</v>
      </c>
      <c r="C28" s="260" t="s">
        <v>158</v>
      </c>
      <c r="D28" s="300">
        <v>1</v>
      </c>
      <c r="E28" s="262">
        <v>1</v>
      </c>
      <c r="F28" s="329">
        <f t="shared" si="11"/>
        <v>1</v>
      </c>
      <c r="G28" s="330"/>
      <c r="H28" s="331">
        <v>1</v>
      </c>
      <c r="I28" s="332">
        <v>1</v>
      </c>
      <c r="J28" s="333">
        <f t="shared" si="9"/>
        <v>2</v>
      </c>
      <c r="N28" s="334" t="e">
        <f>#REF!</f>
        <v>#REF!</v>
      </c>
      <c r="O28" s="335">
        <v>5</v>
      </c>
      <c r="P28" s="335"/>
      <c r="Q28" s="335"/>
      <c r="R28" s="336"/>
      <c r="S28" s="337" t="e">
        <f>IF(Q28&lt;&gt;0,N28&amp;"."&amp;O28&amp;"."&amp;P28&amp;"."&amp;Q28,IF(P28&lt;&gt;0,N28&amp;"."&amp;O28&amp;"."&amp;P28,IF(O28&lt;&gt;0,N28&amp;"."&amp;O28,IF(N28&lt;&gt;0,N28,""))))</f>
        <v>#REF!</v>
      </c>
    </row>
    <row r="29" spans="1:19" s="264" customFormat="1" ht="15" customHeight="1" x14ac:dyDescent="0.25">
      <c r="A29" s="258"/>
      <c r="B29" s="299" t="s">
        <v>165</v>
      </c>
      <c r="C29" s="260" t="s">
        <v>158</v>
      </c>
      <c r="D29" s="300">
        <v>1</v>
      </c>
      <c r="E29" s="262">
        <v>1</v>
      </c>
      <c r="F29" s="301">
        <f t="shared" si="11"/>
        <v>1</v>
      </c>
      <c r="H29" s="302">
        <v>1</v>
      </c>
      <c r="I29" s="303">
        <v>1</v>
      </c>
      <c r="J29" s="304">
        <f t="shared" si="9"/>
        <v>2</v>
      </c>
      <c r="N29" s="338"/>
      <c r="O29" s="339"/>
      <c r="P29" s="339"/>
      <c r="Q29" s="339"/>
      <c r="R29" s="340"/>
      <c r="S29" s="341"/>
    </row>
    <row r="30" spans="1:19" s="305" customFormat="1" ht="15" customHeight="1" thickBot="1" x14ac:dyDescent="0.3">
      <c r="A30" s="298"/>
      <c r="B30" s="299"/>
      <c r="C30" s="260"/>
      <c r="D30" s="300"/>
      <c r="E30" s="262"/>
      <c r="F30" s="301"/>
      <c r="G30" s="264"/>
      <c r="H30" s="302"/>
      <c r="I30" s="303"/>
      <c r="J30" s="304"/>
      <c r="N30" s="306"/>
      <c r="O30" s="307"/>
      <c r="P30" s="307"/>
      <c r="Q30" s="307"/>
      <c r="R30" s="308"/>
      <c r="S30" s="309"/>
    </row>
    <row r="31" spans="1:19" s="268" customFormat="1" thickBot="1" x14ac:dyDescent="0.25">
      <c r="A31" s="277"/>
      <c r="B31" s="310" t="str">
        <f>"Sous-total"&amp;" - "&amp;B24</f>
        <v>Sous-total - Études de projet (PRO)</v>
      </c>
      <c r="C31" s="311"/>
      <c r="D31" s="312"/>
      <c r="E31" s="313"/>
      <c r="F31" s="314">
        <f>SUBTOTAL(9,F23:F30)</f>
        <v>5</v>
      </c>
      <c r="G31" s="282"/>
      <c r="H31" s="270"/>
      <c r="I31" s="271"/>
      <c r="J31" s="315">
        <f>SUBTOTAL(9,J23:J30)</f>
        <v>10</v>
      </c>
      <c r="M31" s="273"/>
      <c r="N31" s="283"/>
      <c r="O31" s="283"/>
      <c r="P31" s="283"/>
      <c r="Q31" s="283"/>
      <c r="R31" s="284"/>
      <c r="S31" s="285"/>
    </row>
    <row r="32" spans="1:19" s="350" customFormat="1" ht="15" customHeight="1" x14ac:dyDescent="0.2">
      <c r="A32" s="342"/>
      <c r="B32" s="363"/>
      <c r="C32" s="344"/>
      <c r="D32" s="261"/>
      <c r="E32" s="345"/>
      <c r="F32" s="346"/>
      <c r="G32" s="305"/>
      <c r="H32" s="347"/>
      <c r="I32" s="348"/>
      <c r="J32" s="349"/>
      <c r="N32" s="351"/>
      <c r="O32" s="352"/>
      <c r="P32" s="351"/>
      <c r="Q32" s="352"/>
      <c r="R32" s="353"/>
      <c r="S32" s="354"/>
    </row>
    <row r="33" spans="1:19" s="350" customFormat="1" ht="15" customHeight="1" x14ac:dyDescent="0.2">
      <c r="A33" s="286" t="s">
        <v>210</v>
      </c>
      <c r="B33" s="287" t="s">
        <v>171</v>
      </c>
      <c r="C33" s="344"/>
      <c r="D33" s="261"/>
      <c r="E33" s="345"/>
      <c r="F33" s="346"/>
      <c r="G33" s="305"/>
      <c r="H33" s="347"/>
      <c r="I33" s="348"/>
      <c r="J33" s="349"/>
      <c r="N33" s="351"/>
      <c r="O33" s="352"/>
      <c r="P33" s="351"/>
      <c r="Q33" s="352"/>
      <c r="R33" s="353"/>
      <c r="S33" s="354"/>
    </row>
    <row r="34" spans="1:19" s="350" customFormat="1" ht="15" customHeight="1" x14ac:dyDescent="0.2">
      <c r="A34" s="286"/>
      <c r="B34" s="299" t="s">
        <v>204</v>
      </c>
      <c r="C34" s="260" t="s">
        <v>158</v>
      </c>
      <c r="D34" s="300">
        <v>1</v>
      </c>
      <c r="E34" s="262">
        <v>1</v>
      </c>
      <c r="F34" s="301">
        <f t="shared" ref="F34" si="12">D34*E34</f>
        <v>1</v>
      </c>
      <c r="G34" s="264"/>
      <c r="H34" s="302">
        <v>1</v>
      </c>
      <c r="I34" s="303">
        <v>1</v>
      </c>
      <c r="J34" s="304">
        <f t="shared" ref="J34" si="13">H34+I34</f>
        <v>2</v>
      </c>
      <c r="N34" s="351"/>
      <c r="O34" s="352"/>
      <c r="P34" s="351"/>
      <c r="Q34" s="352"/>
      <c r="R34" s="353"/>
      <c r="S34" s="354"/>
    </row>
    <row r="35" spans="1:19" s="268" customFormat="1" ht="12.75" x14ac:dyDescent="0.2">
      <c r="A35" s="364"/>
      <c r="B35" s="299" t="s">
        <v>179</v>
      </c>
      <c r="C35" s="260" t="s">
        <v>158</v>
      </c>
      <c r="D35" s="300">
        <v>1</v>
      </c>
      <c r="E35" s="262">
        <v>1</v>
      </c>
      <c r="F35" s="301">
        <f t="shared" ref="F35:F37" si="14">D35*E35</f>
        <v>1</v>
      </c>
      <c r="G35" s="264"/>
      <c r="H35" s="302">
        <v>1</v>
      </c>
      <c r="I35" s="303">
        <v>1</v>
      </c>
      <c r="J35" s="304">
        <f t="shared" ref="J35:J37" si="15">H35+I35</f>
        <v>2</v>
      </c>
      <c r="N35" s="365"/>
      <c r="O35" s="366"/>
      <c r="P35" s="365"/>
      <c r="Q35" s="366"/>
      <c r="R35" s="367"/>
      <c r="S35" s="368"/>
    </row>
    <row r="36" spans="1:19" s="268" customFormat="1" ht="12.75" x14ac:dyDescent="0.2">
      <c r="A36" s="364"/>
      <c r="B36" s="299" t="s">
        <v>205</v>
      </c>
      <c r="C36" s="260" t="s">
        <v>158</v>
      </c>
      <c r="D36" s="300">
        <v>1</v>
      </c>
      <c r="E36" s="262">
        <v>1</v>
      </c>
      <c r="F36" s="301">
        <f t="shared" si="14"/>
        <v>1</v>
      </c>
      <c r="G36" s="264"/>
      <c r="H36" s="302">
        <v>1</v>
      </c>
      <c r="I36" s="303">
        <v>1</v>
      </c>
      <c r="J36" s="304">
        <f t="shared" si="15"/>
        <v>2</v>
      </c>
      <c r="N36" s="365"/>
      <c r="O36" s="366"/>
      <c r="P36" s="365"/>
      <c r="Q36" s="366"/>
      <c r="R36" s="367"/>
      <c r="S36" s="368"/>
    </row>
    <row r="37" spans="1:19" s="264" customFormat="1" ht="12.75" x14ac:dyDescent="0.25">
      <c r="A37" s="258"/>
      <c r="B37" s="299" t="s">
        <v>180</v>
      </c>
      <c r="C37" s="260" t="s">
        <v>158</v>
      </c>
      <c r="D37" s="300">
        <v>1</v>
      </c>
      <c r="E37" s="262">
        <v>1</v>
      </c>
      <c r="F37" s="301">
        <f t="shared" si="14"/>
        <v>1</v>
      </c>
      <c r="H37" s="302">
        <v>1</v>
      </c>
      <c r="I37" s="303">
        <v>1</v>
      </c>
      <c r="J37" s="304">
        <f t="shared" si="15"/>
        <v>2</v>
      </c>
      <c r="N37" s="338"/>
      <c r="O37" s="339"/>
      <c r="P37" s="339"/>
      <c r="Q37" s="339"/>
      <c r="R37" s="340"/>
      <c r="S37" s="341"/>
    </row>
    <row r="38" spans="1:19" s="264" customFormat="1" ht="15" customHeight="1" x14ac:dyDescent="0.25">
      <c r="A38" s="258"/>
      <c r="B38" s="299" t="s">
        <v>165</v>
      </c>
      <c r="C38" s="260" t="s">
        <v>158</v>
      </c>
      <c r="D38" s="300">
        <v>1</v>
      </c>
      <c r="E38" s="262">
        <v>1</v>
      </c>
      <c r="F38" s="301">
        <f t="shared" ref="F38" si="16">D38*E38</f>
        <v>1</v>
      </c>
      <c r="H38" s="302">
        <v>1</v>
      </c>
      <c r="I38" s="303">
        <v>1</v>
      </c>
      <c r="J38" s="304">
        <f t="shared" ref="J38" si="17">H38+I38</f>
        <v>2</v>
      </c>
      <c r="N38" s="338"/>
      <c r="O38" s="339"/>
      <c r="P38" s="339"/>
      <c r="Q38" s="339"/>
      <c r="R38" s="340"/>
      <c r="S38" s="341"/>
    </row>
    <row r="39" spans="1:19" s="305" customFormat="1" ht="15" customHeight="1" thickBot="1" x14ac:dyDescent="0.3">
      <c r="A39" s="298"/>
      <c r="C39" s="260"/>
      <c r="D39" s="300"/>
      <c r="E39" s="262"/>
      <c r="F39" s="301"/>
      <c r="G39" s="264"/>
      <c r="H39" s="302"/>
      <c r="I39" s="303"/>
      <c r="J39" s="304"/>
      <c r="N39" s="306"/>
      <c r="O39" s="307"/>
      <c r="P39" s="307"/>
      <c r="Q39" s="307"/>
      <c r="R39" s="308"/>
      <c r="S39" s="309"/>
    </row>
    <row r="40" spans="1:19" s="268" customFormat="1" thickBot="1" x14ac:dyDescent="0.25">
      <c r="A40" s="277"/>
      <c r="B40" s="310" t="str">
        <f>"Sous-total"&amp;" - "&amp;B33</f>
        <v>Sous-total - Assistance pour la passation des marchés de travaux (ACT)</v>
      </c>
      <c r="C40" s="311"/>
      <c r="D40" s="312"/>
      <c r="E40" s="313"/>
      <c r="F40" s="314">
        <f>SUBTOTAL(9,F32:F39)</f>
        <v>5</v>
      </c>
      <c r="G40" s="282"/>
      <c r="H40" s="270"/>
      <c r="I40" s="271"/>
      <c r="J40" s="315">
        <f>SUBTOTAL(9,J32:J39)</f>
        <v>10</v>
      </c>
      <c r="M40" s="273"/>
      <c r="N40" s="283"/>
      <c r="O40" s="283"/>
      <c r="P40" s="283"/>
      <c r="Q40" s="283"/>
      <c r="R40" s="284"/>
      <c r="S40" s="285"/>
    </row>
    <row r="41" spans="1:19" s="350" customFormat="1" ht="15" customHeight="1" x14ac:dyDescent="0.2">
      <c r="A41" s="342"/>
      <c r="B41" s="363"/>
      <c r="C41" s="344"/>
      <c r="D41" s="261"/>
      <c r="E41" s="345"/>
      <c r="F41" s="362"/>
      <c r="G41" s="305"/>
      <c r="H41" s="347"/>
      <c r="I41" s="348"/>
      <c r="J41" s="349"/>
      <c r="N41" s="351"/>
      <c r="O41" s="352"/>
      <c r="P41" s="351"/>
      <c r="Q41" s="352"/>
      <c r="R41" s="353"/>
      <c r="S41" s="354"/>
    </row>
    <row r="42" spans="1:19" s="350" customFormat="1" ht="15" customHeight="1" x14ac:dyDescent="0.2">
      <c r="A42" s="286" t="s">
        <v>191</v>
      </c>
      <c r="B42" s="287" t="s">
        <v>181</v>
      </c>
      <c r="C42" s="344"/>
      <c r="D42" s="261"/>
      <c r="E42" s="345"/>
      <c r="F42" s="362"/>
      <c r="G42" s="305"/>
      <c r="H42" s="347"/>
      <c r="I42" s="348"/>
      <c r="J42" s="349"/>
      <c r="N42" s="351"/>
      <c r="O42" s="352"/>
      <c r="P42" s="351"/>
      <c r="Q42" s="352"/>
      <c r="R42" s="353"/>
      <c r="S42" s="354"/>
    </row>
    <row r="43" spans="1:19" s="268" customFormat="1" ht="25.5" x14ac:dyDescent="0.2">
      <c r="A43" s="364"/>
      <c r="B43" s="299" t="s">
        <v>189</v>
      </c>
      <c r="C43" s="369" t="s">
        <v>158</v>
      </c>
      <c r="D43" s="370">
        <v>1</v>
      </c>
      <c r="E43" s="371">
        <v>1</v>
      </c>
      <c r="F43" s="372">
        <f t="shared" ref="F43" si="18">D43*E43</f>
        <v>1</v>
      </c>
      <c r="G43" s="373"/>
      <c r="H43" s="374">
        <v>1</v>
      </c>
      <c r="I43" s="375">
        <v>1</v>
      </c>
      <c r="J43" s="376">
        <f t="shared" ref="J43" si="19">H43+I43</f>
        <v>2</v>
      </c>
      <c r="N43" s="365"/>
      <c r="O43" s="366"/>
      <c r="P43" s="365"/>
      <c r="Q43" s="366"/>
      <c r="R43" s="367"/>
      <c r="S43" s="368"/>
    </row>
    <row r="44" spans="1:19" s="268" customFormat="1" ht="12.75" x14ac:dyDescent="0.2">
      <c r="A44" s="364"/>
      <c r="B44" s="299" t="s">
        <v>188</v>
      </c>
      <c r="C44" s="369" t="s">
        <v>158</v>
      </c>
      <c r="D44" s="370">
        <v>1</v>
      </c>
      <c r="E44" s="371">
        <v>1</v>
      </c>
      <c r="F44" s="372">
        <f>D44*E44</f>
        <v>1</v>
      </c>
      <c r="G44" s="373"/>
      <c r="H44" s="374">
        <v>1</v>
      </c>
      <c r="I44" s="375">
        <v>1</v>
      </c>
      <c r="J44" s="376">
        <f>H44+I44</f>
        <v>2</v>
      </c>
      <c r="N44" s="365"/>
      <c r="O44" s="366"/>
      <c r="P44" s="365"/>
      <c r="Q44" s="366"/>
      <c r="R44" s="367"/>
      <c r="S44" s="368"/>
    </row>
    <row r="45" spans="1:19" s="268" customFormat="1" ht="12.75" x14ac:dyDescent="0.2">
      <c r="A45" s="364"/>
      <c r="B45" s="299" t="s">
        <v>190</v>
      </c>
      <c r="C45" s="369" t="s">
        <v>158</v>
      </c>
      <c r="D45" s="370">
        <v>1</v>
      </c>
      <c r="E45" s="371">
        <v>1</v>
      </c>
      <c r="F45" s="372">
        <f t="shared" ref="F45" si="20">D45*E45</f>
        <v>1</v>
      </c>
      <c r="G45" s="373"/>
      <c r="H45" s="374">
        <v>1</v>
      </c>
      <c r="I45" s="375">
        <v>1</v>
      </c>
      <c r="J45" s="376">
        <f t="shared" ref="J45" si="21">H45+I45</f>
        <v>2</v>
      </c>
      <c r="N45" s="365"/>
      <c r="O45" s="366"/>
      <c r="P45" s="365"/>
      <c r="Q45" s="366"/>
      <c r="R45" s="367"/>
      <c r="S45" s="368"/>
    </row>
    <row r="46" spans="1:19" s="268" customFormat="1" ht="15" customHeight="1" x14ac:dyDescent="0.2">
      <c r="A46" s="364"/>
      <c r="B46" s="299" t="s">
        <v>206</v>
      </c>
      <c r="C46" s="260" t="s">
        <v>158</v>
      </c>
      <c r="D46" s="300">
        <v>1</v>
      </c>
      <c r="E46" s="262">
        <v>1</v>
      </c>
      <c r="F46" s="301">
        <f t="shared" ref="F46" si="22">D46*E46</f>
        <v>1</v>
      </c>
      <c r="G46" s="264"/>
      <c r="H46" s="302">
        <v>1</v>
      </c>
      <c r="I46" s="303">
        <v>1</v>
      </c>
      <c r="J46" s="304">
        <f t="shared" ref="J46" si="23">H46+I46</f>
        <v>2</v>
      </c>
      <c r="N46" s="365"/>
      <c r="O46" s="366"/>
      <c r="P46" s="365"/>
      <c r="Q46" s="366"/>
      <c r="R46" s="367"/>
      <c r="S46" s="368"/>
    </row>
    <row r="47" spans="1:19" s="305" customFormat="1" ht="15" customHeight="1" thickBot="1" x14ac:dyDescent="0.3">
      <c r="A47" s="298"/>
      <c r="B47" s="299"/>
      <c r="C47" s="260"/>
      <c r="D47" s="300"/>
      <c r="E47" s="262"/>
      <c r="F47" s="301"/>
      <c r="G47" s="264"/>
      <c r="H47" s="302"/>
      <c r="I47" s="303"/>
      <c r="J47" s="304"/>
      <c r="N47" s="306"/>
      <c r="O47" s="307"/>
      <c r="P47" s="307"/>
      <c r="Q47" s="307"/>
      <c r="R47" s="308"/>
      <c r="S47" s="309"/>
    </row>
    <row r="48" spans="1:19" s="268" customFormat="1" thickBot="1" x14ac:dyDescent="0.25">
      <c r="A48" s="277"/>
      <c r="B48" s="310" t="str">
        <f>"Sous-total"&amp;" - "&amp;B42</f>
        <v>Sous-total - Examen de la conformité au projet des études d’exécution et direction de l’exécution des marchés de travaux (VISA/DET)</v>
      </c>
      <c r="C48" s="311"/>
      <c r="D48" s="312"/>
      <c r="E48" s="313"/>
      <c r="F48" s="314">
        <f>SUBTOTAL(9,F41:F47)</f>
        <v>4</v>
      </c>
      <c r="G48" s="282"/>
      <c r="H48" s="270"/>
      <c r="I48" s="271"/>
      <c r="J48" s="315">
        <f>SUBTOTAL(9,J41:J47)</f>
        <v>8</v>
      </c>
      <c r="M48" s="273"/>
      <c r="N48" s="283"/>
      <c r="O48" s="283"/>
      <c r="P48" s="283"/>
      <c r="Q48" s="283"/>
      <c r="R48" s="284"/>
      <c r="S48" s="285"/>
    </row>
    <row r="49" spans="1:19" s="268" customFormat="1" ht="15" customHeight="1" x14ac:dyDescent="0.2">
      <c r="A49" s="364"/>
      <c r="B49" s="299"/>
      <c r="C49" s="260"/>
      <c r="D49" s="300"/>
      <c r="E49" s="262"/>
      <c r="F49" s="301"/>
      <c r="G49" s="264"/>
      <c r="H49" s="302"/>
      <c r="I49" s="303"/>
      <c r="J49" s="304"/>
      <c r="N49" s="365"/>
      <c r="O49" s="366"/>
      <c r="P49" s="365"/>
      <c r="Q49" s="366"/>
      <c r="R49" s="367"/>
      <c r="S49" s="368"/>
    </row>
    <row r="50" spans="1:19" s="268" customFormat="1" ht="15" customHeight="1" x14ac:dyDescent="0.2">
      <c r="A50" s="286" t="s">
        <v>192</v>
      </c>
      <c r="B50" s="287" t="s">
        <v>193</v>
      </c>
      <c r="C50" s="260"/>
      <c r="D50" s="300"/>
      <c r="E50" s="262"/>
      <c r="F50" s="301"/>
      <c r="G50" s="264"/>
      <c r="H50" s="302"/>
      <c r="I50" s="303"/>
      <c r="J50" s="304"/>
      <c r="N50" s="365"/>
      <c r="O50" s="366"/>
      <c r="P50" s="365"/>
      <c r="Q50" s="366"/>
      <c r="R50" s="367"/>
      <c r="S50" s="368"/>
    </row>
    <row r="51" spans="1:19" s="305" customFormat="1" ht="36.75" customHeight="1" x14ac:dyDescent="0.25">
      <c r="A51" s="298"/>
      <c r="B51" s="299" t="s">
        <v>199</v>
      </c>
      <c r="C51" s="369" t="s">
        <v>158</v>
      </c>
      <c r="D51" s="370">
        <v>1</v>
      </c>
      <c r="E51" s="415">
        <v>1</v>
      </c>
      <c r="F51" s="372">
        <f t="shared" ref="F51:F56" si="24">D51*E51</f>
        <v>1</v>
      </c>
      <c r="G51" s="416"/>
      <c r="H51" s="417">
        <v>1</v>
      </c>
      <c r="I51" s="418">
        <v>1</v>
      </c>
      <c r="J51" s="419">
        <f t="shared" ref="J51:J56" si="25">H51+I51</f>
        <v>2</v>
      </c>
      <c r="N51" s="306"/>
      <c r="O51" s="307"/>
      <c r="P51" s="307"/>
      <c r="Q51" s="307"/>
      <c r="R51" s="308"/>
      <c r="S51" s="309"/>
    </row>
    <row r="52" spans="1:19" s="268" customFormat="1" ht="43.5" customHeight="1" x14ac:dyDescent="0.2">
      <c r="A52" s="277"/>
      <c r="B52" s="299" t="s">
        <v>194</v>
      </c>
      <c r="C52" s="260" t="s">
        <v>158</v>
      </c>
      <c r="D52" s="300">
        <v>1</v>
      </c>
      <c r="E52" s="420">
        <v>1</v>
      </c>
      <c r="F52" s="301">
        <f t="shared" si="24"/>
        <v>1</v>
      </c>
      <c r="G52" s="416"/>
      <c r="H52" s="302">
        <v>1</v>
      </c>
      <c r="I52" s="421">
        <v>1</v>
      </c>
      <c r="J52" s="422">
        <f t="shared" ref="J52" si="26">H52+I52</f>
        <v>2</v>
      </c>
      <c r="M52" s="273"/>
      <c r="N52" s="283"/>
      <c r="O52" s="283"/>
      <c r="P52" s="283"/>
      <c r="Q52" s="283"/>
      <c r="R52" s="284"/>
      <c r="S52" s="285"/>
    </row>
    <row r="53" spans="1:19" s="268" customFormat="1" ht="36.75" customHeight="1" x14ac:dyDescent="0.2">
      <c r="A53" s="364"/>
      <c r="B53" s="299" t="s">
        <v>195</v>
      </c>
      <c r="C53" s="260" t="s">
        <v>158</v>
      </c>
      <c r="D53" s="300">
        <v>1</v>
      </c>
      <c r="E53" s="420">
        <v>1</v>
      </c>
      <c r="F53" s="301">
        <f t="shared" si="24"/>
        <v>1</v>
      </c>
      <c r="H53" s="302">
        <v>1</v>
      </c>
      <c r="I53" s="421">
        <v>1</v>
      </c>
      <c r="J53" s="422">
        <f t="shared" si="25"/>
        <v>2</v>
      </c>
      <c r="N53" s="365"/>
      <c r="O53" s="366"/>
      <c r="P53" s="365"/>
      <c r="Q53" s="366"/>
      <c r="R53" s="367"/>
      <c r="S53" s="368"/>
    </row>
    <row r="54" spans="1:19" s="268" customFormat="1" ht="19.5" customHeight="1" x14ac:dyDescent="0.2">
      <c r="A54" s="364"/>
      <c r="B54" s="299" t="s">
        <v>197</v>
      </c>
      <c r="C54" s="260" t="s">
        <v>158</v>
      </c>
      <c r="D54" s="300">
        <v>1</v>
      </c>
      <c r="E54" s="420">
        <v>1</v>
      </c>
      <c r="F54" s="301">
        <f t="shared" si="24"/>
        <v>1</v>
      </c>
      <c r="H54" s="302">
        <v>1</v>
      </c>
      <c r="I54" s="421">
        <v>1</v>
      </c>
      <c r="J54" s="422">
        <f t="shared" ref="J54:J55" si="27">H54+I54</f>
        <v>2</v>
      </c>
      <c r="N54" s="365"/>
      <c r="O54" s="366"/>
      <c r="P54" s="365"/>
      <c r="Q54" s="366"/>
      <c r="R54" s="367"/>
      <c r="S54" s="368"/>
    </row>
    <row r="55" spans="1:19" s="268" customFormat="1" ht="31.5" customHeight="1" x14ac:dyDescent="0.2">
      <c r="A55" s="364"/>
      <c r="B55" s="299" t="s">
        <v>198</v>
      </c>
      <c r="C55" s="260" t="s">
        <v>158</v>
      </c>
      <c r="D55" s="300">
        <v>1</v>
      </c>
      <c r="E55" s="420">
        <v>1</v>
      </c>
      <c r="F55" s="301">
        <f t="shared" si="24"/>
        <v>1</v>
      </c>
      <c r="H55" s="302">
        <v>1</v>
      </c>
      <c r="I55" s="421">
        <v>1</v>
      </c>
      <c r="J55" s="422">
        <f t="shared" si="27"/>
        <v>2</v>
      </c>
      <c r="N55" s="365"/>
      <c r="O55" s="366"/>
      <c r="P55" s="365"/>
      <c r="Q55" s="366"/>
      <c r="R55" s="367"/>
      <c r="S55" s="368"/>
    </row>
    <row r="56" spans="1:19" s="268" customFormat="1" ht="17.25" customHeight="1" x14ac:dyDescent="0.2">
      <c r="A56" s="364"/>
      <c r="B56" s="299" t="s">
        <v>196</v>
      </c>
      <c r="C56" s="369" t="s">
        <v>158</v>
      </c>
      <c r="D56" s="370">
        <v>1</v>
      </c>
      <c r="E56" s="415">
        <v>1</v>
      </c>
      <c r="F56" s="372">
        <f t="shared" si="24"/>
        <v>1</v>
      </c>
      <c r="G56" s="416"/>
      <c r="H56" s="417">
        <v>1</v>
      </c>
      <c r="I56" s="418">
        <v>1</v>
      </c>
      <c r="J56" s="419">
        <f t="shared" si="25"/>
        <v>2</v>
      </c>
      <c r="N56" s="365"/>
      <c r="O56" s="366"/>
      <c r="P56" s="365"/>
      <c r="Q56" s="366"/>
      <c r="R56" s="367"/>
      <c r="S56" s="368"/>
    </row>
    <row r="57" spans="1:19" s="268" customFormat="1" ht="15" customHeight="1" thickBot="1" x14ac:dyDescent="0.25">
      <c r="A57" s="364"/>
      <c r="B57" s="299"/>
      <c r="C57" s="260"/>
      <c r="D57" s="300"/>
      <c r="E57" s="262"/>
      <c r="F57" s="301"/>
      <c r="G57" s="264"/>
      <c r="H57" s="302"/>
      <c r="I57" s="303"/>
      <c r="J57" s="304"/>
      <c r="N57" s="365"/>
      <c r="O57" s="366"/>
      <c r="P57" s="365"/>
      <c r="Q57" s="366"/>
      <c r="R57" s="367"/>
      <c r="S57" s="368"/>
    </row>
    <row r="58" spans="1:19" s="268" customFormat="1" ht="15" customHeight="1" thickBot="1" x14ac:dyDescent="0.25">
      <c r="A58" s="364"/>
      <c r="B58" s="310" t="str">
        <f>"Sous-total"&amp;" - "&amp;B50</f>
        <v>Sous-total - Assistance lors des opérations de réception et pendant la période de garantie de parfait achèvement (AOR)</v>
      </c>
      <c r="C58" s="311"/>
      <c r="D58" s="312"/>
      <c r="E58" s="313"/>
      <c r="F58" s="314">
        <f>SUBTOTAL(9,F49:F57)</f>
        <v>6</v>
      </c>
      <c r="G58" s="282"/>
      <c r="H58" s="270"/>
      <c r="I58" s="271"/>
      <c r="J58" s="315">
        <f>SUBTOTAL(9,J49:J57)</f>
        <v>12</v>
      </c>
      <c r="N58" s="365"/>
      <c r="O58" s="366"/>
      <c r="P58" s="365"/>
      <c r="Q58" s="366"/>
      <c r="R58" s="367"/>
      <c r="S58" s="368"/>
    </row>
    <row r="59" spans="1:19" s="268" customFormat="1" ht="15" customHeight="1" x14ac:dyDescent="0.2">
      <c r="A59" s="364"/>
      <c r="B59" s="299"/>
      <c r="C59" s="260"/>
      <c r="D59" s="300"/>
      <c r="E59" s="262"/>
      <c r="F59" s="301"/>
      <c r="G59" s="264"/>
      <c r="H59" s="302"/>
      <c r="I59" s="303"/>
      <c r="J59" s="304"/>
      <c r="N59" s="365"/>
      <c r="O59" s="366"/>
      <c r="P59" s="365"/>
      <c r="Q59" s="366"/>
      <c r="R59" s="367"/>
      <c r="S59" s="368"/>
    </row>
    <row r="60" spans="1:19" s="268" customFormat="1" ht="15" customHeight="1" x14ac:dyDescent="0.2">
      <c r="A60" s="364"/>
      <c r="B60" s="299"/>
      <c r="C60" s="260"/>
      <c r="D60" s="300"/>
      <c r="E60" s="262"/>
      <c r="F60" s="301"/>
      <c r="G60" s="264"/>
      <c r="H60" s="302"/>
      <c r="I60" s="303"/>
      <c r="J60" s="304"/>
      <c r="N60" s="365"/>
      <c r="O60" s="366"/>
      <c r="P60" s="365"/>
      <c r="Q60" s="366"/>
      <c r="R60" s="367"/>
      <c r="S60" s="368"/>
    </row>
    <row r="61" spans="1:19" s="268" customFormat="1" ht="15" customHeight="1" x14ac:dyDescent="0.2">
      <c r="A61" s="364"/>
      <c r="B61" s="299"/>
      <c r="C61" s="260"/>
      <c r="D61" s="300"/>
      <c r="E61" s="262"/>
      <c r="F61" s="301"/>
      <c r="G61" s="264"/>
      <c r="H61" s="302"/>
      <c r="I61" s="303"/>
      <c r="J61" s="304"/>
      <c r="N61" s="365"/>
      <c r="O61" s="366"/>
      <c r="P61" s="365"/>
      <c r="Q61" s="366"/>
      <c r="R61" s="367"/>
      <c r="S61" s="368"/>
    </row>
    <row r="62" spans="1:19" ht="15.75" thickBot="1" x14ac:dyDescent="0.3">
      <c r="A62" s="410"/>
      <c r="B62" s="377"/>
      <c r="C62" s="378"/>
      <c r="D62" s="379"/>
      <c r="E62" s="380"/>
      <c r="F62" s="381"/>
      <c r="G62" s="382"/>
      <c r="H62" s="383"/>
      <c r="I62" s="384"/>
      <c r="J62" s="385">
        <f t="shared" ref="J62" si="28">H62+I62</f>
        <v>0</v>
      </c>
      <c r="N62" s="394"/>
      <c r="O62" s="394"/>
      <c r="P62" s="394"/>
      <c r="Q62" s="394"/>
      <c r="R62" s="394"/>
      <c r="S62" s="394"/>
    </row>
    <row r="63" spans="1:19" ht="16.5" thickBot="1" x14ac:dyDescent="0.3">
      <c r="A63" s="410"/>
      <c r="B63" s="386"/>
      <c r="C63" s="387"/>
      <c r="D63" s="387"/>
      <c r="E63" s="388" t="s">
        <v>208</v>
      </c>
      <c r="F63" s="389">
        <f>SUBTOTAL(9,F8:F62)</f>
        <v>26</v>
      </c>
      <c r="H63" s="391">
        <f>SUM(H9:H62)</f>
        <v>26</v>
      </c>
      <c r="I63" s="392">
        <f>SUM(I9:I62)</f>
        <v>26</v>
      </c>
      <c r="J63" s="393">
        <f>SUBTOTAL(9,J9:J62)</f>
        <v>52</v>
      </c>
      <c r="N63" s="394"/>
      <c r="O63" s="394"/>
      <c r="P63" s="394"/>
      <c r="Q63" s="394"/>
      <c r="R63" s="394"/>
      <c r="S63" s="394"/>
    </row>
    <row r="64" spans="1:19" ht="16.5" thickBot="1" x14ac:dyDescent="0.3">
      <c r="A64" s="410"/>
      <c r="B64" s="395"/>
      <c r="C64" s="396"/>
      <c r="D64" s="396"/>
      <c r="E64" s="388" t="s">
        <v>209</v>
      </c>
      <c r="F64" s="439">
        <f>F63*1.2</f>
        <v>31.2</v>
      </c>
      <c r="G64" s="397"/>
      <c r="H64" s="395"/>
      <c r="I64" s="395"/>
      <c r="J64" s="395"/>
      <c r="N64" s="394"/>
      <c r="O64" s="394"/>
      <c r="P64" s="394"/>
      <c r="Q64" s="394"/>
      <c r="R64" s="394"/>
      <c r="S64" s="394"/>
    </row>
    <row r="65" spans="1:19" ht="15.75" x14ac:dyDescent="0.25">
      <c r="A65" s="410"/>
      <c r="B65" s="398"/>
      <c r="C65" s="399"/>
      <c r="D65" s="399"/>
      <c r="E65" s="400"/>
      <c r="F65" s="401"/>
      <c r="G65" s="401"/>
      <c r="H65" s="402"/>
      <c r="I65" s="402"/>
      <c r="J65" s="402"/>
      <c r="N65" s="394"/>
      <c r="O65" s="394"/>
      <c r="P65" s="394"/>
      <c r="Q65" s="394"/>
      <c r="R65" s="394"/>
      <c r="S65" s="394"/>
    </row>
    <row r="66" spans="1:19" x14ac:dyDescent="0.25">
      <c r="A66" s="410"/>
      <c r="B66" s="403"/>
      <c r="C66" s="404"/>
      <c r="D66" s="405"/>
      <c r="E66" s="400"/>
      <c r="F66" s="406"/>
      <c r="G66" s="406"/>
      <c r="H66" s="407"/>
      <c r="I66" s="407"/>
      <c r="J66" s="407"/>
      <c r="N66" s="394"/>
      <c r="O66" s="394"/>
      <c r="P66" s="394"/>
      <c r="Q66" s="394"/>
      <c r="R66" s="394"/>
      <c r="S66" s="394"/>
    </row>
    <row r="67" spans="1:19" x14ac:dyDescent="0.25">
      <c r="A67" s="410"/>
      <c r="B67" s="403"/>
      <c r="C67" s="404"/>
      <c r="D67" s="408"/>
      <c r="E67" s="400"/>
      <c r="F67" s="406"/>
      <c r="G67" s="406"/>
      <c r="H67" s="407"/>
      <c r="I67" s="407"/>
      <c r="J67" s="407"/>
      <c r="N67" s="394"/>
      <c r="O67" s="394"/>
      <c r="P67" s="394"/>
      <c r="Q67" s="394"/>
      <c r="R67" s="394"/>
      <c r="S67" s="394"/>
    </row>
    <row r="68" spans="1:19" x14ac:dyDescent="0.25">
      <c r="A68" s="410"/>
      <c r="B68" s="406"/>
      <c r="C68" s="409"/>
      <c r="D68" s="399"/>
      <c r="E68" s="400"/>
      <c r="F68" s="406"/>
      <c r="G68" s="406"/>
      <c r="H68" s="407"/>
      <c r="I68" s="407"/>
      <c r="J68" s="407"/>
      <c r="N68" s="394"/>
      <c r="O68" s="394"/>
      <c r="P68" s="394"/>
      <c r="Q68" s="394"/>
      <c r="R68" s="394"/>
      <c r="S68" s="394"/>
    </row>
    <row r="69" spans="1:19" x14ac:dyDescent="0.25">
      <c r="A69" s="410"/>
      <c r="N69" s="394"/>
      <c r="O69" s="394"/>
      <c r="P69" s="394"/>
      <c r="Q69" s="394"/>
      <c r="R69" s="394"/>
      <c r="S69" s="394"/>
    </row>
    <row r="70" spans="1:19" x14ac:dyDescent="0.25">
      <c r="A70" s="410"/>
      <c r="N70" s="394"/>
      <c r="O70" s="394"/>
      <c r="P70" s="394"/>
      <c r="Q70" s="394"/>
      <c r="R70" s="394"/>
      <c r="S70" s="394"/>
    </row>
    <row r="71" spans="1:19" x14ac:dyDescent="0.25">
      <c r="A71" s="410"/>
      <c r="N71" s="394"/>
      <c r="O71" s="394"/>
      <c r="P71" s="394"/>
      <c r="Q71" s="394"/>
      <c r="R71" s="394"/>
      <c r="S71" s="394"/>
    </row>
    <row r="72" spans="1:19" x14ac:dyDescent="0.25">
      <c r="A72" s="410"/>
      <c r="N72" s="394"/>
      <c r="O72" s="394"/>
      <c r="P72" s="394"/>
      <c r="Q72" s="394"/>
      <c r="R72" s="394"/>
      <c r="S72" s="394"/>
    </row>
    <row r="73" spans="1:19" x14ac:dyDescent="0.25">
      <c r="A73" s="410"/>
      <c r="N73" s="394"/>
      <c r="O73" s="394"/>
      <c r="P73" s="394"/>
      <c r="Q73" s="394"/>
      <c r="R73" s="394"/>
      <c r="S73" s="394"/>
    </row>
    <row r="74" spans="1:19" x14ac:dyDescent="0.25">
      <c r="A74" s="410"/>
      <c r="N74" s="394"/>
      <c r="O74" s="394"/>
      <c r="P74" s="394"/>
      <c r="Q74" s="394"/>
      <c r="R74" s="394"/>
      <c r="S74" s="394"/>
    </row>
    <row r="75" spans="1:19" x14ac:dyDescent="0.25">
      <c r="A75" s="410"/>
      <c r="N75" s="394"/>
      <c r="O75" s="394"/>
      <c r="P75" s="394"/>
      <c r="Q75" s="394"/>
      <c r="R75" s="394"/>
      <c r="S75" s="394"/>
    </row>
    <row r="76" spans="1:19" x14ac:dyDescent="0.25">
      <c r="A76" s="410"/>
      <c r="N76" s="394"/>
      <c r="O76" s="394"/>
      <c r="P76" s="394"/>
      <c r="Q76" s="394"/>
      <c r="R76" s="394"/>
      <c r="S76" s="394"/>
    </row>
    <row r="77" spans="1:19" x14ac:dyDescent="0.25">
      <c r="A77" s="410"/>
      <c r="N77" s="394"/>
      <c r="O77" s="394"/>
      <c r="P77" s="394"/>
      <c r="Q77" s="394"/>
      <c r="R77" s="394"/>
      <c r="S77" s="394"/>
    </row>
    <row r="78" spans="1:19" x14ac:dyDescent="0.25">
      <c r="A78" s="410"/>
      <c r="N78" s="394"/>
      <c r="O78" s="394"/>
      <c r="P78" s="394"/>
      <c r="Q78" s="394"/>
      <c r="R78" s="394"/>
      <c r="S78" s="394"/>
    </row>
    <row r="79" spans="1:19" x14ac:dyDescent="0.25">
      <c r="A79" s="410"/>
      <c r="N79" s="394"/>
      <c r="O79" s="394"/>
      <c r="P79" s="394"/>
      <c r="Q79" s="394"/>
      <c r="R79" s="394"/>
      <c r="S79" s="394"/>
    </row>
    <row r="80" spans="1:19" x14ac:dyDescent="0.25">
      <c r="A80" s="410"/>
      <c r="N80" s="394"/>
      <c r="O80" s="394"/>
      <c r="P80" s="394"/>
      <c r="Q80" s="394"/>
      <c r="R80" s="394"/>
      <c r="S80" s="394"/>
    </row>
    <row r="81" spans="1:19" x14ac:dyDescent="0.25">
      <c r="A81" s="410"/>
      <c r="N81" s="394"/>
      <c r="O81" s="394"/>
      <c r="P81" s="394"/>
      <c r="Q81" s="394"/>
      <c r="R81" s="394"/>
      <c r="S81" s="394"/>
    </row>
    <row r="82" spans="1:19" x14ac:dyDescent="0.25">
      <c r="A82" s="410"/>
      <c r="N82" s="394"/>
      <c r="O82" s="394"/>
      <c r="P82" s="394"/>
      <c r="Q82" s="394"/>
      <c r="R82" s="394"/>
      <c r="S82" s="394"/>
    </row>
    <row r="83" spans="1:19" x14ac:dyDescent="0.25">
      <c r="A83" s="410"/>
      <c r="N83" s="394"/>
      <c r="O83" s="394"/>
      <c r="P83" s="394"/>
      <c r="Q83" s="394"/>
      <c r="R83" s="394"/>
      <c r="S83" s="394"/>
    </row>
    <row r="84" spans="1:19" x14ac:dyDescent="0.25">
      <c r="A84" s="410"/>
      <c r="N84" s="394"/>
      <c r="O84" s="394"/>
      <c r="P84" s="394"/>
      <c r="Q84" s="394"/>
      <c r="R84" s="394"/>
      <c r="S84" s="394"/>
    </row>
    <row r="85" spans="1:19" x14ac:dyDescent="0.25">
      <c r="N85" s="394"/>
      <c r="O85" s="394"/>
      <c r="P85" s="394"/>
      <c r="Q85" s="394"/>
      <c r="R85" s="394"/>
      <c r="S85" s="394"/>
    </row>
    <row r="86" spans="1:19" x14ac:dyDescent="0.25">
      <c r="N86" s="394"/>
      <c r="O86" s="394"/>
      <c r="P86" s="394"/>
      <c r="Q86" s="394"/>
      <c r="R86" s="394"/>
      <c r="S86" s="394"/>
    </row>
    <row r="87" spans="1:19" x14ac:dyDescent="0.25">
      <c r="N87" s="394"/>
      <c r="O87" s="394"/>
      <c r="P87" s="394"/>
      <c r="Q87" s="394"/>
      <c r="R87" s="394"/>
      <c r="S87" s="394"/>
    </row>
    <row r="88" spans="1:19" x14ac:dyDescent="0.25">
      <c r="N88" s="394"/>
      <c r="O88" s="394"/>
      <c r="P88" s="394"/>
      <c r="Q88" s="394"/>
      <c r="R88" s="394"/>
      <c r="S88" s="394"/>
    </row>
    <row r="89" spans="1:19" x14ac:dyDescent="0.25">
      <c r="N89" s="394"/>
      <c r="O89" s="394"/>
      <c r="P89" s="394"/>
      <c r="Q89" s="394"/>
      <c r="R89" s="394"/>
      <c r="S89" s="394"/>
    </row>
    <row r="90" spans="1:19" x14ac:dyDescent="0.25">
      <c r="N90" s="394"/>
      <c r="O90" s="394"/>
      <c r="P90" s="394"/>
      <c r="Q90" s="394"/>
      <c r="R90" s="394"/>
      <c r="S90" s="394"/>
    </row>
    <row r="91" spans="1:19" x14ac:dyDescent="0.25">
      <c r="N91" s="394"/>
      <c r="O91" s="394"/>
      <c r="P91" s="394"/>
      <c r="Q91" s="394"/>
      <c r="R91" s="394"/>
      <c r="S91" s="394"/>
    </row>
    <row r="92" spans="1:19" x14ac:dyDescent="0.25">
      <c r="N92" s="394"/>
      <c r="O92" s="394"/>
      <c r="P92" s="394"/>
      <c r="Q92" s="394"/>
      <c r="R92" s="394"/>
      <c r="S92" s="394"/>
    </row>
    <row r="93" spans="1:19" x14ac:dyDescent="0.25">
      <c r="N93" s="394"/>
      <c r="O93" s="394"/>
      <c r="P93" s="394"/>
      <c r="Q93" s="394"/>
      <c r="R93" s="394"/>
      <c r="S93" s="394"/>
    </row>
    <row r="94" spans="1:19" x14ac:dyDescent="0.25">
      <c r="N94" s="394"/>
      <c r="O94" s="394"/>
      <c r="P94" s="394"/>
      <c r="Q94" s="394"/>
      <c r="R94" s="394"/>
      <c r="S94" s="394"/>
    </row>
  </sheetData>
  <mergeCells count="1">
    <mergeCell ref="H7:J7"/>
  </mergeCells>
  <conditionalFormatting sqref="E66 D66:D67">
    <cfRule type="cellIs" dxfId="1" priority="2" stopIfTrue="1" operator="equal">
      <formula>0</formula>
    </cfRule>
  </conditionalFormatting>
  <conditionalFormatting sqref="E67">
    <cfRule type="cellIs" dxfId="0" priority="1" stopIfTrue="1" operator="equal">
      <formula>0</formula>
    </cfRule>
  </conditionalFormatting>
  <pageMargins left="0.31496062992125984" right="0.31496062992125984" top="0.35433070866141736" bottom="0.55118110236220474" header="0.11811023622047245" footer="0.11811023622047245"/>
  <pageSetup paperSize="9" scale="74" fitToHeight="0" orientation="portrait" cellComments="asDisplayed" r:id="rId1"/>
  <headerFooter>
    <oddFooter>&amp;L&amp;8&amp;F
&amp;Z&amp;R&amp;10Page - &amp;P/&amp;N
Imprimé le &amp;D</oddFooter>
  </headerFooter>
  <rowBreaks count="1" manualBreakCount="1">
    <brk id="49" max="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39997558519241921"/>
    <pageSetUpPr fitToPage="1"/>
  </sheetPr>
  <dimension ref="A1:AA258"/>
  <sheetViews>
    <sheetView showGridLines="0" zoomScale="130" zoomScaleNormal="130" zoomScaleSheetLayoutView="145" workbookViewId="0">
      <pane ySplit="6" topLeftCell="A151" activePane="bottomLeft" state="frozen"/>
      <selection activeCell="B42" sqref="B42"/>
      <selection pane="bottomLeft" activeCell="B42" sqref="B42"/>
    </sheetView>
  </sheetViews>
  <sheetFormatPr baseColWidth="10" defaultRowHeight="15" x14ac:dyDescent="0.25"/>
  <cols>
    <col min="1" max="1" width="7.28515625" customWidth="1"/>
    <col min="2" max="2" width="50.7109375" customWidth="1"/>
    <col min="3" max="3" width="4.7109375" style="6" customWidth="1"/>
    <col min="4" max="6" width="13.7109375" style="6" customWidth="1"/>
    <col min="7" max="7" width="14.7109375" style="15" bestFit="1" customWidth="1"/>
    <col min="8" max="8" width="4.42578125" style="7" bestFit="1" customWidth="1"/>
  </cols>
  <sheetData>
    <row r="1" spans="1:27" s="185" customFormat="1" ht="15" customHeight="1" x14ac:dyDescent="0.2">
      <c r="A1" s="184" t="str">
        <f>"SENAT"&amp;" - "&amp;'BET_CVC-PG'!B5&amp;" - "&amp;'BET_CVC-PG'!B2&amp;'BET_CVC-PG'!B3</f>
        <v>SENAT - 15, RUE DE VAUGIRARD - 75 291 PARIS cedex 06 - DIRECTION DE L'ARCHIECTURE, DU PATRIMOINE ET DES JARDINS</v>
      </c>
      <c r="B1" s="22"/>
      <c r="C1" s="23"/>
      <c r="D1" s="23"/>
      <c r="E1" s="23"/>
      <c r="F1" s="23"/>
      <c r="G1" s="24"/>
      <c r="I1" s="41"/>
    </row>
    <row r="2" spans="1:27" s="19" customFormat="1" ht="15.75" x14ac:dyDescent="0.25">
      <c r="A2" s="25"/>
      <c r="B2" s="26" t="e">
        <f>'BET_CVC-PG'!#REF!</f>
        <v>#REF!</v>
      </c>
      <c r="C2" s="20"/>
      <c r="D2" s="20"/>
      <c r="E2" s="20"/>
      <c r="F2" s="20"/>
      <c r="G2" s="27"/>
    </row>
    <row r="3" spans="1:27" s="37" customFormat="1" ht="11.25" x14ac:dyDescent="0.2">
      <c r="A3" s="33"/>
      <c r="B3" s="34"/>
      <c r="C3" s="35"/>
      <c r="D3" s="35"/>
      <c r="E3" s="35"/>
      <c r="F3" s="35"/>
      <c r="G3" s="36"/>
    </row>
    <row r="4" spans="1:27" s="18" customFormat="1" ht="15.75" x14ac:dyDescent="0.25">
      <c r="A4" s="28"/>
      <c r="B4" s="29" t="e">
        <f>'BET_CVC-PG'!#REF!</f>
        <v>#REF!</v>
      </c>
      <c r="C4" s="30"/>
      <c r="D4" s="30"/>
      <c r="E4" s="30"/>
      <c r="F4" s="30"/>
      <c r="G4" s="31"/>
      <c r="H4" s="17"/>
      <c r="I4" s="17"/>
    </row>
    <row r="5" spans="1:27" s="2" customFormat="1" ht="12" thickBot="1" x14ac:dyDescent="0.25">
      <c r="A5" s="38"/>
      <c r="B5" s="32"/>
      <c r="C5" s="39"/>
      <c r="D5" s="39"/>
      <c r="E5" s="39"/>
      <c r="F5" s="39"/>
      <c r="G5" s="40"/>
      <c r="H5" s="16"/>
      <c r="I5" s="16"/>
    </row>
    <row r="6" spans="1:27" s="4" customFormat="1" ht="35.25" thickBot="1" x14ac:dyDescent="0.3">
      <c r="A6" s="60" t="s">
        <v>4</v>
      </c>
      <c r="B6" s="61" t="s">
        <v>2</v>
      </c>
      <c r="C6" s="21" t="s">
        <v>0</v>
      </c>
      <c r="D6" s="62" t="s">
        <v>10</v>
      </c>
      <c r="E6" s="52" t="s">
        <v>7</v>
      </c>
      <c r="F6" s="42" t="s">
        <v>6</v>
      </c>
      <c r="G6" s="43" t="s">
        <v>8</v>
      </c>
      <c r="H6" s="3"/>
      <c r="I6" s="3"/>
      <c r="Z6" s="5"/>
      <c r="AA6" s="5"/>
    </row>
    <row r="7" spans="1:27" s="49" customFormat="1" ht="12.75" x14ac:dyDescent="0.25">
      <c r="A7" s="69"/>
      <c r="B7" s="47"/>
      <c r="C7" s="13"/>
      <c r="D7" s="53"/>
      <c r="E7" s="56"/>
      <c r="F7" s="45"/>
      <c r="G7" s="44"/>
      <c r="H7" s="48"/>
    </row>
    <row r="8" spans="1:27" s="49" customFormat="1" ht="12.75" x14ac:dyDescent="0.25">
      <c r="A8" s="69"/>
      <c r="B8" s="47" t="e">
        <f>#REF!</f>
        <v>#REF!</v>
      </c>
      <c r="C8" s="13"/>
      <c r="D8" s="53"/>
      <c r="E8" s="56"/>
      <c r="F8" s="45"/>
      <c r="G8" s="44"/>
      <c r="H8" s="48"/>
    </row>
    <row r="9" spans="1:27" s="49" customFormat="1" ht="12.75" x14ac:dyDescent="0.25">
      <c r="A9" s="69"/>
      <c r="B9" s="47" t="e">
        <f>#REF!</f>
        <v>#REF!</v>
      </c>
      <c r="C9" s="13"/>
      <c r="D9" s="53"/>
      <c r="E9" s="56"/>
      <c r="F9" s="45"/>
      <c r="G9" s="44"/>
      <c r="H9" s="48"/>
    </row>
    <row r="10" spans="1:27" s="10" customFormat="1" ht="11.25" x14ac:dyDescent="0.25">
      <c r="A10" s="71"/>
      <c r="B10" s="11"/>
      <c r="C10" s="12"/>
      <c r="D10" s="72"/>
      <c r="E10" s="73"/>
      <c r="F10" s="74"/>
      <c r="G10" s="75"/>
      <c r="H10" s="9"/>
    </row>
    <row r="11" spans="1:27" s="49" customFormat="1" ht="29.25" customHeight="1" x14ac:dyDescent="0.25">
      <c r="A11" s="69"/>
      <c r="B11" s="433" t="e">
        <f>#REF!</f>
        <v>#REF!</v>
      </c>
      <c r="C11" s="434" t="e">
        <f>#REF!</f>
        <v>#REF!</v>
      </c>
      <c r="D11" s="434" t="e">
        <f>#REF!</f>
        <v>#REF!</v>
      </c>
      <c r="E11" s="434" t="e">
        <f>#REF!</f>
        <v>#REF!</v>
      </c>
      <c r="F11" s="435" t="e">
        <f>#REF!</f>
        <v>#REF!</v>
      </c>
      <c r="G11" s="44"/>
      <c r="H11" s="48"/>
    </row>
    <row r="12" spans="1:27" s="49" customFormat="1" ht="45" customHeight="1" x14ac:dyDescent="0.25">
      <c r="A12" s="69"/>
      <c r="B12" s="433" t="e">
        <f>#REF!</f>
        <v>#REF!</v>
      </c>
      <c r="C12" s="434" t="e">
        <f>#REF!</f>
        <v>#REF!</v>
      </c>
      <c r="D12" s="434" t="e">
        <f>#REF!</f>
        <v>#REF!</v>
      </c>
      <c r="E12" s="434" t="e">
        <f>#REF!</f>
        <v>#REF!</v>
      </c>
      <c r="F12" s="435" t="e">
        <f>#REF!</f>
        <v>#REF!</v>
      </c>
      <c r="G12" s="44"/>
      <c r="H12" s="48"/>
    </row>
    <row r="13" spans="1:27" s="10" customFormat="1" ht="11.25" x14ac:dyDescent="0.25">
      <c r="A13" s="71"/>
      <c r="B13" s="11"/>
      <c r="C13" s="12"/>
      <c r="D13" s="72"/>
      <c r="E13" s="73"/>
      <c r="F13" s="74"/>
      <c r="G13" s="75"/>
      <c r="H13" s="9"/>
    </row>
    <row r="14" spans="1:27" s="49" customFormat="1" ht="12.75" x14ac:dyDescent="0.25">
      <c r="A14" s="69"/>
      <c r="B14" s="76" t="e">
        <f>#REF!</f>
        <v>#REF!</v>
      </c>
      <c r="C14" s="13"/>
      <c r="D14" s="53"/>
      <c r="E14" s="56"/>
      <c r="F14" s="45"/>
      <c r="G14" s="44"/>
      <c r="H14" s="48"/>
    </row>
    <row r="15" spans="1:27" s="49" customFormat="1" ht="12.75" x14ac:dyDescent="0.25">
      <c r="A15" s="69"/>
      <c r="B15" s="77" t="e">
        <f>#REF!</f>
        <v>#REF!</v>
      </c>
      <c r="C15" s="13"/>
      <c r="D15" s="53"/>
      <c r="E15" s="56"/>
      <c r="F15" s="45"/>
      <c r="G15" s="44"/>
      <c r="H15" s="48"/>
    </row>
    <row r="16" spans="1:27" s="49" customFormat="1" ht="12.75" x14ac:dyDescent="0.25">
      <c r="A16" s="69"/>
      <c r="B16" s="77" t="e">
        <f>#REF!</f>
        <v>#REF!</v>
      </c>
      <c r="C16" s="13"/>
      <c r="D16" s="53"/>
      <c r="E16" s="56"/>
      <c r="F16" s="45"/>
      <c r="G16" s="44"/>
      <c r="H16" s="48"/>
    </row>
    <row r="17" spans="1:8" s="10" customFormat="1" ht="11.25" x14ac:dyDescent="0.25">
      <c r="A17" s="71"/>
      <c r="B17" s="11"/>
      <c r="C17" s="12"/>
      <c r="D17" s="72"/>
      <c r="E17" s="73"/>
      <c r="F17" s="74"/>
      <c r="G17" s="75"/>
      <c r="H17" s="9"/>
    </row>
    <row r="18" spans="1:8" s="49" customFormat="1" ht="12.75" x14ac:dyDescent="0.25">
      <c r="A18" s="69"/>
      <c r="B18" s="77" t="s">
        <v>12</v>
      </c>
      <c r="C18" s="13"/>
      <c r="D18" s="53"/>
      <c r="E18" s="56"/>
      <c r="F18" s="45"/>
      <c r="G18" s="44"/>
      <c r="H18" s="48"/>
    </row>
    <row r="19" spans="1:8" s="49" customFormat="1" ht="12.75" x14ac:dyDescent="0.25">
      <c r="A19" s="69"/>
      <c r="B19" s="77" t="s">
        <v>13</v>
      </c>
      <c r="C19" s="13"/>
      <c r="D19" s="53"/>
      <c r="E19" s="56"/>
      <c r="F19" s="45"/>
      <c r="G19" s="44"/>
      <c r="H19" s="48"/>
    </row>
    <row r="20" spans="1:8" s="49" customFormat="1" ht="12.75" x14ac:dyDescent="0.25">
      <c r="A20" s="69"/>
      <c r="B20" s="47"/>
      <c r="C20" s="13"/>
      <c r="D20" s="53"/>
      <c r="E20" s="56"/>
      <c r="F20" s="45"/>
      <c r="G20" s="44"/>
      <c r="H20" s="48"/>
    </row>
    <row r="21" spans="1:8" s="99" customFormat="1" ht="15.75" x14ac:dyDescent="0.25">
      <c r="A21" s="91">
        <v>1</v>
      </c>
      <c r="B21" s="92" t="s">
        <v>15</v>
      </c>
      <c r="C21" s="93"/>
      <c r="D21" s="94"/>
      <c r="E21" s="95"/>
      <c r="F21" s="96"/>
      <c r="G21" s="97"/>
      <c r="H21" s="98"/>
    </row>
    <row r="22" spans="1:8" s="117" customFormat="1" ht="12" x14ac:dyDescent="0.25">
      <c r="A22" s="159"/>
      <c r="B22" s="136" t="s">
        <v>97</v>
      </c>
      <c r="C22" s="111"/>
      <c r="D22" s="160"/>
      <c r="E22" s="113"/>
      <c r="F22" s="114"/>
      <c r="G22" s="161"/>
      <c r="H22" s="116"/>
    </row>
    <row r="23" spans="1:8" s="117" customFormat="1" ht="12" x14ac:dyDescent="0.25">
      <c r="A23" s="159"/>
      <c r="B23" s="136" t="s">
        <v>82</v>
      </c>
      <c r="C23" s="111"/>
      <c r="D23" s="160"/>
      <c r="E23" s="113"/>
      <c r="F23" s="114"/>
      <c r="G23" s="161"/>
      <c r="H23" s="116"/>
    </row>
    <row r="24" spans="1:8" s="117" customFormat="1" ht="12" x14ac:dyDescent="0.25">
      <c r="A24" s="159"/>
      <c r="B24" s="136" t="s">
        <v>83</v>
      </c>
      <c r="C24" s="111"/>
      <c r="D24" s="160"/>
      <c r="E24" s="113"/>
      <c r="F24" s="114"/>
      <c r="G24" s="161"/>
      <c r="H24" s="116"/>
    </row>
    <row r="25" spans="1:8" s="99" customFormat="1" ht="15.75" x14ac:dyDescent="0.25">
      <c r="A25" s="91"/>
      <c r="B25" s="92"/>
      <c r="C25" s="93"/>
      <c r="D25" s="94"/>
      <c r="E25" s="95"/>
      <c r="F25" s="96"/>
      <c r="G25" s="97"/>
      <c r="H25" s="98"/>
    </row>
    <row r="26" spans="1:8" s="49" customFormat="1" ht="12.75" x14ac:dyDescent="0.25">
      <c r="A26" s="69" t="str">
        <f>A21&amp;"."&amp;1</f>
        <v>1.1</v>
      </c>
      <c r="B26" s="47" t="s">
        <v>84</v>
      </c>
      <c r="C26" s="13"/>
      <c r="D26" s="78"/>
      <c r="E26" s="79"/>
      <c r="F26" s="45"/>
      <c r="G26" s="66"/>
      <c r="H26" s="48"/>
    </row>
    <row r="27" spans="1:8" s="117" customFormat="1" ht="12.75" x14ac:dyDescent="0.25">
      <c r="A27" s="118" t="str">
        <f>A26&amp;"."&amp;1</f>
        <v>1.1.1</v>
      </c>
      <c r="B27" s="70" t="s">
        <v>53</v>
      </c>
      <c r="C27" s="111" t="s">
        <v>0</v>
      </c>
      <c r="D27" s="78">
        <v>3</v>
      </c>
      <c r="E27" s="79">
        <f t="shared" ref="E27:E38" si="0">D27</f>
        <v>3</v>
      </c>
      <c r="F27" s="45">
        <v>0</v>
      </c>
      <c r="G27" s="66">
        <f t="shared" ref="G27:G36" si="1">E27*F27</f>
        <v>0</v>
      </c>
      <c r="H27" s="116"/>
    </row>
    <row r="28" spans="1:8" s="153" customFormat="1" ht="11.25" x14ac:dyDescent="0.25">
      <c r="A28" s="145"/>
      <c r="B28" s="146" t="s">
        <v>58</v>
      </c>
      <c r="C28" s="147"/>
      <c r="D28" s="148"/>
      <c r="E28" s="149"/>
      <c r="F28" s="150"/>
      <c r="G28" s="151"/>
      <c r="H28" s="152"/>
    </row>
    <row r="29" spans="1:8" s="117" customFormat="1" ht="12.75" x14ac:dyDescent="0.25">
      <c r="A29" s="118" t="str">
        <f>A26&amp;"."&amp;2</f>
        <v>1.1.2</v>
      </c>
      <c r="B29" s="70" t="s">
        <v>54</v>
      </c>
      <c r="C29" s="111" t="s">
        <v>0</v>
      </c>
      <c r="D29" s="78">
        <f>3+1</f>
        <v>4</v>
      </c>
      <c r="E29" s="79">
        <f t="shared" si="0"/>
        <v>4</v>
      </c>
      <c r="F29" s="45">
        <v>0</v>
      </c>
      <c r="G29" s="66">
        <f t="shared" si="1"/>
        <v>0</v>
      </c>
      <c r="H29" s="116"/>
    </row>
    <row r="30" spans="1:8" s="153" customFormat="1" ht="11.25" x14ac:dyDescent="0.25">
      <c r="A30" s="145"/>
      <c r="B30" s="146" t="s">
        <v>58</v>
      </c>
      <c r="C30" s="147"/>
      <c r="D30" s="148"/>
      <c r="E30" s="149"/>
      <c r="F30" s="150"/>
      <c r="G30" s="151"/>
      <c r="H30" s="152"/>
    </row>
    <row r="31" spans="1:8" s="153" customFormat="1" ht="11.25" x14ac:dyDescent="0.25">
      <c r="A31" s="145"/>
      <c r="B31" s="146" t="s">
        <v>60</v>
      </c>
      <c r="C31" s="147"/>
      <c r="D31" s="148"/>
      <c r="E31" s="149"/>
      <c r="F31" s="150"/>
      <c r="G31" s="151"/>
      <c r="H31" s="152"/>
    </row>
    <row r="32" spans="1:8" s="134" customFormat="1" ht="12.75" x14ac:dyDescent="0.25">
      <c r="A32" s="135" t="str">
        <f>A26&amp;"."&amp;3</f>
        <v>1.1.3</v>
      </c>
      <c r="B32" s="81" t="s">
        <v>55</v>
      </c>
      <c r="C32" s="130" t="s">
        <v>0</v>
      </c>
      <c r="D32" s="131">
        <v>3</v>
      </c>
      <c r="E32" s="132">
        <f t="shared" si="0"/>
        <v>3</v>
      </c>
      <c r="F32" s="105">
        <v>0</v>
      </c>
      <c r="G32" s="106">
        <f t="shared" si="1"/>
        <v>0</v>
      </c>
      <c r="H32" s="133"/>
    </row>
    <row r="33" spans="1:8" s="153" customFormat="1" ht="11.25" x14ac:dyDescent="0.25">
      <c r="A33" s="145"/>
      <c r="B33" s="146" t="s">
        <v>58</v>
      </c>
      <c r="C33" s="147"/>
      <c r="D33" s="148"/>
      <c r="E33" s="149"/>
      <c r="F33" s="150"/>
      <c r="G33" s="151"/>
      <c r="H33" s="152"/>
    </row>
    <row r="34" spans="1:8" s="134" customFormat="1" ht="12.75" x14ac:dyDescent="0.25">
      <c r="A34" s="135" t="str">
        <f>A26&amp;"."&amp;4</f>
        <v>1.1.4</v>
      </c>
      <c r="B34" s="81" t="s">
        <v>56</v>
      </c>
      <c r="C34" s="130" t="s">
        <v>0</v>
      </c>
      <c r="D34" s="131">
        <v>3</v>
      </c>
      <c r="E34" s="132">
        <f t="shared" si="0"/>
        <v>3</v>
      </c>
      <c r="F34" s="105">
        <v>0</v>
      </c>
      <c r="G34" s="106">
        <f t="shared" ref="G34" si="2">E34*F34</f>
        <v>0</v>
      </c>
      <c r="H34" s="133"/>
    </row>
    <row r="35" spans="1:8" s="153" customFormat="1" ht="11.25" x14ac:dyDescent="0.25">
      <c r="A35" s="145"/>
      <c r="B35" s="146" t="s">
        <v>58</v>
      </c>
      <c r="C35" s="147"/>
      <c r="D35" s="148"/>
      <c r="E35" s="149"/>
      <c r="F35" s="150"/>
      <c r="G35" s="151"/>
      <c r="H35" s="152"/>
    </row>
    <row r="36" spans="1:8" s="134" customFormat="1" ht="12.75" x14ac:dyDescent="0.25">
      <c r="A36" s="135" t="str">
        <f>A26&amp;"."&amp;5</f>
        <v>1.1.5</v>
      </c>
      <c r="B36" s="81" t="s">
        <v>57</v>
      </c>
      <c r="C36" s="130" t="s">
        <v>0</v>
      </c>
      <c r="D36" s="131">
        <v>1</v>
      </c>
      <c r="E36" s="132">
        <f t="shared" si="0"/>
        <v>1</v>
      </c>
      <c r="F36" s="105">
        <v>0</v>
      </c>
      <c r="G36" s="106">
        <f t="shared" si="1"/>
        <v>0</v>
      </c>
      <c r="H36" s="133"/>
    </row>
    <row r="37" spans="1:8" s="153" customFormat="1" ht="11.25" x14ac:dyDescent="0.25">
      <c r="A37" s="145"/>
      <c r="B37" s="146" t="s">
        <v>59</v>
      </c>
      <c r="C37" s="147"/>
      <c r="D37" s="148"/>
      <c r="E37" s="149"/>
      <c r="F37" s="150"/>
      <c r="G37" s="151"/>
      <c r="H37" s="152"/>
    </row>
    <row r="38" spans="1:8" s="134" customFormat="1" ht="12.75" x14ac:dyDescent="0.25">
      <c r="A38" s="135" t="str">
        <f>A26&amp;"."&amp;6</f>
        <v>1.1.6</v>
      </c>
      <c r="B38" s="81" t="s">
        <v>67</v>
      </c>
      <c r="C38" s="130" t="s">
        <v>0</v>
      </c>
      <c r="D38" s="131">
        <v>1</v>
      </c>
      <c r="E38" s="132">
        <f t="shared" si="0"/>
        <v>1</v>
      </c>
      <c r="F38" s="105">
        <v>0</v>
      </c>
      <c r="G38" s="106">
        <f t="shared" ref="G38" si="3">E38*F38</f>
        <v>0</v>
      </c>
      <c r="H38" s="133"/>
    </row>
    <row r="39" spans="1:8" s="153" customFormat="1" ht="11.25" x14ac:dyDescent="0.25">
      <c r="A39" s="145"/>
      <c r="B39" s="146" t="s">
        <v>59</v>
      </c>
      <c r="C39" s="147"/>
      <c r="D39" s="148"/>
      <c r="E39" s="149"/>
      <c r="F39" s="150"/>
      <c r="G39" s="151"/>
      <c r="H39" s="152"/>
    </row>
    <row r="40" spans="1:8" s="90" customFormat="1" ht="8.25" x14ac:dyDescent="0.25">
      <c r="A40" s="120"/>
      <c r="B40" s="129"/>
      <c r="C40" s="86"/>
      <c r="D40" s="121"/>
      <c r="E40" s="87"/>
      <c r="F40" s="88"/>
      <c r="G40" s="122"/>
      <c r="H40" s="89"/>
    </row>
    <row r="41" spans="1:8" s="49" customFormat="1" ht="12.75" x14ac:dyDescent="0.25">
      <c r="A41" s="69" t="str">
        <f>A21&amp;"."&amp;2</f>
        <v>1.2</v>
      </c>
      <c r="B41" s="47" t="s">
        <v>85</v>
      </c>
      <c r="C41" s="13"/>
      <c r="D41" s="78"/>
      <c r="E41" s="79"/>
      <c r="F41" s="45"/>
      <c r="G41" s="66"/>
      <c r="H41" s="48"/>
    </row>
    <row r="42" spans="1:8" s="49" customFormat="1" ht="42" customHeight="1" x14ac:dyDescent="0.25">
      <c r="A42" s="69"/>
      <c r="B42" s="81" t="s">
        <v>105</v>
      </c>
      <c r="C42" s="13"/>
      <c r="D42" s="55"/>
      <c r="E42" s="56"/>
      <c r="F42" s="45"/>
      <c r="G42" s="66"/>
      <c r="H42" s="48"/>
    </row>
    <row r="43" spans="1:8" s="117" customFormat="1" ht="12.75" x14ac:dyDescent="0.25">
      <c r="A43" s="118" t="str">
        <f>A41&amp;"."&amp;1</f>
        <v>1.2.1</v>
      </c>
      <c r="B43" s="70" t="s">
        <v>77</v>
      </c>
      <c r="C43" s="111" t="s">
        <v>1</v>
      </c>
      <c r="D43" s="82">
        <f>17+2</f>
        <v>19</v>
      </c>
      <c r="E43" s="83">
        <f>D43</f>
        <v>19</v>
      </c>
      <c r="F43" s="114">
        <v>0</v>
      </c>
      <c r="G43" s="115">
        <f>E43*F43</f>
        <v>0</v>
      </c>
      <c r="H43" s="116"/>
    </row>
    <row r="44" spans="1:8" s="153" customFormat="1" ht="11.25" x14ac:dyDescent="0.25">
      <c r="A44" s="145"/>
      <c r="B44" s="146" t="s">
        <v>87</v>
      </c>
      <c r="C44" s="147"/>
      <c r="D44" s="148"/>
      <c r="E44" s="149"/>
      <c r="F44" s="150"/>
      <c r="G44" s="151"/>
      <c r="H44" s="152"/>
    </row>
    <row r="45" spans="1:8" s="153" customFormat="1" ht="11.25" x14ac:dyDescent="0.25">
      <c r="A45" s="145"/>
      <c r="B45" s="146" t="s">
        <v>88</v>
      </c>
      <c r="C45" s="147"/>
      <c r="D45" s="148"/>
      <c r="E45" s="149"/>
      <c r="F45" s="150"/>
      <c r="G45" s="151"/>
      <c r="H45" s="152"/>
    </row>
    <row r="46" spans="1:8" s="117" customFormat="1" ht="12.75" x14ac:dyDescent="0.25">
      <c r="A46" s="118" t="str">
        <f>A41&amp;"."&amp;2</f>
        <v>1.2.2</v>
      </c>
      <c r="B46" s="70" t="s">
        <v>78</v>
      </c>
      <c r="C46" s="111" t="s">
        <v>1</v>
      </c>
      <c r="D46" s="82">
        <v>6</v>
      </c>
      <c r="E46" s="83">
        <f>D46</f>
        <v>6</v>
      </c>
      <c r="F46" s="114">
        <v>0</v>
      </c>
      <c r="G46" s="115">
        <f>E46*F46</f>
        <v>0</v>
      </c>
      <c r="H46" s="116"/>
    </row>
    <row r="47" spans="1:8" s="153" customFormat="1" ht="11.25" x14ac:dyDescent="0.25">
      <c r="A47" s="145"/>
      <c r="B47" s="146" t="s">
        <v>89</v>
      </c>
      <c r="C47" s="147"/>
      <c r="D47" s="148"/>
      <c r="E47" s="149"/>
      <c r="F47" s="150"/>
      <c r="G47" s="151"/>
      <c r="H47" s="152"/>
    </row>
    <row r="48" spans="1:8" s="117" customFormat="1" ht="12.75" x14ac:dyDescent="0.25">
      <c r="A48" s="118" t="str">
        <f>A41&amp;"."&amp;3</f>
        <v>1.2.3</v>
      </c>
      <c r="B48" s="70" t="s">
        <v>42</v>
      </c>
      <c r="C48" s="111" t="s">
        <v>1</v>
      </c>
      <c r="D48" s="82">
        <f>4+1</f>
        <v>5</v>
      </c>
      <c r="E48" s="83">
        <f>D48</f>
        <v>5</v>
      </c>
      <c r="F48" s="114">
        <v>0</v>
      </c>
      <c r="G48" s="115">
        <f>E48*F48</f>
        <v>0</v>
      </c>
      <c r="H48" s="116"/>
    </row>
    <row r="49" spans="1:8" s="153" customFormat="1" ht="11.25" x14ac:dyDescent="0.25">
      <c r="A49" s="145"/>
      <c r="B49" s="146" t="s">
        <v>90</v>
      </c>
      <c r="C49" s="147"/>
      <c r="D49" s="148"/>
      <c r="E49" s="149"/>
      <c r="F49" s="150"/>
      <c r="G49" s="151"/>
      <c r="H49" s="152"/>
    </row>
    <row r="50" spans="1:8" s="153" customFormat="1" ht="11.25" x14ac:dyDescent="0.25">
      <c r="A50" s="145"/>
      <c r="B50" s="146" t="s">
        <v>91</v>
      </c>
      <c r="C50" s="147"/>
      <c r="D50" s="148"/>
      <c r="E50" s="149"/>
      <c r="F50" s="150"/>
      <c r="G50" s="151"/>
      <c r="H50" s="152"/>
    </row>
    <row r="51" spans="1:8" s="117" customFormat="1" ht="12.75" x14ac:dyDescent="0.25">
      <c r="A51" s="118" t="str">
        <f>A41&amp;"."&amp;1</f>
        <v>1.2.1</v>
      </c>
      <c r="B51" s="70" t="s">
        <v>79</v>
      </c>
      <c r="C51" s="111" t="s">
        <v>1</v>
      </c>
      <c r="D51" s="82">
        <f>9+1</f>
        <v>10</v>
      </c>
      <c r="E51" s="83">
        <f>D51</f>
        <v>10</v>
      </c>
      <c r="F51" s="114">
        <v>0</v>
      </c>
      <c r="G51" s="115">
        <f>E51*F51</f>
        <v>0</v>
      </c>
      <c r="H51" s="116"/>
    </row>
    <row r="52" spans="1:8" s="153" customFormat="1" ht="11.25" x14ac:dyDescent="0.25">
      <c r="A52" s="145"/>
      <c r="B52" s="146" t="s">
        <v>92</v>
      </c>
      <c r="C52" s="147"/>
      <c r="D52" s="148"/>
      <c r="E52" s="149"/>
      <c r="F52" s="150"/>
      <c r="G52" s="151"/>
      <c r="H52" s="152"/>
    </row>
    <row r="53" spans="1:8" s="153" customFormat="1" ht="11.25" x14ac:dyDescent="0.25">
      <c r="A53" s="145"/>
      <c r="B53" s="146" t="s">
        <v>91</v>
      </c>
      <c r="C53" s="147"/>
      <c r="D53" s="148"/>
      <c r="E53" s="149"/>
      <c r="F53" s="150"/>
      <c r="G53" s="151"/>
      <c r="H53" s="152"/>
    </row>
    <row r="54" spans="1:8" s="90" customFormat="1" ht="8.25" x14ac:dyDescent="0.25">
      <c r="A54" s="120"/>
      <c r="B54" s="129"/>
      <c r="C54" s="86"/>
      <c r="D54" s="121"/>
      <c r="E54" s="87"/>
      <c r="F54" s="88"/>
      <c r="G54" s="122"/>
      <c r="H54" s="89"/>
    </row>
    <row r="55" spans="1:8" s="49" customFormat="1" ht="12.75" x14ac:dyDescent="0.25">
      <c r="A55" s="69" t="str">
        <f>A21&amp;"."&amp;3</f>
        <v>1.3</v>
      </c>
      <c r="B55" s="47" t="s">
        <v>93</v>
      </c>
      <c r="C55" s="13"/>
      <c r="D55" s="78"/>
      <c r="E55" s="79"/>
      <c r="F55" s="45"/>
      <c r="G55" s="66"/>
      <c r="H55" s="48"/>
    </row>
    <row r="56" spans="1:8" s="49" customFormat="1" ht="36" x14ac:dyDescent="0.25">
      <c r="A56" s="69"/>
      <c r="B56" s="81" t="str">
        <f>B42</f>
        <v xml:space="preserve">compris les accessoires (coudes,té, robinets d'arrêt,…) , les
  chevilles, les vis, les colliers, les fixations et toutes les
  sujétions de mise en œuvre  </v>
      </c>
      <c r="C56" s="13"/>
      <c r="D56" s="55"/>
      <c r="E56" s="56"/>
      <c r="F56" s="45"/>
      <c r="G56" s="66"/>
      <c r="H56" s="48"/>
    </row>
    <row r="57" spans="1:8" s="117" customFormat="1" ht="27" customHeight="1" x14ac:dyDescent="0.25">
      <c r="A57" s="110"/>
      <c r="B57" s="162" t="s">
        <v>104</v>
      </c>
      <c r="C57" s="111"/>
      <c r="D57" s="112"/>
      <c r="E57" s="113"/>
      <c r="F57" s="114"/>
      <c r="G57" s="115"/>
      <c r="H57" s="116"/>
    </row>
    <row r="58" spans="1:8" s="117" customFormat="1" ht="12.75" x14ac:dyDescent="0.25">
      <c r="A58" s="118" t="str">
        <f>A55&amp;"."&amp;1</f>
        <v>1.3.1</v>
      </c>
      <c r="B58" s="70" t="s">
        <v>77</v>
      </c>
      <c r="C58" s="111" t="s">
        <v>1</v>
      </c>
      <c r="D58" s="82">
        <v>21.5</v>
      </c>
      <c r="E58" s="83">
        <f>D58</f>
        <v>21.5</v>
      </c>
      <c r="F58" s="114">
        <v>0</v>
      </c>
      <c r="G58" s="115">
        <f>E58*F58</f>
        <v>0</v>
      </c>
      <c r="H58" s="116"/>
    </row>
    <row r="59" spans="1:8" s="117" customFormat="1" ht="12.75" x14ac:dyDescent="0.25">
      <c r="A59" s="118" t="str">
        <f>A55&amp;"."&amp;2</f>
        <v>1.3.2</v>
      </c>
      <c r="B59" s="70" t="s">
        <v>78</v>
      </c>
      <c r="C59" s="111" t="s">
        <v>1</v>
      </c>
      <c r="D59" s="82">
        <v>59.5</v>
      </c>
      <c r="E59" s="83">
        <f>D59</f>
        <v>59.5</v>
      </c>
      <c r="F59" s="114">
        <v>0</v>
      </c>
      <c r="G59" s="115">
        <f>E59*F59</f>
        <v>0</v>
      </c>
      <c r="H59" s="116"/>
    </row>
    <row r="60" spans="1:8" s="117" customFormat="1" ht="12.75" x14ac:dyDescent="0.25">
      <c r="A60" s="118" t="str">
        <f>A55&amp;"."&amp;3</f>
        <v>1.3.3</v>
      </c>
      <c r="B60" s="70" t="s">
        <v>42</v>
      </c>
      <c r="C60" s="111" t="s">
        <v>1</v>
      </c>
      <c r="D60" s="82">
        <v>16</v>
      </c>
      <c r="E60" s="83">
        <f>D60</f>
        <v>16</v>
      </c>
      <c r="F60" s="114">
        <v>0</v>
      </c>
      <c r="G60" s="115">
        <f>E60*F60</f>
        <v>0</v>
      </c>
      <c r="H60" s="116"/>
    </row>
    <row r="61" spans="1:8" s="117" customFormat="1" ht="12.75" x14ac:dyDescent="0.25">
      <c r="A61" s="118" t="str">
        <f>A55&amp;"."&amp;1</f>
        <v>1.3.1</v>
      </c>
      <c r="B61" s="70" t="s">
        <v>79</v>
      </c>
      <c r="C61" s="111" t="s">
        <v>1</v>
      </c>
      <c r="D61" s="82">
        <v>34</v>
      </c>
      <c r="E61" s="83">
        <f>D61</f>
        <v>34</v>
      </c>
      <c r="F61" s="114">
        <v>0</v>
      </c>
      <c r="G61" s="115">
        <f>E61*F61</f>
        <v>0</v>
      </c>
      <c r="H61" s="116"/>
    </row>
    <row r="62" spans="1:8" s="158" customFormat="1" x14ac:dyDescent="0.25">
      <c r="A62" s="165"/>
      <c r="B62" s="166"/>
      <c r="C62" s="154"/>
      <c r="D62" s="167"/>
      <c r="E62" s="155"/>
      <c r="F62" s="156"/>
      <c r="G62" s="168"/>
      <c r="H62" s="157"/>
    </row>
    <row r="63" spans="1:8" s="158" customFormat="1" x14ac:dyDescent="0.25">
      <c r="A63" s="165"/>
      <c r="B63" s="166"/>
      <c r="C63" s="154"/>
      <c r="D63" s="167"/>
      <c r="E63" s="155"/>
      <c r="F63" s="156"/>
      <c r="G63" s="168"/>
      <c r="H63" s="157"/>
    </row>
    <row r="64" spans="1:8" s="158" customFormat="1" ht="15.75" thickBot="1" x14ac:dyDescent="0.3">
      <c r="A64" s="169"/>
      <c r="B64" s="170"/>
      <c r="C64" s="171"/>
      <c r="D64" s="172"/>
      <c r="E64" s="173"/>
      <c r="F64" s="174"/>
      <c r="G64" s="175"/>
      <c r="H64" s="157"/>
    </row>
    <row r="65" spans="1:8" s="158" customFormat="1" x14ac:dyDescent="0.25">
      <c r="A65" s="165"/>
      <c r="B65" s="166"/>
      <c r="C65" s="154"/>
      <c r="D65" s="167"/>
      <c r="E65" s="155"/>
      <c r="F65" s="156"/>
      <c r="G65" s="168"/>
      <c r="H65" s="157"/>
    </row>
    <row r="66" spans="1:8" s="49" customFormat="1" ht="12.75" x14ac:dyDescent="0.25">
      <c r="A66" s="69" t="str">
        <f>A21&amp;"."&amp;4</f>
        <v>1.4</v>
      </c>
      <c r="B66" s="47" t="s">
        <v>95</v>
      </c>
      <c r="C66" s="13"/>
      <c r="D66" s="78"/>
      <c r="E66" s="79"/>
      <c r="F66" s="45"/>
      <c r="G66" s="66"/>
      <c r="H66" s="48"/>
    </row>
    <row r="67" spans="1:8" s="49" customFormat="1" ht="42" customHeight="1" x14ac:dyDescent="0.25">
      <c r="A67" s="69"/>
      <c r="B67" s="81" t="str">
        <f>B56</f>
        <v xml:space="preserve">compris les accessoires (coudes,té, robinets d'arrêt,…) , les
  chevilles, les vis, les colliers, les fixations et toutes les
  sujétions de mise en œuvre  </v>
      </c>
      <c r="C67" s="13"/>
      <c r="D67" s="55"/>
      <c r="E67" s="56"/>
      <c r="F67" s="45"/>
      <c r="G67" s="66"/>
      <c r="H67" s="48"/>
    </row>
    <row r="68" spans="1:8" s="153" customFormat="1" ht="11.25" x14ac:dyDescent="0.25">
      <c r="A68" s="145"/>
      <c r="B68" s="146" t="s">
        <v>94</v>
      </c>
      <c r="C68" s="147"/>
      <c r="D68" s="148"/>
      <c r="E68" s="149"/>
      <c r="F68" s="150"/>
      <c r="G68" s="151"/>
      <c r="H68" s="152"/>
    </row>
    <row r="69" spans="1:8" s="117" customFormat="1" ht="12.75" x14ac:dyDescent="0.25">
      <c r="A69" s="118" t="str">
        <f>A66&amp;"."&amp;1</f>
        <v>1.4.1</v>
      </c>
      <c r="B69" s="70" t="s">
        <v>77</v>
      </c>
      <c r="C69" s="111" t="s">
        <v>1</v>
      </c>
      <c r="D69" s="82">
        <v>2</v>
      </c>
      <c r="E69" s="83">
        <f>D69</f>
        <v>2</v>
      </c>
      <c r="F69" s="114">
        <v>0</v>
      </c>
      <c r="G69" s="115">
        <f>E69*F69</f>
        <v>0</v>
      </c>
      <c r="H69" s="116"/>
    </row>
    <row r="70" spans="1:8" s="117" customFormat="1" ht="12.75" x14ac:dyDescent="0.25">
      <c r="A70" s="118" t="str">
        <f>A66&amp;"."&amp;2</f>
        <v>1.4.2</v>
      </c>
      <c r="B70" s="70" t="s">
        <v>80</v>
      </c>
      <c r="C70" s="111" t="s">
        <v>1</v>
      </c>
      <c r="D70" s="82">
        <v>14.5</v>
      </c>
      <c r="E70" s="83">
        <f>D70</f>
        <v>14.5</v>
      </c>
      <c r="F70" s="114">
        <v>0</v>
      </c>
      <c r="G70" s="115">
        <f>E70*F70</f>
        <v>0</v>
      </c>
      <c r="H70" s="116"/>
    </row>
    <row r="71" spans="1:8" s="117" customFormat="1" ht="12.75" hidden="1" x14ac:dyDescent="0.25">
      <c r="A71" s="118" t="str">
        <f>A66&amp;"."&amp;3</f>
        <v>1.4.3</v>
      </c>
      <c r="B71" s="70" t="s">
        <v>42</v>
      </c>
      <c r="C71" s="111" t="s">
        <v>1</v>
      </c>
      <c r="D71" s="82">
        <v>0</v>
      </c>
      <c r="E71" s="83">
        <f>D71</f>
        <v>0</v>
      </c>
      <c r="F71" s="114">
        <v>0</v>
      </c>
      <c r="G71" s="115">
        <f>E71*F71</f>
        <v>0</v>
      </c>
      <c r="H71" s="116"/>
    </row>
    <row r="72" spans="1:8" s="117" customFormat="1" ht="12.75" hidden="1" x14ac:dyDescent="0.25">
      <c r="A72" s="118" t="str">
        <f>A66&amp;"."&amp;1</f>
        <v>1.4.1</v>
      </c>
      <c r="B72" s="70" t="s">
        <v>79</v>
      </c>
      <c r="C72" s="111" t="s">
        <v>1</v>
      </c>
      <c r="D72" s="82">
        <v>0</v>
      </c>
      <c r="E72" s="83">
        <f>D72</f>
        <v>0</v>
      </c>
      <c r="F72" s="114">
        <v>0</v>
      </c>
      <c r="G72" s="115">
        <f>E72*F72</f>
        <v>0</v>
      </c>
      <c r="H72" s="116"/>
    </row>
    <row r="73" spans="1:8" s="90" customFormat="1" ht="8.25" x14ac:dyDescent="0.25">
      <c r="A73" s="120"/>
      <c r="B73" s="129"/>
      <c r="C73" s="86"/>
      <c r="D73" s="121"/>
      <c r="E73" s="87"/>
      <c r="F73" s="88"/>
      <c r="G73" s="122"/>
      <c r="H73" s="89"/>
    </row>
    <row r="74" spans="1:8" s="49" customFormat="1" ht="12.75" x14ac:dyDescent="0.25">
      <c r="A74" s="69" t="str">
        <f>A21&amp;"."&amp;5</f>
        <v>1.5</v>
      </c>
      <c r="B74" s="47" t="s">
        <v>86</v>
      </c>
      <c r="C74" s="13" t="s">
        <v>0</v>
      </c>
      <c r="D74" s="78">
        <v>1</v>
      </c>
      <c r="E74" s="79">
        <f>D74</f>
        <v>1</v>
      </c>
      <c r="F74" s="45">
        <v>0</v>
      </c>
      <c r="G74" s="66">
        <f>E74*F74</f>
        <v>0</v>
      </c>
      <c r="H74" s="48"/>
    </row>
    <row r="75" spans="1:8" s="49" customFormat="1" ht="12.75" x14ac:dyDescent="0.25">
      <c r="A75" s="69"/>
      <c r="B75" s="70" t="s">
        <v>81</v>
      </c>
      <c r="C75" s="13"/>
      <c r="D75" s="55"/>
      <c r="E75" s="56"/>
      <c r="F75" s="45"/>
      <c r="G75" s="66"/>
      <c r="H75" s="48"/>
    </row>
    <row r="76" spans="1:8" s="153" customFormat="1" ht="11.25" x14ac:dyDescent="0.25">
      <c r="A76" s="145"/>
      <c r="B76" s="146" t="s">
        <v>94</v>
      </c>
      <c r="C76" s="147"/>
      <c r="D76" s="148"/>
      <c r="E76" s="149"/>
      <c r="F76" s="150"/>
      <c r="G76" s="151"/>
      <c r="H76" s="152"/>
    </row>
    <row r="77" spans="1:8" s="90" customFormat="1" ht="8.25" x14ac:dyDescent="0.25">
      <c r="A77" s="120"/>
      <c r="B77" s="129"/>
      <c r="C77" s="86"/>
      <c r="D77" s="121"/>
      <c r="E77" s="87"/>
      <c r="F77" s="88"/>
      <c r="G77" s="122"/>
      <c r="H77" s="89"/>
    </row>
    <row r="78" spans="1:8" s="49" customFormat="1" ht="12.75" x14ac:dyDescent="0.25">
      <c r="A78" s="69" t="str">
        <f>A21&amp;"."&amp;6</f>
        <v>1.6</v>
      </c>
      <c r="B78" s="47" t="s">
        <v>96</v>
      </c>
      <c r="C78" s="13"/>
      <c r="D78" s="78"/>
      <c r="E78" s="79"/>
      <c r="F78" s="45"/>
      <c r="G78" s="66"/>
      <c r="H78" s="48"/>
    </row>
    <row r="79" spans="1:8" s="49" customFormat="1" ht="39" customHeight="1" x14ac:dyDescent="0.25">
      <c r="A79" s="69"/>
      <c r="B79" s="81" t="str">
        <f>B67</f>
        <v xml:space="preserve">compris les accessoires (coudes,té, robinets d'arrêt,…) , les
  chevilles, les vis, les colliers, les fixations et toutes les
  sujétions de mise en œuvre  </v>
      </c>
      <c r="C79" s="13"/>
      <c r="D79" s="55"/>
      <c r="E79" s="56"/>
      <c r="F79" s="45"/>
      <c r="G79" s="66"/>
      <c r="H79" s="48"/>
    </row>
    <row r="80" spans="1:8" s="117" customFormat="1" ht="27" customHeight="1" x14ac:dyDescent="0.25">
      <c r="A80" s="110"/>
      <c r="B80" s="162" t="str">
        <f>B57</f>
        <v>compris également les échafaudages nécessaires à l'exécution de ces prestations</v>
      </c>
      <c r="C80" s="111"/>
      <c r="D80" s="112"/>
      <c r="E80" s="113"/>
      <c r="F80" s="114"/>
      <c r="G80" s="115"/>
      <c r="H80" s="116"/>
    </row>
    <row r="81" spans="1:8" s="117" customFormat="1" ht="12.75" hidden="1" x14ac:dyDescent="0.25">
      <c r="A81" s="118" t="str">
        <f>A78&amp;"."&amp;1</f>
        <v>1.6.1</v>
      </c>
      <c r="B81" s="70" t="s">
        <v>77</v>
      </c>
      <c r="C81" s="111" t="s">
        <v>1</v>
      </c>
      <c r="D81" s="82">
        <v>0</v>
      </c>
      <c r="E81" s="83">
        <f>D81</f>
        <v>0</v>
      </c>
      <c r="F81" s="114">
        <v>0</v>
      </c>
      <c r="G81" s="115">
        <f>E81*F81</f>
        <v>0</v>
      </c>
      <c r="H81" s="116"/>
    </row>
    <row r="82" spans="1:8" s="117" customFormat="1" ht="12.75" x14ac:dyDescent="0.25">
      <c r="A82" s="118" t="str">
        <f>A78&amp;"."&amp;1</f>
        <v>1.6.1</v>
      </c>
      <c r="B82" s="70" t="s">
        <v>80</v>
      </c>
      <c r="C82" s="111" t="s">
        <v>1</v>
      </c>
      <c r="D82" s="82">
        <v>47.5</v>
      </c>
      <c r="E82" s="83">
        <f>D82</f>
        <v>47.5</v>
      </c>
      <c r="F82" s="114">
        <v>0</v>
      </c>
      <c r="G82" s="115">
        <f>E82*F82</f>
        <v>0</v>
      </c>
      <c r="H82" s="116"/>
    </row>
    <row r="83" spans="1:8" s="117" customFormat="1" ht="12.75" hidden="1" x14ac:dyDescent="0.25">
      <c r="A83" s="118" t="str">
        <f>A78&amp;"."&amp;3</f>
        <v>1.6.3</v>
      </c>
      <c r="B83" s="70" t="s">
        <v>42</v>
      </c>
      <c r="C83" s="111" t="s">
        <v>1</v>
      </c>
      <c r="D83" s="82">
        <v>0</v>
      </c>
      <c r="E83" s="83">
        <f>D83</f>
        <v>0</v>
      </c>
      <c r="F83" s="114">
        <v>0</v>
      </c>
      <c r="G83" s="115">
        <f>E83*F83</f>
        <v>0</v>
      </c>
      <c r="H83" s="116"/>
    </row>
    <row r="84" spans="1:8" s="117" customFormat="1" ht="12.75" hidden="1" x14ac:dyDescent="0.25">
      <c r="A84" s="118" t="str">
        <f>A78&amp;"."&amp;1</f>
        <v>1.6.1</v>
      </c>
      <c r="B84" s="70" t="s">
        <v>79</v>
      </c>
      <c r="C84" s="111" t="s">
        <v>1</v>
      </c>
      <c r="D84" s="82">
        <v>0</v>
      </c>
      <c r="E84" s="83">
        <f>D84</f>
        <v>0</v>
      </c>
      <c r="F84" s="114">
        <v>0</v>
      </c>
      <c r="G84" s="115">
        <f>E84*F84</f>
        <v>0</v>
      </c>
      <c r="H84" s="116"/>
    </row>
    <row r="85" spans="1:8" s="90" customFormat="1" ht="8.25" x14ac:dyDescent="0.25">
      <c r="A85" s="120"/>
      <c r="B85" s="129"/>
      <c r="C85" s="86"/>
      <c r="D85" s="121"/>
      <c r="E85" s="87"/>
      <c r="F85" s="88"/>
      <c r="G85" s="122"/>
      <c r="H85" s="89"/>
    </row>
    <row r="86" spans="1:8" s="49" customFormat="1" ht="12.75" x14ac:dyDescent="0.25">
      <c r="A86" s="69" t="str">
        <f>A21&amp;"."&amp;7</f>
        <v>1.7</v>
      </c>
      <c r="B86" s="47" t="s">
        <v>98</v>
      </c>
      <c r="C86" s="13"/>
      <c r="D86" s="78"/>
      <c r="E86" s="79"/>
      <c r="F86" s="45"/>
      <c r="G86" s="66"/>
      <c r="H86" s="48"/>
    </row>
    <row r="87" spans="1:8" s="49" customFormat="1" ht="39" customHeight="1" x14ac:dyDescent="0.25">
      <c r="A87" s="69"/>
      <c r="B87" s="81" t="str">
        <f>B79</f>
        <v xml:space="preserve">compris les accessoires (coudes,té, robinets d'arrêt,…) , les
  chevilles, les vis, les colliers, les fixations et toutes les
  sujétions de mise en œuvre  </v>
      </c>
      <c r="C87" s="13"/>
      <c r="D87" s="55"/>
      <c r="E87" s="56"/>
      <c r="F87" s="45"/>
      <c r="G87" s="66"/>
      <c r="H87" s="48"/>
    </row>
    <row r="88" spans="1:8" s="117" customFormat="1" ht="27" customHeight="1" x14ac:dyDescent="0.25">
      <c r="A88" s="110"/>
      <c r="B88" s="162" t="str">
        <f>B57</f>
        <v>compris également les échafaudages nécessaires à l'exécution de ces prestations</v>
      </c>
      <c r="C88" s="111"/>
      <c r="D88" s="112"/>
      <c r="E88" s="113"/>
      <c r="F88" s="114"/>
      <c r="G88" s="115"/>
      <c r="H88" s="116"/>
    </row>
    <row r="89" spans="1:8" s="117" customFormat="1" ht="12.75" x14ac:dyDescent="0.25">
      <c r="A89" s="118" t="str">
        <f>A86&amp;"."&amp;1</f>
        <v>1.7.1</v>
      </c>
      <c r="B89" s="70" t="s">
        <v>100</v>
      </c>
      <c r="C89" s="111" t="s">
        <v>1</v>
      </c>
      <c r="D89" s="82">
        <v>2</v>
      </c>
      <c r="E89" s="83">
        <f>D89</f>
        <v>2</v>
      </c>
      <c r="F89" s="114">
        <v>0</v>
      </c>
      <c r="G89" s="115">
        <f>E89*F89</f>
        <v>0</v>
      </c>
      <c r="H89" s="116"/>
    </row>
    <row r="90" spans="1:8" s="117" customFormat="1" ht="12.75" x14ac:dyDescent="0.25">
      <c r="A90" s="118" t="str">
        <f>A86&amp;"."&amp;2</f>
        <v>1.7.2</v>
      </c>
      <c r="B90" s="70" t="s">
        <v>99</v>
      </c>
      <c r="C90" s="111" t="s">
        <v>1</v>
      </c>
      <c r="D90" s="82">
        <v>5</v>
      </c>
      <c r="E90" s="83">
        <f>D90</f>
        <v>5</v>
      </c>
      <c r="F90" s="114">
        <v>0</v>
      </c>
      <c r="G90" s="115">
        <f>E90*F90</f>
        <v>0</v>
      </c>
      <c r="H90" s="116"/>
    </row>
    <row r="91" spans="1:8" s="117" customFormat="1" ht="12.75" x14ac:dyDescent="0.25">
      <c r="A91" s="118" t="str">
        <f>A86&amp;"."&amp;3</f>
        <v>1.7.3</v>
      </c>
      <c r="B91" s="70" t="s">
        <v>101</v>
      </c>
      <c r="C91" s="111" t="s">
        <v>0</v>
      </c>
      <c r="D91" s="78">
        <v>6</v>
      </c>
      <c r="E91" s="79">
        <f>D91</f>
        <v>6</v>
      </c>
      <c r="F91" s="114">
        <v>0</v>
      </c>
      <c r="G91" s="115">
        <f>E91*F91</f>
        <v>0</v>
      </c>
      <c r="H91" s="116"/>
    </row>
    <row r="92" spans="1:8" s="117" customFormat="1" ht="12.75" x14ac:dyDescent="0.25">
      <c r="A92" s="118" t="str">
        <f>A86&amp;"."&amp;4</f>
        <v>1.7.4</v>
      </c>
      <c r="B92" s="70" t="s">
        <v>102</v>
      </c>
      <c r="C92" s="111" t="s">
        <v>0</v>
      </c>
      <c r="D92" s="78">
        <v>3</v>
      </c>
      <c r="E92" s="79">
        <f>D92</f>
        <v>3</v>
      </c>
      <c r="F92" s="114">
        <v>0</v>
      </c>
      <c r="G92" s="115">
        <f>E92*F92</f>
        <v>0</v>
      </c>
      <c r="H92" s="116"/>
    </row>
    <row r="93" spans="1:8" s="117" customFormat="1" ht="12.75" x14ac:dyDescent="0.25">
      <c r="A93" s="118" t="str">
        <f>A86&amp;"."&amp;5</f>
        <v>1.7.5</v>
      </c>
      <c r="B93" s="70" t="s">
        <v>103</v>
      </c>
      <c r="C93" s="111" t="s">
        <v>0</v>
      </c>
      <c r="D93" s="78">
        <v>7</v>
      </c>
      <c r="E93" s="79">
        <f>D93</f>
        <v>7</v>
      </c>
      <c r="F93" s="114">
        <v>0</v>
      </c>
      <c r="G93" s="115">
        <f>E93*F93</f>
        <v>0</v>
      </c>
      <c r="H93" s="116"/>
    </row>
    <row r="94" spans="1:8" s="117" customFormat="1" ht="12.75" x14ac:dyDescent="0.25">
      <c r="A94" s="118"/>
      <c r="B94" s="70"/>
      <c r="C94" s="111"/>
      <c r="D94" s="78"/>
      <c r="E94" s="79"/>
      <c r="F94" s="114"/>
      <c r="G94" s="115"/>
      <c r="H94" s="116"/>
    </row>
    <row r="95" spans="1:8" s="117" customFormat="1" ht="12.75" x14ac:dyDescent="0.25">
      <c r="A95" s="118"/>
      <c r="B95" s="70"/>
      <c r="C95" s="111"/>
      <c r="D95" s="78"/>
      <c r="E95" s="79"/>
      <c r="F95" s="114"/>
      <c r="G95" s="115"/>
      <c r="H95" s="116"/>
    </row>
    <row r="96" spans="1:8" s="117" customFormat="1" ht="12.75" x14ac:dyDescent="0.25">
      <c r="A96" s="118"/>
      <c r="B96" s="70"/>
      <c r="C96" s="111"/>
      <c r="D96" s="78"/>
      <c r="E96" s="79"/>
      <c r="F96" s="114"/>
      <c r="G96" s="115"/>
      <c r="H96" s="116"/>
    </row>
    <row r="97" spans="1:8" s="117" customFormat="1" ht="12.75" x14ac:dyDescent="0.25">
      <c r="A97" s="118"/>
      <c r="B97" s="70"/>
      <c r="C97" s="111"/>
      <c r="D97" s="78"/>
      <c r="E97" s="79"/>
      <c r="F97" s="114"/>
      <c r="G97" s="115"/>
      <c r="H97" s="116"/>
    </row>
    <row r="98" spans="1:8" s="117" customFormat="1" ht="12.75" x14ac:dyDescent="0.25">
      <c r="A98" s="118"/>
      <c r="B98" s="70"/>
      <c r="C98" s="111"/>
      <c r="D98" s="78"/>
      <c r="E98" s="79"/>
      <c r="F98" s="114"/>
      <c r="G98" s="115"/>
      <c r="H98" s="116"/>
    </row>
    <row r="99" spans="1:8" s="117" customFormat="1" ht="12.75" x14ac:dyDescent="0.25">
      <c r="A99" s="118"/>
      <c r="B99" s="70"/>
      <c r="C99" s="111"/>
      <c r="D99" s="78"/>
      <c r="E99" s="79"/>
      <c r="F99" s="114"/>
      <c r="G99" s="115"/>
      <c r="H99" s="116"/>
    </row>
    <row r="100" spans="1:8" s="117" customFormat="1" ht="12.75" x14ac:dyDescent="0.25">
      <c r="A100" s="118"/>
      <c r="B100" s="70"/>
      <c r="C100" s="111"/>
      <c r="D100" s="78"/>
      <c r="E100" s="79"/>
      <c r="F100" s="114"/>
      <c r="G100" s="115"/>
      <c r="H100" s="116"/>
    </row>
    <row r="101" spans="1:8" s="117" customFormat="1" ht="12.75" x14ac:dyDescent="0.25">
      <c r="A101" s="118"/>
      <c r="B101" s="70"/>
      <c r="C101" s="111"/>
      <c r="D101" s="78"/>
      <c r="E101" s="79"/>
      <c r="F101" s="114"/>
      <c r="G101" s="115"/>
      <c r="H101" s="116"/>
    </row>
    <row r="102" spans="1:8" s="117" customFormat="1" ht="12.75" x14ac:dyDescent="0.25">
      <c r="A102" s="118"/>
      <c r="B102" s="70"/>
      <c r="C102" s="111"/>
      <c r="D102" s="78"/>
      <c r="E102" s="79"/>
      <c r="F102" s="114"/>
      <c r="G102" s="115"/>
      <c r="H102" s="116"/>
    </row>
    <row r="103" spans="1:8" s="117" customFormat="1" ht="12.75" x14ac:dyDescent="0.25">
      <c r="A103" s="118"/>
      <c r="B103" s="70"/>
      <c r="C103" s="111"/>
      <c r="D103" s="78"/>
      <c r="E103" s="79"/>
      <c r="F103" s="114"/>
      <c r="G103" s="115"/>
      <c r="H103" s="116"/>
    </row>
    <row r="104" spans="1:8" s="117" customFormat="1" ht="12.75" x14ac:dyDescent="0.25">
      <c r="A104" s="118"/>
      <c r="B104" s="70"/>
      <c r="C104" s="111"/>
      <c r="D104" s="78"/>
      <c r="E104" s="79"/>
      <c r="F104" s="114"/>
      <c r="G104" s="115"/>
      <c r="H104" s="116"/>
    </row>
    <row r="105" spans="1:8" s="117" customFormat="1" ht="12.75" x14ac:dyDescent="0.25">
      <c r="A105" s="118"/>
      <c r="B105" s="70"/>
      <c r="C105" s="111"/>
      <c r="D105" s="78"/>
      <c r="E105" s="79"/>
      <c r="F105" s="114"/>
      <c r="G105" s="115"/>
      <c r="H105" s="116"/>
    </row>
    <row r="106" spans="1:8" s="117" customFormat="1" ht="12.75" x14ac:dyDescent="0.25">
      <c r="A106" s="118"/>
      <c r="B106" s="70"/>
      <c r="C106" s="111"/>
      <c r="D106" s="78"/>
      <c r="E106" s="79"/>
      <c r="F106" s="114"/>
      <c r="G106" s="115"/>
      <c r="H106" s="116"/>
    </row>
    <row r="107" spans="1:8" s="117" customFormat="1" ht="12.75" x14ac:dyDescent="0.25">
      <c r="A107" s="118"/>
      <c r="B107" s="70"/>
      <c r="C107" s="111"/>
      <c r="D107" s="78"/>
      <c r="E107" s="79"/>
      <c r="F107" s="114"/>
      <c r="G107" s="115"/>
      <c r="H107" s="116"/>
    </row>
    <row r="108" spans="1:8" s="117" customFormat="1" ht="12.75" x14ac:dyDescent="0.25">
      <c r="A108" s="118"/>
      <c r="B108" s="70"/>
      <c r="C108" s="111"/>
      <c r="D108" s="78"/>
      <c r="E108" s="79"/>
      <c r="F108" s="114"/>
      <c r="G108" s="115"/>
      <c r="H108" s="116"/>
    </row>
    <row r="109" spans="1:8" s="117" customFormat="1" ht="12.75" x14ac:dyDescent="0.25">
      <c r="A109" s="118"/>
      <c r="B109" s="70"/>
      <c r="C109" s="111"/>
      <c r="D109" s="78"/>
      <c r="E109" s="79"/>
      <c r="F109" s="114"/>
      <c r="G109" s="115"/>
      <c r="H109" s="116"/>
    </row>
    <row r="110" spans="1:8" s="117" customFormat="1" ht="12.75" x14ac:dyDescent="0.25">
      <c r="A110" s="118"/>
      <c r="B110" s="70"/>
      <c r="C110" s="111"/>
      <c r="D110" s="78"/>
      <c r="E110" s="79"/>
      <c r="F110" s="114"/>
      <c r="G110" s="115"/>
      <c r="H110" s="116"/>
    </row>
    <row r="111" spans="1:8" s="117" customFormat="1" ht="12.75" x14ac:dyDescent="0.25">
      <c r="A111" s="118"/>
      <c r="B111" s="70"/>
      <c r="C111" s="111"/>
      <c r="D111" s="78"/>
      <c r="E111" s="79"/>
      <c r="F111" s="114"/>
      <c r="G111" s="115"/>
      <c r="H111" s="116"/>
    </row>
    <row r="112" spans="1:8" s="117" customFormat="1" ht="12.75" x14ac:dyDescent="0.25">
      <c r="A112" s="118"/>
      <c r="B112" s="70"/>
      <c r="C112" s="111"/>
      <c r="D112" s="78"/>
      <c r="E112" s="79"/>
      <c r="F112" s="114"/>
      <c r="G112" s="115"/>
      <c r="H112" s="116"/>
    </row>
    <row r="113" spans="1:8" s="117" customFormat="1" ht="12.75" x14ac:dyDescent="0.25">
      <c r="A113" s="118"/>
      <c r="B113" s="70"/>
      <c r="C113" s="111"/>
      <c r="D113" s="78"/>
      <c r="E113" s="79"/>
      <c r="F113" s="114"/>
      <c r="G113" s="115"/>
      <c r="H113" s="116"/>
    </row>
    <row r="114" spans="1:8" s="117" customFormat="1" ht="12.75" x14ac:dyDescent="0.25">
      <c r="A114" s="118"/>
      <c r="B114" s="70"/>
      <c r="C114" s="111"/>
      <c r="D114" s="78"/>
      <c r="E114" s="79"/>
      <c r="F114" s="114"/>
      <c r="G114" s="115"/>
      <c r="H114" s="116"/>
    </row>
    <row r="115" spans="1:8" s="117" customFormat="1" ht="12.75" x14ac:dyDescent="0.25">
      <c r="A115" s="118"/>
      <c r="B115" s="70"/>
      <c r="C115" s="111"/>
      <c r="D115" s="78"/>
      <c r="E115" s="79"/>
      <c r="F115" s="114"/>
      <c r="G115" s="115"/>
      <c r="H115" s="116"/>
    </row>
    <row r="116" spans="1:8" s="158" customFormat="1" x14ac:dyDescent="0.25">
      <c r="A116" s="165"/>
      <c r="B116" s="166"/>
      <c r="C116" s="154"/>
      <c r="D116" s="167"/>
      <c r="E116" s="155"/>
      <c r="F116" s="156"/>
      <c r="G116" s="168"/>
      <c r="H116" s="157"/>
    </row>
    <row r="117" spans="1:8" s="158" customFormat="1" x14ac:dyDescent="0.25">
      <c r="A117" s="165"/>
      <c r="B117" s="166"/>
      <c r="C117" s="154"/>
      <c r="D117" s="167"/>
      <c r="E117" s="155"/>
      <c r="F117" s="156"/>
      <c r="G117" s="168"/>
      <c r="H117" s="157"/>
    </row>
    <row r="118" spans="1:8" s="158" customFormat="1" x14ac:dyDescent="0.25">
      <c r="A118" s="165"/>
      <c r="B118" s="166"/>
      <c r="C118" s="154"/>
      <c r="D118" s="167"/>
      <c r="E118" s="155"/>
      <c r="F118" s="156"/>
      <c r="G118" s="168"/>
      <c r="H118" s="157"/>
    </row>
    <row r="119" spans="1:8" s="158" customFormat="1" x14ac:dyDescent="0.25">
      <c r="A119" s="165"/>
      <c r="B119" s="166"/>
      <c r="C119" s="154"/>
      <c r="D119" s="167"/>
      <c r="E119" s="155"/>
      <c r="F119" s="156"/>
      <c r="G119" s="168"/>
      <c r="H119" s="157"/>
    </row>
    <row r="120" spans="1:8" s="158" customFormat="1" ht="15.75" thickBot="1" x14ac:dyDescent="0.3">
      <c r="A120" s="169"/>
      <c r="B120" s="170"/>
      <c r="C120" s="171"/>
      <c r="D120" s="172"/>
      <c r="E120" s="173"/>
      <c r="F120" s="174"/>
      <c r="G120" s="175"/>
      <c r="H120" s="157"/>
    </row>
    <row r="121" spans="1:8" s="158" customFormat="1" x14ac:dyDescent="0.25">
      <c r="A121" s="165"/>
      <c r="B121" s="166"/>
      <c r="C121" s="154"/>
      <c r="D121" s="167"/>
      <c r="E121" s="155"/>
      <c r="F121" s="156"/>
      <c r="G121" s="168"/>
      <c r="H121" s="157"/>
    </row>
    <row r="122" spans="1:8" s="99" customFormat="1" ht="15.75" x14ac:dyDescent="0.25">
      <c r="A122" s="91">
        <f>A21+1</f>
        <v>2</v>
      </c>
      <c r="B122" s="92" t="s">
        <v>106</v>
      </c>
      <c r="C122" s="93"/>
      <c r="D122" s="94"/>
      <c r="E122" s="95"/>
      <c r="F122" s="96"/>
      <c r="G122" s="97"/>
      <c r="H122" s="98"/>
    </row>
    <row r="123" spans="1:8" s="49" customFormat="1" ht="12.75" x14ac:dyDescent="0.25">
      <c r="A123" s="69" t="str">
        <f>A122&amp;"."&amp;1</f>
        <v>2.1</v>
      </c>
      <c r="B123" s="47" t="s">
        <v>125</v>
      </c>
      <c r="C123" s="13"/>
      <c r="D123" s="78"/>
      <c r="E123" s="79"/>
      <c r="F123" s="45"/>
      <c r="G123" s="66"/>
      <c r="H123" s="48"/>
    </row>
    <row r="124" spans="1:8" s="49" customFormat="1" ht="35.25" customHeight="1" x14ac:dyDescent="0.25">
      <c r="A124" s="69"/>
      <c r="B124" s="81" t="s">
        <v>126</v>
      </c>
      <c r="C124" s="13"/>
      <c r="D124" s="55"/>
      <c r="E124" s="56"/>
      <c r="F124" s="45"/>
      <c r="G124" s="66"/>
      <c r="H124" s="48"/>
    </row>
    <row r="125" spans="1:8" s="153" customFormat="1" ht="11.25" x14ac:dyDescent="0.25">
      <c r="A125" s="145"/>
      <c r="B125" s="146" t="s">
        <v>123</v>
      </c>
      <c r="C125" s="147"/>
      <c r="D125" s="148"/>
      <c r="E125" s="149"/>
      <c r="F125" s="150"/>
      <c r="G125" s="151"/>
      <c r="H125" s="152"/>
    </row>
    <row r="126" spans="1:8" s="117" customFormat="1" ht="12.75" x14ac:dyDescent="0.25">
      <c r="A126" s="118" t="str">
        <f>A123&amp;"."&amp;1</f>
        <v>2.1.1</v>
      </c>
      <c r="B126" s="70" t="s">
        <v>128</v>
      </c>
      <c r="C126" s="111" t="s">
        <v>1</v>
      </c>
      <c r="D126" s="82">
        <v>6</v>
      </c>
      <c r="E126" s="83">
        <f>D126</f>
        <v>6</v>
      </c>
      <c r="F126" s="114">
        <v>0</v>
      </c>
      <c r="G126" s="115">
        <f t="shared" ref="G126:G135" si="4">E126*F126</f>
        <v>0</v>
      </c>
      <c r="H126" s="116"/>
    </row>
    <row r="127" spans="1:8" s="117" customFormat="1" ht="12.75" x14ac:dyDescent="0.25">
      <c r="A127" s="118" t="str">
        <f>A123&amp;"."&amp;2</f>
        <v>2.1.2</v>
      </c>
      <c r="B127" s="70" t="s">
        <v>129</v>
      </c>
      <c r="C127" s="111" t="s">
        <v>1</v>
      </c>
      <c r="D127" s="82">
        <v>6</v>
      </c>
      <c r="E127" s="83">
        <f>D127</f>
        <v>6</v>
      </c>
      <c r="F127" s="114">
        <v>0</v>
      </c>
      <c r="G127" s="115">
        <f t="shared" si="4"/>
        <v>0</v>
      </c>
      <c r="H127" s="116"/>
    </row>
    <row r="128" spans="1:8" s="117" customFormat="1" ht="12.75" x14ac:dyDescent="0.25">
      <c r="A128" s="118" t="str">
        <f>A123&amp;"."&amp;3</f>
        <v>2.1.3</v>
      </c>
      <c r="B128" s="70" t="s">
        <v>127</v>
      </c>
      <c r="C128" s="111" t="s">
        <v>1</v>
      </c>
      <c r="D128" s="82">
        <v>3</v>
      </c>
      <c r="E128" s="83">
        <f t="shared" ref="E128:E131" si="5">D128</f>
        <v>3</v>
      </c>
      <c r="F128" s="114">
        <v>0</v>
      </c>
      <c r="G128" s="115">
        <f t="shared" si="4"/>
        <v>0</v>
      </c>
      <c r="H128" s="116"/>
    </row>
    <row r="129" spans="1:8" s="117" customFormat="1" ht="12.75" x14ac:dyDescent="0.25">
      <c r="A129" s="118" t="str">
        <f>A123&amp;"."&amp;4</f>
        <v>2.1.4</v>
      </c>
      <c r="B129" s="70" t="s">
        <v>130</v>
      </c>
      <c r="C129" s="111" t="s">
        <v>1</v>
      </c>
      <c r="D129" s="82">
        <v>3</v>
      </c>
      <c r="E129" s="83">
        <f t="shared" si="5"/>
        <v>3</v>
      </c>
      <c r="F129" s="114">
        <v>0</v>
      </c>
      <c r="G129" s="115">
        <f t="shared" si="4"/>
        <v>0</v>
      </c>
      <c r="H129" s="116"/>
    </row>
    <row r="130" spans="1:8" s="117" customFormat="1" ht="12.75" x14ac:dyDescent="0.25">
      <c r="A130" s="118" t="str">
        <f>A123&amp;"."&amp;5</f>
        <v>2.1.5</v>
      </c>
      <c r="B130" s="70" t="s">
        <v>131</v>
      </c>
      <c r="C130" s="111" t="s">
        <v>1</v>
      </c>
      <c r="D130" s="82">
        <v>3</v>
      </c>
      <c r="E130" s="83">
        <f t="shared" si="5"/>
        <v>3</v>
      </c>
      <c r="F130" s="114">
        <v>0</v>
      </c>
      <c r="G130" s="115">
        <f t="shared" si="4"/>
        <v>0</v>
      </c>
      <c r="H130" s="116"/>
    </row>
    <row r="131" spans="1:8" s="117" customFormat="1" ht="12.75" x14ac:dyDescent="0.25">
      <c r="A131" s="118" t="str">
        <f>A123&amp;"."&amp;6</f>
        <v>2.1.6</v>
      </c>
      <c r="B131" s="70" t="s">
        <v>132</v>
      </c>
      <c r="C131" s="111" t="s">
        <v>1</v>
      </c>
      <c r="D131" s="82">
        <v>3</v>
      </c>
      <c r="E131" s="83">
        <f t="shared" si="5"/>
        <v>3</v>
      </c>
      <c r="F131" s="114">
        <v>0</v>
      </c>
      <c r="G131" s="115">
        <f t="shared" si="4"/>
        <v>0</v>
      </c>
      <c r="H131" s="116"/>
    </row>
    <row r="132" spans="1:8" s="117" customFormat="1" ht="12.75" x14ac:dyDescent="0.25">
      <c r="A132" s="118" t="str">
        <f>A123&amp;"."&amp;7</f>
        <v>2.1.7</v>
      </c>
      <c r="B132" s="70" t="s">
        <v>133</v>
      </c>
      <c r="C132" s="111" t="s">
        <v>0</v>
      </c>
      <c r="D132" s="78">
        <v>3</v>
      </c>
      <c r="E132" s="79">
        <f>D132</f>
        <v>3</v>
      </c>
      <c r="F132" s="114">
        <v>0</v>
      </c>
      <c r="G132" s="115">
        <f t="shared" si="4"/>
        <v>0</v>
      </c>
      <c r="H132" s="116"/>
    </row>
    <row r="133" spans="1:8" s="117" customFormat="1" ht="12.75" x14ac:dyDescent="0.25">
      <c r="A133" s="118" t="str">
        <f>A123&amp;"."&amp;8</f>
        <v>2.1.8</v>
      </c>
      <c r="B133" s="70" t="s">
        <v>134</v>
      </c>
      <c r="C133" s="111" t="s">
        <v>0</v>
      </c>
      <c r="D133" s="78">
        <v>3</v>
      </c>
      <c r="E133" s="79">
        <f>D133</f>
        <v>3</v>
      </c>
      <c r="F133" s="114">
        <v>0</v>
      </c>
      <c r="G133" s="115">
        <f t="shared" si="4"/>
        <v>0</v>
      </c>
      <c r="H133" s="116"/>
    </row>
    <row r="134" spans="1:8" s="117" customFormat="1" ht="24" x14ac:dyDescent="0.25">
      <c r="A134" s="118" t="str">
        <f>A123&amp;"."&amp;9</f>
        <v>2.1.9</v>
      </c>
      <c r="B134" s="80" t="s">
        <v>135</v>
      </c>
      <c r="C134" s="111" t="s">
        <v>1</v>
      </c>
      <c r="D134" s="82">
        <v>6</v>
      </c>
      <c r="E134" s="83">
        <f t="shared" ref="E134:E135" si="6">D134</f>
        <v>6</v>
      </c>
      <c r="F134" s="114">
        <v>0</v>
      </c>
      <c r="G134" s="115">
        <f t="shared" si="4"/>
        <v>0</v>
      </c>
      <c r="H134" s="116"/>
    </row>
    <row r="135" spans="1:8" s="117" customFormat="1" ht="24" x14ac:dyDescent="0.25">
      <c r="A135" s="118" t="str">
        <f>A123&amp;"."&amp;10</f>
        <v>2.1.10</v>
      </c>
      <c r="B135" s="80" t="s">
        <v>136</v>
      </c>
      <c r="C135" s="111" t="s">
        <v>1</v>
      </c>
      <c r="D135" s="82">
        <v>6</v>
      </c>
      <c r="E135" s="83">
        <f t="shared" si="6"/>
        <v>6</v>
      </c>
      <c r="F135" s="114">
        <v>0</v>
      </c>
      <c r="G135" s="115">
        <f t="shared" si="4"/>
        <v>0</v>
      </c>
      <c r="H135" s="116"/>
    </row>
    <row r="136" spans="1:8" s="90" customFormat="1" ht="8.25" x14ac:dyDescent="0.25">
      <c r="A136" s="120"/>
      <c r="B136" s="129"/>
      <c r="C136" s="86"/>
      <c r="D136" s="121"/>
      <c r="E136" s="87"/>
      <c r="F136" s="88"/>
      <c r="G136" s="122"/>
      <c r="H136" s="89"/>
    </row>
    <row r="137" spans="1:8" s="49" customFormat="1" ht="12.75" x14ac:dyDescent="0.25">
      <c r="A137" s="69" t="str">
        <f>A122&amp;"."&amp;2</f>
        <v>2.2</v>
      </c>
      <c r="B137" s="47" t="s">
        <v>26</v>
      </c>
      <c r="C137" s="13"/>
      <c r="D137" s="78"/>
      <c r="E137" s="79"/>
      <c r="F137" s="45"/>
      <c r="G137" s="66"/>
      <c r="H137" s="48"/>
    </row>
    <row r="138" spans="1:8" s="128" customFormat="1" ht="12" x14ac:dyDescent="0.25">
      <c r="A138" s="118"/>
      <c r="B138" s="70" t="s">
        <v>28</v>
      </c>
      <c r="C138" s="123"/>
      <c r="D138" s="119"/>
      <c r="E138" s="124"/>
      <c r="F138" s="125"/>
      <c r="G138" s="126"/>
      <c r="H138" s="127"/>
    </row>
    <row r="139" spans="1:8" s="49" customFormat="1" ht="27" customHeight="1" x14ac:dyDescent="0.25">
      <c r="A139" s="69"/>
      <c r="B139" s="81" t="s">
        <v>14</v>
      </c>
      <c r="C139" s="13"/>
      <c r="D139" s="55"/>
      <c r="E139" s="56"/>
      <c r="F139" s="45"/>
      <c r="G139" s="66"/>
      <c r="H139" s="48"/>
    </row>
    <row r="140" spans="1:8" s="117" customFormat="1" ht="12.75" x14ac:dyDescent="0.25">
      <c r="A140" s="118" t="str">
        <f>A137&amp;"."&amp;1</f>
        <v>2.2.1</v>
      </c>
      <c r="B140" s="70" t="s">
        <v>75</v>
      </c>
      <c r="C140" s="111" t="s">
        <v>1</v>
      </c>
      <c r="D140" s="82">
        <f>5.5+5.5+3</f>
        <v>14</v>
      </c>
      <c r="E140" s="83">
        <f>D140</f>
        <v>14</v>
      </c>
      <c r="F140" s="114">
        <v>0</v>
      </c>
      <c r="G140" s="115">
        <f>E140*F140</f>
        <v>0</v>
      </c>
      <c r="H140" s="116"/>
    </row>
    <row r="141" spans="1:8" s="153" customFormat="1" ht="11.25" x14ac:dyDescent="0.25">
      <c r="A141" s="145"/>
      <c r="B141" s="146" t="s">
        <v>115</v>
      </c>
      <c r="C141" s="147"/>
      <c r="D141" s="148"/>
      <c r="E141" s="149"/>
      <c r="F141" s="150"/>
      <c r="G141" s="151"/>
      <c r="H141" s="152"/>
    </row>
    <row r="142" spans="1:8" s="117" customFormat="1" ht="12.75" x14ac:dyDescent="0.25">
      <c r="A142" s="118" t="str">
        <f>A137&amp;"."&amp;2</f>
        <v>2.2.2</v>
      </c>
      <c r="B142" s="70" t="s">
        <v>76</v>
      </c>
      <c r="C142" s="111" t="s">
        <v>1</v>
      </c>
      <c r="D142" s="82">
        <v>3</v>
      </c>
      <c r="E142" s="83">
        <f>D142</f>
        <v>3</v>
      </c>
      <c r="F142" s="114">
        <v>0</v>
      </c>
      <c r="G142" s="115">
        <f>E142*F142</f>
        <v>0</v>
      </c>
      <c r="H142" s="116"/>
    </row>
    <row r="143" spans="1:8" s="153" customFormat="1" ht="11.25" x14ac:dyDescent="0.25">
      <c r="A143" s="145"/>
      <c r="B143" s="146" t="s">
        <v>120</v>
      </c>
      <c r="C143" s="147"/>
      <c r="D143" s="148"/>
      <c r="E143" s="149"/>
      <c r="F143" s="150"/>
      <c r="G143" s="151"/>
      <c r="H143" s="152"/>
    </row>
    <row r="144" spans="1:8" s="117" customFormat="1" ht="12.75" x14ac:dyDescent="0.25">
      <c r="A144" s="118" t="str">
        <f>A137&amp;"."&amp;3</f>
        <v>2.2.3</v>
      </c>
      <c r="B144" s="70" t="s">
        <v>41</v>
      </c>
      <c r="C144" s="111" t="s">
        <v>1</v>
      </c>
      <c r="D144" s="82">
        <v>4</v>
      </c>
      <c r="E144" s="83">
        <f>D144</f>
        <v>4</v>
      </c>
      <c r="F144" s="114">
        <v>0</v>
      </c>
      <c r="G144" s="115">
        <f>E144*F144</f>
        <v>0</v>
      </c>
      <c r="H144" s="116"/>
    </row>
    <row r="145" spans="1:8" s="153" customFormat="1" ht="11.25" x14ac:dyDescent="0.25">
      <c r="A145" s="145"/>
      <c r="B145" s="146" t="s">
        <v>90</v>
      </c>
      <c r="C145" s="147"/>
      <c r="D145" s="148"/>
      <c r="E145" s="149"/>
      <c r="F145" s="150"/>
      <c r="G145" s="151"/>
      <c r="H145" s="152"/>
    </row>
    <row r="146" spans="1:8" s="90" customFormat="1" ht="8.25" x14ac:dyDescent="0.25">
      <c r="A146" s="120"/>
      <c r="B146" s="129"/>
      <c r="C146" s="86"/>
      <c r="D146" s="121"/>
      <c r="E146" s="87"/>
      <c r="F146" s="88"/>
      <c r="G146" s="122"/>
      <c r="H146" s="89"/>
    </row>
    <row r="147" spans="1:8" s="49" customFormat="1" ht="12.75" x14ac:dyDescent="0.25">
      <c r="A147" s="69" t="str">
        <f>A122&amp;"."&amp;3</f>
        <v>2.3</v>
      </c>
      <c r="B147" s="47" t="s">
        <v>121</v>
      </c>
      <c r="C147" s="13"/>
      <c r="D147" s="78"/>
      <c r="E147" s="79"/>
      <c r="F147" s="45"/>
      <c r="G147" s="66"/>
      <c r="H147" s="48"/>
    </row>
    <row r="148" spans="1:8" s="128" customFormat="1" ht="12" x14ac:dyDescent="0.25">
      <c r="A148" s="118"/>
      <c r="B148" s="70" t="s">
        <v>28</v>
      </c>
      <c r="C148" s="123"/>
      <c r="D148" s="119"/>
      <c r="E148" s="124"/>
      <c r="F148" s="125"/>
      <c r="G148" s="126"/>
      <c r="H148" s="127"/>
    </row>
    <row r="149" spans="1:8" s="49" customFormat="1" ht="27" customHeight="1" x14ac:dyDescent="0.25">
      <c r="A149" s="69"/>
      <c r="B149" s="81" t="s">
        <v>14</v>
      </c>
      <c r="C149" s="13"/>
      <c r="D149" s="55"/>
      <c r="E149" s="56"/>
      <c r="F149" s="45"/>
      <c r="G149" s="66"/>
      <c r="H149" s="48"/>
    </row>
    <row r="150" spans="1:8" s="117" customFormat="1" ht="12.75" x14ac:dyDescent="0.25">
      <c r="A150" s="118" t="str">
        <f>A147&amp;"."&amp;1</f>
        <v>2.3.1</v>
      </c>
      <c r="B150" s="70" t="s">
        <v>76</v>
      </c>
      <c r="C150" s="111" t="s">
        <v>1</v>
      </c>
      <c r="D150" s="82">
        <v>28</v>
      </c>
      <c r="E150" s="83">
        <f>D150</f>
        <v>28</v>
      </c>
      <c r="F150" s="114">
        <v>0</v>
      </c>
      <c r="G150" s="115">
        <f>E150*F150</f>
        <v>0</v>
      </c>
      <c r="H150" s="116"/>
    </row>
    <row r="151" spans="1:8" s="117" customFormat="1" ht="12.75" x14ac:dyDescent="0.25">
      <c r="A151" s="118" t="str">
        <f>A147&amp;"."&amp;2</f>
        <v>2.3.2</v>
      </c>
      <c r="B151" s="70" t="s">
        <v>41</v>
      </c>
      <c r="C151" s="111" t="s">
        <v>1</v>
      </c>
      <c r="D151" s="82">
        <v>30</v>
      </c>
      <c r="E151" s="83">
        <f>D151</f>
        <v>30</v>
      </c>
      <c r="F151" s="114">
        <v>0</v>
      </c>
      <c r="G151" s="115">
        <f>E151*F151</f>
        <v>0</v>
      </c>
      <c r="H151" s="116"/>
    </row>
    <row r="152" spans="1:8" s="90" customFormat="1" ht="8.25" x14ac:dyDescent="0.25">
      <c r="A152" s="120"/>
      <c r="B152" s="129"/>
      <c r="C152" s="86"/>
      <c r="D152" s="121"/>
      <c r="E152" s="87"/>
      <c r="F152" s="88"/>
      <c r="G152" s="122"/>
      <c r="H152" s="89"/>
    </row>
    <row r="153" spans="1:8" s="49" customFormat="1" ht="12.75" x14ac:dyDescent="0.25">
      <c r="A153" s="69" t="str">
        <f>A122&amp;"."&amp;4</f>
        <v>2.4</v>
      </c>
      <c r="B153" s="47" t="s">
        <v>137</v>
      </c>
      <c r="C153" s="13"/>
      <c r="D153" s="78"/>
      <c r="E153" s="79"/>
      <c r="F153" s="45"/>
      <c r="G153" s="66"/>
      <c r="H153" s="48"/>
    </row>
    <row r="154" spans="1:8" s="128" customFormat="1" ht="12" x14ac:dyDescent="0.25">
      <c r="A154" s="118"/>
      <c r="B154" s="70" t="s">
        <v>139</v>
      </c>
      <c r="C154" s="123"/>
      <c r="D154" s="119"/>
      <c r="E154" s="124"/>
      <c r="F154" s="125"/>
      <c r="G154" s="126"/>
      <c r="H154" s="127"/>
    </row>
    <row r="155" spans="1:8" s="49" customFormat="1" ht="12.75" x14ac:dyDescent="0.25">
      <c r="A155" s="69"/>
      <c r="B155" s="81" t="s">
        <v>138</v>
      </c>
      <c r="C155" s="13"/>
      <c r="D155" s="55"/>
      <c r="E155" s="56"/>
      <c r="F155" s="45"/>
      <c r="G155" s="66"/>
      <c r="H155" s="48"/>
    </row>
    <row r="156" spans="1:8" s="117" customFormat="1" ht="12.75" x14ac:dyDescent="0.25">
      <c r="A156" s="135" t="str">
        <f>A153&amp;"."&amp;1</f>
        <v>2.4.1</v>
      </c>
      <c r="B156" s="80" t="s">
        <v>140</v>
      </c>
      <c r="C156" s="111" t="s">
        <v>1</v>
      </c>
      <c r="D156" s="82">
        <f>D150</f>
        <v>28</v>
      </c>
      <c r="E156" s="83">
        <f t="shared" ref="E156:E157" si="7">D156</f>
        <v>28</v>
      </c>
      <c r="F156" s="114">
        <v>0</v>
      </c>
      <c r="G156" s="115">
        <f>E156*F156</f>
        <v>0</v>
      </c>
      <c r="H156" s="116"/>
    </row>
    <row r="157" spans="1:8" s="117" customFormat="1" ht="12.75" x14ac:dyDescent="0.25">
      <c r="A157" s="135" t="str">
        <f>A153&amp;"."&amp;2</f>
        <v>2.4.2</v>
      </c>
      <c r="B157" s="80" t="s">
        <v>141</v>
      </c>
      <c r="C157" s="111" t="s">
        <v>1</v>
      </c>
      <c r="D157" s="82">
        <f>D151</f>
        <v>30</v>
      </c>
      <c r="E157" s="83">
        <f t="shared" si="7"/>
        <v>30</v>
      </c>
      <c r="F157" s="114">
        <v>0</v>
      </c>
      <c r="G157" s="115">
        <f>E157*F157</f>
        <v>0</v>
      </c>
      <c r="H157" s="116"/>
    </row>
    <row r="158" spans="1:8" s="90" customFormat="1" ht="8.25" x14ac:dyDescent="0.25">
      <c r="A158" s="120"/>
      <c r="B158" s="129"/>
      <c r="C158" s="86"/>
      <c r="D158" s="121"/>
      <c r="E158" s="87"/>
      <c r="F158" s="88"/>
      <c r="G158" s="122"/>
      <c r="H158" s="89"/>
    </row>
    <row r="159" spans="1:8" s="49" customFormat="1" ht="12.75" x14ac:dyDescent="0.25">
      <c r="A159" s="69" t="str">
        <f>A122&amp;"."&amp;5</f>
        <v>2.5</v>
      </c>
      <c r="B159" s="47" t="s">
        <v>116</v>
      </c>
      <c r="C159" s="13"/>
      <c r="D159" s="78"/>
      <c r="E159" s="79"/>
      <c r="F159" s="45"/>
      <c r="G159" s="66"/>
      <c r="H159" s="48"/>
    </row>
    <row r="160" spans="1:8" s="49" customFormat="1" ht="27" customHeight="1" x14ac:dyDescent="0.25">
      <c r="A160" s="69"/>
      <c r="B160" s="81" t="s">
        <v>117</v>
      </c>
      <c r="C160" s="13"/>
      <c r="D160" s="55"/>
      <c r="E160" s="56"/>
      <c r="F160" s="45"/>
      <c r="G160" s="66"/>
      <c r="H160" s="48"/>
    </row>
    <row r="161" spans="1:8" s="117" customFormat="1" ht="12.75" x14ac:dyDescent="0.25">
      <c r="A161" s="118" t="str">
        <f>A159&amp;"."&amp;1</f>
        <v>2.5.1</v>
      </c>
      <c r="B161" s="70" t="s">
        <v>118</v>
      </c>
      <c r="C161" s="111" t="s">
        <v>0</v>
      </c>
      <c r="D161" s="78">
        <f>5+3+5</f>
        <v>13</v>
      </c>
      <c r="E161" s="79">
        <f>D161</f>
        <v>13</v>
      </c>
      <c r="F161" s="114">
        <v>0</v>
      </c>
      <c r="G161" s="115">
        <f>E161*F161</f>
        <v>0</v>
      </c>
      <c r="H161" s="116"/>
    </row>
    <row r="162" spans="1:8" s="153" customFormat="1" ht="11.25" x14ac:dyDescent="0.25">
      <c r="A162" s="145"/>
      <c r="B162" s="146" t="s">
        <v>119</v>
      </c>
      <c r="C162" s="147"/>
      <c r="D162" s="148"/>
      <c r="E162" s="149"/>
      <c r="F162" s="150"/>
      <c r="G162" s="151"/>
      <c r="H162" s="152"/>
    </row>
    <row r="163" spans="1:8" s="117" customFormat="1" ht="12.75" x14ac:dyDescent="0.25">
      <c r="A163" s="118" t="str">
        <f>A159&amp;"."&amp;2</f>
        <v>2.5.2</v>
      </c>
      <c r="B163" s="70" t="s">
        <v>122</v>
      </c>
      <c r="C163" s="111" t="s">
        <v>0</v>
      </c>
      <c r="D163" s="78">
        <v>13</v>
      </c>
      <c r="E163" s="79">
        <f>D163</f>
        <v>13</v>
      </c>
      <c r="F163" s="114">
        <v>0</v>
      </c>
      <c r="G163" s="115">
        <f>E163*F163</f>
        <v>0</v>
      </c>
      <c r="H163" s="116"/>
    </row>
    <row r="164" spans="1:8" s="153" customFormat="1" ht="11.25" x14ac:dyDescent="0.25">
      <c r="A164" s="145"/>
      <c r="B164" s="146" t="s">
        <v>123</v>
      </c>
      <c r="C164" s="147"/>
      <c r="D164" s="148"/>
      <c r="E164" s="149"/>
      <c r="F164" s="150"/>
      <c r="G164" s="151"/>
      <c r="H164" s="152"/>
    </row>
    <row r="165" spans="1:8" s="117" customFormat="1" ht="12.75" x14ac:dyDescent="0.25">
      <c r="A165" s="118" t="str">
        <f>A159&amp;"."&amp;3</f>
        <v>2.5.3</v>
      </c>
      <c r="B165" s="70" t="s">
        <v>124</v>
      </c>
      <c r="C165" s="111" t="s">
        <v>0</v>
      </c>
      <c r="D165" s="78">
        <v>6</v>
      </c>
      <c r="E165" s="79">
        <f>D165</f>
        <v>6</v>
      </c>
      <c r="F165" s="114">
        <v>0</v>
      </c>
      <c r="G165" s="115">
        <f>E165*F165</f>
        <v>0</v>
      </c>
      <c r="H165" s="116"/>
    </row>
    <row r="166" spans="1:8" s="153" customFormat="1" ht="11.25" x14ac:dyDescent="0.25">
      <c r="A166" s="145"/>
      <c r="B166" s="146" t="s">
        <v>123</v>
      </c>
      <c r="C166" s="147"/>
      <c r="D166" s="148"/>
      <c r="E166" s="149"/>
      <c r="F166" s="150"/>
      <c r="G166" s="151"/>
      <c r="H166" s="152"/>
    </row>
    <row r="167" spans="1:8" s="90" customFormat="1" ht="8.25" x14ac:dyDescent="0.25">
      <c r="A167" s="120"/>
      <c r="B167" s="129"/>
      <c r="C167" s="86"/>
      <c r="D167" s="121"/>
      <c r="E167" s="87"/>
      <c r="F167" s="88"/>
      <c r="G167" s="122"/>
      <c r="H167" s="89"/>
    </row>
    <row r="168" spans="1:8" s="49" customFormat="1" ht="12.75" x14ac:dyDescent="0.25">
      <c r="A168" s="69" t="str">
        <f>A122&amp;"."&amp;6</f>
        <v>2.6</v>
      </c>
      <c r="B168" s="47" t="s">
        <v>27</v>
      </c>
      <c r="C168" s="13" t="s">
        <v>9</v>
      </c>
      <c r="D168" s="78">
        <v>1</v>
      </c>
      <c r="E168" s="79">
        <f>D168</f>
        <v>1</v>
      </c>
      <c r="F168" s="45">
        <v>0</v>
      </c>
      <c r="G168" s="66">
        <f>E168*F168</f>
        <v>0</v>
      </c>
      <c r="H168" s="48"/>
    </row>
    <row r="169" spans="1:8" s="49" customFormat="1" ht="24" x14ac:dyDescent="0.25">
      <c r="A169" s="69"/>
      <c r="B169" s="80" t="s">
        <v>32</v>
      </c>
      <c r="C169" s="13"/>
      <c r="D169" s="55"/>
      <c r="E169" s="56"/>
      <c r="F169" s="45"/>
      <c r="G169" s="66"/>
      <c r="H169" s="48"/>
    </row>
    <row r="170" spans="1:8" s="49" customFormat="1" ht="12.75" x14ac:dyDescent="0.25">
      <c r="A170" s="69"/>
      <c r="B170" s="80"/>
      <c r="C170" s="13"/>
      <c r="D170" s="55"/>
      <c r="E170" s="56"/>
      <c r="F170" s="45"/>
      <c r="G170" s="66"/>
      <c r="H170" s="48"/>
    </row>
    <row r="171" spans="1:8" s="49" customFormat="1" ht="12.75" x14ac:dyDescent="0.25">
      <c r="A171" s="69"/>
      <c r="B171" s="80"/>
      <c r="C171" s="13"/>
      <c r="D171" s="55"/>
      <c r="E171" s="56"/>
      <c r="F171" s="45"/>
      <c r="G171" s="66"/>
      <c r="H171" s="48"/>
    </row>
    <row r="172" spans="1:8" s="49" customFormat="1" ht="12.75" x14ac:dyDescent="0.25">
      <c r="A172" s="69"/>
      <c r="B172" s="80"/>
      <c r="C172" s="13"/>
      <c r="D172" s="55"/>
      <c r="E172" s="56"/>
      <c r="F172" s="45"/>
      <c r="G172" s="66"/>
      <c r="H172" s="48"/>
    </row>
    <row r="173" spans="1:8" s="49" customFormat="1" ht="12.75" x14ac:dyDescent="0.25">
      <c r="A173" s="69"/>
      <c r="B173" s="80"/>
      <c r="C173" s="13"/>
      <c r="D173" s="55"/>
      <c r="E173" s="56"/>
      <c r="F173" s="45"/>
      <c r="G173" s="66"/>
      <c r="H173" s="48"/>
    </row>
    <row r="174" spans="1:8" s="49" customFormat="1" ht="12.75" x14ac:dyDescent="0.25">
      <c r="A174" s="69"/>
      <c r="B174" s="80"/>
      <c r="C174" s="13"/>
      <c r="D174" s="55"/>
      <c r="E174" s="56"/>
      <c r="F174" s="45"/>
      <c r="G174" s="66"/>
      <c r="H174" s="48"/>
    </row>
    <row r="175" spans="1:8" s="49" customFormat="1" ht="12.75" x14ac:dyDescent="0.25">
      <c r="A175" s="69"/>
      <c r="B175" s="80"/>
      <c r="C175" s="13"/>
      <c r="D175" s="55"/>
      <c r="E175" s="56"/>
      <c r="F175" s="45"/>
      <c r="G175" s="66"/>
      <c r="H175" s="48"/>
    </row>
    <row r="176" spans="1:8" s="49" customFormat="1" ht="12.75" x14ac:dyDescent="0.25">
      <c r="A176" s="69"/>
      <c r="B176" s="80"/>
      <c r="C176" s="13"/>
      <c r="D176" s="55"/>
      <c r="E176" s="56"/>
      <c r="F176" s="45"/>
      <c r="G176" s="66"/>
      <c r="H176" s="48"/>
    </row>
    <row r="177" spans="1:8" s="49" customFormat="1" ht="13.5" thickBot="1" x14ac:dyDescent="0.3">
      <c r="A177" s="100"/>
      <c r="B177" s="176"/>
      <c r="C177" s="14"/>
      <c r="D177" s="102"/>
      <c r="E177" s="57"/>
      <c r="F177" s="46"/>
      <c r="G177" s="103"/>
      <c r="H177" s="48"/>
    </row>
    <row r="178" spans="1:8" s="10" customFormat="1" ht="11.25" x14ac:dyDescent="0.25">
      <c r="A178" s="71"/>
      <c r="B178" s="11"/>
      <c r="C178" s="12"/>
      <c r="D178" s="84"/>
      <c r="E178" s="73"/>
      <c r="F178" s="74"/>
      <c r="G178" s="85"/>
      <c r="H178" s="9"/>
    </row>
    <row r="179" spans="1:8" s="99" customFormat="1" ht="15.75" x14ac:dyDescent="0.25">
      <c r="A179" s="91">
        <v>3</v>
      </c>
      <c r="B179" s="92" t="s">
        <v>107</v>
      </c>
      <c r="C179" s="93"/>
      <c r="D179" s="94"/>
      <c r="E179" s="95"/>
      <c r="F179" s="96"/>
      <c r="G179" s="97"/>
      <c r="H179" s="98"/>
    </row>
    <row r="180" spans="1:8" s="49" customFormat="1" ht="12.75" x14ac:dyDescent="0.25">
      <c r="A180" s="69" t="str">
        <f>A179&amp;"."&amp;1</f>
        <v>3.1</v>
      </c>
      <c r="B180" s="47" t="s">
        <v>143</v>
      </c>
      <c r="C180" s="13"/>
      <c r="D180" s="78"/>
      <c r="E180" s="79"/>
      <c r="F180" s="45"/>
      <c r="G180" s="66"/>
      <c r="H180" s="48"/>
    </row>
    <row r="181" spans="1:8" s="128" customFormat="1" ht="12" x14ac:dyDescent="0.25">
      <c r="A181" s="118"/>
      <c r="B181" s="70" t="s">
        <v>29</v>
      </c>
      <c r="C181" s="123"/>
      <c r="D181" s="119"/>
      <c r="E181" s="124"/>
      <c r="F181" s="125"/>
      <c r="G181" s="126"/>
      <c r="H181" s="127"/>
    </row>
    <row r="182" spans="1:8" s="49" customFormat="1" ht="27" customHeight="1" x14ac:dyDescent="0.25">
      <c r="A182" s="69"/>
      <c r="B182" s="81" t="s">
        <v>14</v>
      </c>
      <c r="C182" s="13"/>
      <c r="D182" s="55"/>
      <c r="E182" s="56"/>
      <c r="F182" s="45"/>
      <c r="G182" s="66"/>
      <c r="H182" s="48"/>
    </row>
    <row r="183" spans="1:8" s="117" customFormat="1" ht="12.75" x14ac:dyDescent="0.25">
      <c r="A183" s="118" t="str">
        <f>A180&amp;"."&amp;1</f>
        <v>3.1.1</v>
      </c>
      <c r="B183" s="70" t="s">
        <v>42</v>
      </c>
      <c r="C183" s="111" t="s">
        <v>1</v>
      </c>
      <c r="D183" s="82">
        <f>2+1+1</f>
        <v>4</v>
      </c>
      <c r="E183" s="83">
        <f>D183</f>
        <v>4</v>
      </c>
      <c r="F183" s="114">
        <v>0</v>
      </c>
      <c r="G183" s="115">
        <f>E183*F183</f>
        <v>0</v>
      </c>
      <c r="H183" s="116"/>
    </row>
    <row r="184" spans="1:8" s="153" customFormat="1" ht="11.25" x14ac:dyDescent="0.25">
      <c r="A184" s="145"/>
      <c r="B184" s="146" t="s">
        <v>144</v>
      </c>
      <c r="C184" s="147"/>
      <c r="D184" s="148"/>
      <c r="E184" s="149"/>
      <c r="F184" s="150"/>
      <c r="G184" s="151"/>
      <c r="H184" s="152"/>
    </row>
    <row r="185" spans="1:8" s="117" customFormat="1" ht="12.75" x14ac:dyDescent="0.25">
      <c r="A185" s="118" t="str">
        <f>A180&amp;"."&amp;2</f>
        <v>3.1.2</v>
      </c>
      <c r="B185" s="70" t="s">
        <v>43</v>
      </c>
      <c r="C185" s="111" t="s">
        <v>1</v>
      </c>
      <c r="D185" s="82">
        <f>3*1.5</f>
        <v>4.5</v>
      </c>
      <c r="E185" s="83">
        <f>D185</f>
        <v>4.5</v>
      </c>
      <c r="F185" s="114">
        <v>0</v>
      </c>
      <c r="G185" s="115">
        <f>E185*F185</f>
        <v>0</v>
      </c>
      <c r="H185" s="116"/>
    </row>
    <row r="186" spans="1:8" s="153" customFormat="1" ht="11.25" x14ac:dyDescent="0.25">
      <c r="A186" s="145"/>
      <c r="B186" s="146" t="s">
        <v>145</v>
      </c>
      <c r="C186" s="147"/>
      <c r="D186" s="148"/>
      <c r="E186" s="149"/>
      <c r="F186" s="150"/>
      <c r="G186" s="151"/>
      <c r="H186" s="152"/>
    </row>
    <row r="187" spans="1:8" s="117" customFormat="1" ht="12.75" x14ac:dyDescent="0.25">
      <c r="A187" s="118" t="str">
        <f>A180&amp;"."&amp;3</f>
        <v>3.1.3</v>
      </c>
      <c r="B187" s="70" t="s">
        <v>146</v>
      </c>
      <c r="C187" s="111" t="s">
        <v>1</v>
      </c>
      <c r="D187" s="82">
        <f>3*1</f>
        <v>3</v>
      </c>
      <c r="E187" s="83">
        <f>D187</f>
        <v>3</v>
      </c>
      <c r="F187" s="114">
        <v>0</v>
      </c>
      <c r="G187" s="115">
        <f>E187*F187</f>
        <v>0</v>
      </c>
      <c r="H187" s="116"/>
    </row>
    <row r="188" spans="1:8" s="153" customFormat="1" ht="11.25" x14ac:dyDescent="0.25">
      <c r="A188" s="145"/>
      <c r="B188" s="146" t="s">
        <v>147</v>
      </c>
      <c r="C188" s="147"/>
      <c r="D188" s="148"/>
      <c r="E188" s="149"/>
      <c r="F188" s="150"/>
      <c r="G188" s="151"/>
      <c r="H188" s="152"/>
    </row>
    <row r="189" spans="1:8" s="90" customFormat="1" ht="8.25" x14ac:dyDescent="0.25">
      <c r="A189" s="120"/>
      <c r="B189" s="129"/>
      <c r="C189" s="86"/>
      <c r="D189" s="121"/>
      <c r="E189" s="87"/>
      <c r="F189" s="88"/>
      <c r="G189" s="122"/>
      <c r="H189" s="89"/>
    </row>
    <row r="190" spans="1:8" s="49" customFormat="1" ht="12.75" x14ac:dyDescent="0.25">
      <c r="A190" s="69" t="str">
        <f>A179&amp;"."&amp;2</f>
        <v>3.2</v>
      </c>
      <c r="B190" s="47" t="s">
        <v>148</v>
      </c>
      <c r="C190" s="13"/>
      <c r="D190" s="78"/>
      <c r="E190" s="79"/>
      <c r="F190" s="45"/>
      <c r="G190" s="66"/>
      <c r="H190" s="48"/>
    </row>
    <row r="191" spans="1:8" s="128" customFormat="1" ht="12" x14ac:dyDescent="0.25">
      <c r="A191" s="118"/>
      <c r="B191" s="70" t="s">
        <v>155</v>
      </c>
      <c r="C191" s="123"/>
      <c r="D191" s="119"/>
      <c r="E191" s="124"/>
      <c r="F191" s="125"/>
      <c r="G191" s="126"/>
      <c r="H191" s="127"/>
    </row>
    <row r="192" spans="1:8" s="49" customFormat="1" ht="27" customHeight="1" x14ac:dyDescent="0.25">
      <c r="A192" s="69"/>
      <c r="B192" s="81" t="s">
        <v>14</v>
      </c>
      <c r="C192" s="13"/>
      <c r="D192" s="55"/>
      <c r="E192" s="56"/>
      <c r="F192" s="45"/>
      <c r="G192" s="66"/>
      <c r="H192" s="48"/>
    </row>
    <row r="193" spans="1:8" s="117" customFormat="1" ht="12.75" x14ac:dyDescent="0.25">
      <c r="A193" s="118" t="str">
        <f>$A$190&amp;"."&amp;1</f>
        <v>3.2.1</v>
      </c>
      <c r="B193" s="70" t="s">
        <v>150</v>
      </c>
      <c r="C193" s="111" t="s">
        <v>1</v>
      </c>
      <c r="D193" s="82">
        <f>9+6</f>
        <v>15</v>
      </c>
      <c r="E193" s="83">
        <f t="shared" ref="E193:E198" si="8">D193</f>
        <v>15</v>
      </c>
      <c r="F193" s="114">
        <v>0</v>
      </c>
      <c r="G193" s="115">
        <f t="shared" ref="G193:G198" si="9">E193*F193</f>
        <v>0</v>
      </c>
      <c r="H193" s="116"/>
    </row>
    <row r="194" spans="1:8" s="117" customFormat="1" ht="12.75" x14ac:dyDescent="0.25">
      <c r="A194" s="118" t="str">
        <f>$A$190&amp;"."&amp;2</f>
        <v>3.2.2</v>
      </c>
      <c r="B194" s="70" t="s">
        <v>149</v>
      </c>
      <c r="C194" s="111" t="s">
        <v>0</v>
      </c>
      <c r="D194" s="78">
        <v>12</v>
      </c>
      <c r="E194" s="79">
        <f t="shared" si="8"/>
        <v>12</v>
      </c>
      <c r="F194" s="114">
        <v>0</v>
      </c>
      <c r="G194" s="115">
        <f t="shared" si="9"/>
        <v>0</v>
      </c>
      <c r="H194" s="116"/>
    </row>
    <row r="195" spans="1:8" s="117" customFormat="1" ht="12.75" x14ac:dyDescent="0.25">
      <c r="A195" s="118" t="str">
        <f>$A$190&amp;"."&amp;3</f>
        <v>3.2.3</v>
      </c>
      <c r="B195" s="70" t="s">
        <v>151</v>
      </c>
      <c r="C195" s="111" t="s">
        <v>0</v>
      </c>
      <c r="D195" s="78">
        <v>6</v>
      </c>
      <c r="E195" s="79">
        <f t="shared" si="8"/>
        <v>6</v>
      </c>
      <c r="F195" s="114">
        <v>0</v>
      </c>
      <c r="G195" s="115">
        <f t="shared" si="9"/>
        <v>0</v>
      </c>
      <c r="H195" s="116"/>
    </row>
    <row r="196" spans="1:8" s="117" customFormat="1" ht="12.75" x14ac:dyDescent="0.25">
      <c r="A196" s="118" t="str">
        <f>$A$190&amp;"."&amp;4</f>
        <v>3.2.4</v>
      </c>
      <c r="B196" s="70" t="s">
        <v>152</v>
      </c>
      <c r="C196" s="111" t="s">
        <v>1</v>
      </c>
      <c r="D196" s="82">
        <f>19.5+3</f>
        <v>22.5</v>
      </c>
      <c r="E196" s="83">
        <f t="shared" si="8"/>
        <v>22.5</v>
      </c>
      <c r="F196" s="114">
        <v>0</v>
      </c>
      <c r="G196" s="115">
        <f t="shared" si="9"/>
        <v>0</v>
      </c>
      <c r="H196" s="116"/>
    </row>
    <row r="197" spans="1:8" s="117" customFormat="1" ht="12.75" x14ac:dyDescent="0.25">
      <c r="A197" s="118" t="str">
        <f>$A$190&amp;"."&amp;5</f>
        <v>3.2.5</v>
      </c>
      <c r="B197" s="70" t="s">
        <v>153</v>
      </c>
      <c r="C197" s="111" t="s">
        <v>0</v>
      </c>
      <c r="D197" s="78">
        <v>10</v>
      </c>
      <c r="E197" s="79">
        <f t="shared" si="8"/>
        <v>10</v>
      </c>
      <c r="F197" s="114">
        <v>0</v>
      </c>
      <c r="G197" s="115">
        <f t="shared" si="9"/>
        <v>0</v>
      </c>
      <c r="H197" s="116"/>
    </row>
    <row r="198" spans="1:8" s="117" customFormat="1" ht="12.75" x14ac:dyDescent="0.25">
      <c r="A198" s="118" t="str">
        <f>$A$190&amp;"."&amp;6</f>
        <v>3.2.6</v>
      </c>
      <c r="B198" s="70" t="s">
        <v>154</v>
      </c>
      <c r="C198" s="111" t="s">
        <v>0</v>
      </c>
      <c r="D198" s="78">
        <v>4</v>
      </c>
      <c r="E198" s="79">
        <f t="shared" si="8"/>
        <v>4</v>
      </c>
      <c r="F198" s="114">
        <v>0</v>
      </c>
      <c r="G198" s="115">
        <f t="shared" si="9"/>
        <v>0</v>
      </c>
      <c r="H198" s="116"/>
    </row>
    <row r="199" spans="1:8" s="90" customFormat="1" ht="8.25" x14ac:dyDescent="0.25">
      <c r="A199" s="120"/>
      <c r="B199" s="129"/>
      <c r="C199" s="86"/>
      <c r="D199" s="121"/>
      <c r="E199" s="87"/>
      <c r="F199" s="88"/>
      <c r="G199" s="122"/>
      <c r="H199" s="89"/>
    </row>
    <row r="200" spans="1:8" s="49" customFormat="1" ht="12.75" x14ac:dyDescent="0.25">
      <c r="A200" s="69" t="str">
        <f>A179&amp;"."&amp;3</f>
        <v>3.3</v>
      </c>
      <c r="B200" s="47" t="s">
        <v>156</v>
      </c>
      <c r="C200" s="13" t="s">
        <v>9</v>
      </c>
      <c r="D200" s="78">
        <v>1</v>
      </c>
      <c r="E200" s="79">
        <f>D200</f>
        <v>1</v>
      </c>
      <c r="F200" s="45">
        <v>0</v>
      </c>
      <c r="G200" s="66">
        <f>E200*F200</f>
        <v>0</v>
      </c>
      <c r="H200" s="48"/>
    </row>
    <row r="201" spans="1:8" s="49" customFormat="1" ht="12.75" x14ac:dyDescent="0.25">
      <c r="A201" s="69"/>
      <c r="B201" s="70" t="s">
        <v>31</v>
      </c>
      <c r="C201" s="13"/>
      <c r="D201" s="55"/>
      <c r="E201" s="56"/>
      <c r="F201" s="45"/>
      <c r="G201" s="66"/>
      <c r="H201" s="48"/>
    </row>
    <row r="202" spans="1:8" s="90" customFormat="1" ht="8.25" x14ac:dyDescent="0.25">
      <c r="A202" s="120"/>
      <c r="B202" s="129"/>
      <c r="C202" s="86"/>
      <c r="D202" s="121"/>
      <c r="E202" s="87"/>
      <c r="F202" s="88"/>
      <c r="G202" s="122"/>
      <c r="H202" s="89"/>
    </row>
    <row r="203" spans="1:8" s="49" customFormat="1" ht="12.75" x14ac:dyDescent="0.25">
      <c r="A203" s="69" t="str">
        <f>A179&amp;"."&amp;4</f>
        <v>3.4</v>
      </c>
      <c r="B203" s="47" t="s">
        <v>27</v>
      </c>
      <c r="C203" s="13" t="s">
        <v>9</v>
      </c>
      <c r="D203" s="78">
        <v>1</v>
      </c>
      <c r="E203" s="79">
        <f>D203</f>
        <v>1</v>
      </c>
      <c r="F203" s="45">
        <v>0</v>
      </c>
      <c r="G203" s="66">
        <f>E203*F203</f>
        <v>0</v>
      </c>
      <c r="H203" s="48"/>
    </row>
    <row r="204" spans="1:8" s="49" customFormat="1" ht="29.25" customHeight="1" x14ac:dyDescent="0.25">
      <c r="A204" s="69"/>
      <c r="B204" s="80" t="s">
        <v>157</v>
      </c>
      <c r="C204" s="13"/>
      <c r="D204" s="55"/>
      <c r="E204" s="56"/>
      <c r="F204" s="45"/>
      <c r="G204" s="66"/>
      <c r="H204" s="48"/>
    </row>
    <row r="205" spans="1:8" s="10" customFormat="1" ht="11.25" x14ac:dyDescent="0.25">
      <c r="A205" s="71"/>
      <c r="B205" s="11"/>
      <c r="C205" s="12"/>
      <c r="D205" s="84"/>
      <c r="E205" s="73"/>
      <c r="F205" s="74"/>
      <c r="G205" s="85"/>
      <c r="H205" s="9"/>
    </row>
    <row r="206" spans="1:8" s="10" customFormat="1" ht="12" thickBot="1" x14ac:dyDescent="0.3">
      <c r="A206" s="177"/>
      <c r="B206" s="178"/>
      <c r="C206" s="179"/>
      <c r="D206" s="180"/>
      <c r="E206" s="181"/>
      <c r="F206" s="182"/>
      <c r="G206" s="183"/>
      <c r="H206" s="9"/>
    </row>
    <row r="207" spans="1:8" s="10" customFormat="1" ht="11.25" x14ac:dyDescent="0.25">
      <c r="A207" s="71"/>
      <c r="B207" s="11"/>
      <c r="C207" s="12"/>
      <c r="D207" s="84"/>
      <c r="E207" s="73"/>
      <c r="F207" s="74"/>
      <c r="G207" s="85"/>
      <c r="H207" s="9"/>
    </row>
    <row r="208" spans="1:8" s="99" customFormat="1" ht="15.75" x14ac:dyDescent="0.25">
      <c r="A208" s="91">
        <v>4</v>
      </c>
      <c r="B208" s="92" t="s">
        <v>19</v>
      </c>
      <c r="C208" s="93"/>
      <c r="D208" s="94"/>
      <c r="E208" s="95"/>
      <c r="F208" s="96"/>
      <c r="G208" s="97"/>
      <c r="H208" s="98"/>
    </row>
    <row r="209" spans="1:8" s="49" customFormat="1" ht="12.75" x14ac:dyDescent="0.25">
      <c r="A209" s="69" t="str">
        <f>A208&amp;"."&amp;1</f>
        <v>4.1</v>
      </c>
      <c r="B209" s="47" t="s">
        <v>22</v>
      </c>
      <c r="C209" s="13"/>
      <c r="D209" s="78"/>
      <c r="E209" s="79"/>
      <c r="F209" s="45"/>
      <c r="G209" s="66"/>
      <c r="H209" s="48"/>
    </row>
    <row r="210" spans="1:8" s="117" customFormat="1" ht="12" x14ac:dyDescent="0.25">
      <c r="A210" s="110"/>
      <c r="B210" s="136" t="s">
        <v>37</v>
      </c>
      <c r="C210" s="111"/>
      <c r="D210" s="112"/>
      <c r="E210" s="113"/>
      <c r="F210" s="114"/>
      <c r="G210" s="115"/>
      <c r="H210" s="116"/>
    </row>
    <row r="211" spans="1:8" s="49" customFormat="1" ht="64.5" customHeight="1" x14ac:dyDescent="0.25">
      <c r="A211" s="69"/>
      <c r="B211" s="436" t="s">
        <v>40</v>
      </c>
      <c r="C211" s="437"/>
      <c r="D211" s="437"/>
      <c r="E211" s="437"/>
      <c r="F211" s="438"/>
      <c r="G211" s="66"/>
      <c r="H211" s="48"/>
    </row>
    <row r="212" spans="1:8" s="117" customFormat="1" ht="12.75" x14ac:dyDescent="0.25">
      <c r="A212" s="118" t="str">
        <f>A209&amp;"."&amp;1</f>
        <v>4.1.1</v>
      </c>
      <c r="B212" s="70" t="s">
        <v>61</v>
      </c>
      <c r="C212" s="111" t="s">
        <v>36</v>
      </c>
      <c r="D212" s="137">
        <f>(115+190+10)*4</f>
        <v>1260</v>
      </c>
      <c r="E212" s="138">
        <f t="shared" ref="E212:E230" si="10">D212</f>
        <v>1260</v>
      </c>
      <c r="F212" s="141">
        <v>0</v>
      </c>
      <c r="G212" s="66">
        <f t="shared" ref="G212:G220" si="11">E212*F212</f>
        <v>0</v>
      </c>
      <c r="H212" s="116"/>
    </row>
    <row r="213" spans="1:8" s="153" customFormat="1" ht="11.25" x14ac:dyDescent="0.25">
      <c r="A213" s="145"/>
      <c r="B213" s="146" t="s">
        <v>70</v>
      </c>
      <c r="C213" s="147"/>
      <c r="D213" s="148"/>
      <c r="E213" s="149"/>
      <c r="F213" s="150"/>
      <c r="G213" s="151"/>
      <c r="H213" s="152"/>
    </row>
    <row r="214" spans="1:8" s="153" customFormat="1" ht="11.25" x14ac:dyDescent="0.25">
      <c r="A214" s="145"/>
      <c r="B214" s="146" t="s">
        <v>69</v>
      </c>
      <c r="C214" s="147"/>
      <c r="D214" s="148"/>
      <c r="E214" s="149"/>
      <c r="F214" s="150"/>
      <c r="G214" s="151"/>
      <c r="H214" s="152"/>
    </row>
    <row r="215" spans="1:8" s="153" customFormat="1" ht="11.25" x14ac:dyDescent="0.25">
      <c r="A215" s="145"/>
      <c r="B215" s="146" t="s">
        <v>71</v>
      </c>
      <c r="C215" s="147"/>
      <c r="D215" s="148"/>
      <c r="E215" s="149"/>
      <c r="F215" s="150"/>
      <c r="G215" s="151"/>
      <c r="H215" s="152"/>
    </row>
    <row r="216" spans="1:8" s="134" customFormat="1" ht="36" x14ac:dyDescent="0.25">
      <c r="A216" s="135" t="str">
        <f>A209&amp;"."&amp;2</f>
        <v>4.1.2</v>
      </c>
      <c r="B216" s="81" t="s">
        <v>62</v>
      </c>
      <c r="C216" s="130" t="s">
        <v>36</v>
      </c>
      <c r="D216" s="139">
        <f>(245+245)*3</f>
        <v>1470</v>
      </c>
      <c r="E216" s="140">
        <f t="shared" si="10"/>
        <v>1470</v>
      </c>
      <c r="F216" s="142">
        <v>0</v>
      </c>
      <c r="G216" s="106">
        <f t="shared" si="11"/>
        <v>0</v>
      </c>
      <c r="H216" s="133"/>
    </row>
    <row r="217" spans="1:8" s="153" customFormat="1" ht="11.25" x14ac:dyDescent="0.25">
      <c r="A217" s="145"/>
      <c r="B217" s="146" t="s">
        <v>72</v>
      </c>
      <c r="C217" s="147"/>
      <c r="D217" s="148"/>
      <c r="E217" s="149"/>
      <c r="F217" s="150"/>
      <c r="G217" s="151"/>
      <c r="H217" s="152"/>
    </row>
    <row r="218" spans="1:8" s="153" customFormat="1" ht="11.25" x14ac:dyDescent="0.25">
      <c r="A218" s="145"/>
      <c r="B218" s="146" t="s">
        <v>69</v>
      </c>
      <c r="C218" s="147"/>
      <c r="D218" s="148"/>
      <c r="E218" s="149"/>
      <c r="F218" s="150"/>
      <c r="G218" s="151"/>
      <c r="H218" s="152"/>
    </row>
    <row r="219" spans="1:8" s="153" customFormat="1" ht="11.25" x14ac:dyDescent="0.25">
      <c r="A219" s="145"/>
      <c r="B219" s="146" t="s">
        <v>71</v>
      </c>
      <c r="C219" s="147"/>
      <c r="D219" s="148"/>
      <c r="E219" s="149"/>
      <c r="F219" s="150"/>
      <c r="G219" s="151"/>
      <c r="H219" s="152"/>
    </row>
    <row r="220" spans="1:8" s="134" customFormat="1" ht="12.75" x14ac:dyDescent="0.25">
      <c r="A220" s="135" t="str">
        <f>A209&amp;"."&amp;3</f>
        <v>4.1.3</v>
      </c>
      <c r="B220" s="81" t="s">
        <v>63</v>
      </c>
      <c r="C220" s="130" t="s">
        <v>36</v>
      </c>
      <c r="D220" s="139">
        <f>(75)*3</f>
        <v>225</v>
      </c>
      <c r="E220" s="140">
        <f t="shared" si="10"/>
        <v>225</v>
      </c>
      <c r="F220" s="142">
        <v>0</v>
      </c>
      <c r="G220" s="106">
        <f t="shared" si="11"/>
        <v>0</v>
      </c>
      <c r="H220" s="133"/>
    </row>
    <row r="221" spans="1:8" s="153" customFormat="1" ht="11.25" x14ac:dyDescent="0.25">
      <c r="A221" s="145"/>
      <c r="B221" s="146" t="str">
        <f>B217</f>
        <v xml:space="preserve"> - 1er étage P0122a : 1 U </v>
      </c>
      <c r="C221" s="147"/>
      <c r="D221" s="148"/>
      <c r="E221" s="149"/>
      <c r="F221" s="150"/>
      <c r="G221" s="151"/>
      <c r="H221" s="152"/>
    </row>
    <row r="222" spans="1:8" s="153" customFormat="1" ht="11.25" x14ac:dyDescent="0.25">
      <c r="A222" s="145"/>
      <c r="B222" s="146" t="str">
        <f t="shared" ref="B222:B223" si="12">B218</f>
        <v xml:space="preserve"> - 1er étage P0127 : 1 U </v>
      </c>
      <c r="C222" s="147"/>
      <c r="D222" s="148"/>
      <c r="E222" s="149"/>
      <c r="F222" s="150"/>
      <c r="G222" s="151"/>
      <c r="H222" s="152"/>
    </row>
    <row r="223" spans="1:8" s="153" customFormat="1" ht="11.25" x14ac:dyDescent="0.25">
      <c r="A223" s="145"/>
      <c r="B223" s="146" t="str">
        <f t="shared" si="12"/>
        <v xml:space="preserve"> - 1er étage P0134 : 1 U </v>
      </c>
      <c r="C223" s="147"/>
      <c r="D223" s="148"/>
      <c r="E223" s="149"/>
      <c r="F223" s="150"/>
      <c r="G223" s="151"/>
      <c r="H223" s="152"/>
    </row>
    <row r="224" spans="1:8" s="134" customFormat="1" ht="30" customHeight="1" x14ac:dyDescent="0.25">
      <c r="A224" s="135" t="str">
        <f>A209&amp;"."&amp;4</f>
        <v>4.1.4</v>
      </c>
      <c r="B224" s="81" t="s">
        <v>64</v>
      </c>
      <c r="C224" s="130" t="s">
        <v>36</v>
      </c>
      <c r="D224" s="139">
        <f>(410+200+65+510)+1</f>
        <v>1186</v>
      </c>
      <c r="E224" s="140">
        <f t="shared" si="10"/>
        <v>1186</v>
      </c>
      <c r="F224" s="142">
        <v>0</v>
      </c>
      <c r="G224" s="106">
        <f t="shared" ref="G224" si="13">E224*F224</f>
        <v>0</v>
      </c>
      <c r="H224" s="133"/>
    </row>
    <row r="225" spans="1:8" s="153" customFormat="1" ht="11.25" x14ac:dyDescent="0.25">
      <c r="A225" s="145"/>
      <c r="B225" s="146" t="s">
        <v>73</v>
      </c>
      <c r="C225" s="147"/>
      <c r="D225" s="148"/>
      <c r="E225" s="149"/>
      <c r="F225" s="150"/>
      <c r="G225" s="151"/>
      <c r="H225" s="152"/>
    </row>
    <row r="226" spans="1:8" s="134" customFormat="1" ht="12.75" x14ac:dyDescent="0.25">
      <c r="A226" s="135" t="str">
        <f>A209&amp;"."&amp;5</f>
        <v>4.1.5</v>
      </c>
      <c r="B226" s="81" t="s">
        <v>65</v>
      </c>
      <c r="C226" s="130" t="s">
        <v>36</v>
      </c>
      <c r="D226" s="139">
        <f>(110)*3</f>
        <v>330</v>
      </c>
      <c r="E226" s="140">
        <f t="shared" si="10"/>
        <v>330</v>
      </c>
      <c r="F226" s="142">
        <v>0</v>
      </c>
      <c r="G226" s="106">
        <f t="shared" ref="G226" si="14">E226*F226</f>
        <v>0</v>
      </c>
      <c r="H226" s="133"/>
    </row>
    <row r="227" spans="1:8" s="153" customFormat="1" ht="11.25" x14ac:dyDescent="0.25">
      <c r="A227" s="145"/>
      <c r="B227" s="146" t="str">
        <f>B217</f>
        <v xml:space="preserve"> - 1er étage P0122a : 1 U </v>
      </c>
      <c r="C227" s="147"/>
      <c r="D227" s="148"/>
      <c r="E227" s="149"/>
      <c r="F227" s="150"/>
      <c r="G227" s="151"/>
      <c r="H227" s="152"/>
    </row>
    <row r="228" spans="1:8" s="153" customFormat="1" ht="11.25" x14ac:dyDescent="0.25">
      <c r="A228" s="145"/>
      <c r="B228" s="146" t="str">
        <f t="shared" ref="B228:B229" si="15">B218</f>
        <v xml:space="preserve"> - 1er étage P0127 : 1 U </v>
      </c>
      <c r="C228" s="147"/>
      <c r="D228" s="148"/>
      <c r="E228" s="149"/>
      <c r="F228" s="150"/>
      <c r="G228" s="151"/>
      <c r="H228" s="152"/>
    </row>
    <row r="229" spans="1:8" s="153" customFormat="1" ht="11.25" x14ac:dyDescent="0.25">
      <c r="A229" s="145"/>
      <c r="B229" s="146" t="str">
        <f t="shared" si="15"/>
        <v xml:space="preserve"> - 1er étage P0134 : 1 U </v>
      </c>
      <c r="C229" s="147"/>
      <c r="D229" s="148"/>
      <c r="E229" s="149"/>
      <c r="F229" s="150"/>
      <c r="G229" s="151"/>
      <c r="H229" s="152"/>
    </row>
    <row r="230" spans="1:8" s="134" customFormat="1" ht="12.75" x14ac:dyDescent="0.25">
      <c r="A230" s="135" t="str">
        <f>A209&amp;"."&amp;6</f>
        <v>4.1.6</v>
      </c>
      <c r="B230" s="81" t="s">
        <v>66</v>
      </c>
      <c r="C230" s="130" t="s">
        <v>36</v>
      </c>
      <c r="D230" s="139">
        <f>(270+1+140)*1</f>
        <v>411</v>
      </c>
      <c r="E230" s="140">
        <f t="shared" si="10"/>
        <v>411</v>
      </c>
      <c r="F230" s="142">
        <v>0</v>
      </c>
      <c r="G230" s="106">
        <f t="shared" ref="G230" si="16">E230*F230</f>
        <v>0</v>
      </c>
      <c r="H230" s="133"/>
    </row>
    <row r="231" spans="1:8" s="153" customFormat="1" ht="11.25" x14ac:dyDescent="0.25">
      <c r="A231" s="145"/>
      <c r="B231" s="146" t="s">
        <v>74</v>
      </c>
      <c r="C231" s="147"/>
      <c r="D231" s="148"/>
      <c r="E231" s="149"/>
      <c r="F231" s="150"/>
      <c r="G231" s="151"/>
      <c r="H231" s="152"/>
    </row>
    <row r="232" spans="1:8" s="49" customFormat="1" ht="12.75" x14ac:dyDescent="0.25">
      <c r="A232" s="69"/>
      <c r="B232" s="47"/>
      <c r="C232" s="13"/>
      <c r="D232" s="55"/>
      <c r="E232" s="56"/>
      <c r="F232" s="45"/>
      <c r="G232" s="66"/>
      <c r="H232" s="48"/>
    </row>
    <row r="233" spans="1:8" s="49" customFormat="1" ht="12.75" x14ac:dyDescent="0.25">
      <c r="A233" s="69" t="str">
        <f>A208&amp;"."&amp;2</f>
        <v>4.2</v>
      </c>
      <c r="B233" s="47" t="s">
        <v>23</v>
      </c>
      <c r="C233" s="13"/>
      <c r="D233" s="78"/>
      <c r="E233" s="79"/>
      <c r="F233" s="45"/>
      <c r="G233" s="66"/>
      <c r="H233" s="48"/>
    </row>
    <row r="234" spans="1:8" s="49" customFormat="1" ht="52.5" customHeight="1" x14ac:dyDescent="0.25">
      <c r="A234" s="69"/>
      <c r="B234" s="81" t="s">
        <v>142</v>
      </c>
      <c r="C234" s="13"/>
      <c r="D234" s="55"/>
      <c r="E234" s="56"/>
      <c r="F234" s="45"/>
      <c r="G234" s="66"/>
      <c r="H234" s="48"/>
    </row>
    <row r="235" spans="1:8" s="117" customFormat="1" ht="12.75" x14ac:dyDescent="0.25">
      <c r="A235" s="118" t="str">
        <f>A233&amp;"."&amp;1</f>
        <v>4.2.1</v>
      </c>
      <c r="B235" s="70" t="s">
        <v>61</v>
      </c>
      <c r="C235" s="111" t="s">
        <v>0</v>
      </c>
      <c r="D235" s="78">
        <v>4</v>
      </c>
      <c r="E235" s="79">
        <f t="shared" ref="E235:E239" si="17">D235</f>
        <v>4</v>
      </c>
      <c r="F235" s="45">
        <v>0</v>
      </c>
      <c r="G235" s="66">
        <f t="shared" ref="G235:G238" si="18">E235*F235</f>
        <v>0</v>
      </c>
      <c r="H235" s="116"/>
    </row>
    <row r="236" spans="1:8" s="134" customFormat="1" ht="36" x14ac:dyDescent="0.25">
      <c r="A236" s="135" t="str">
        <f>A233&amp;"."&amp;2</f>
        <v>4.2.2</v>
      </c>
      <c r="B236" s="81" t="s">
        <v>62</v>
      </c>
      <c r="C236" s="130" t="s">
        <v>0</v>
      </c>
      <c r="D236" s="131">
        <v>3</v>
      </c>
      <c r="E236" s="132">
        <f t="shared" si="17"/>
        <v>3</v>
      </c>
      <c r="F236" s="105">
        <v>0</v>
      </c>
      <c r="G236" s="106">
        <f t="shared" si="18"/>
        <v>0</v>
      </c>
      <c r="H236" s="133"/>
    </row>
    <row r="237" spans="1:8" s="134" customFormat="1" ht="27" customHeight="1" x14ac:dyDescent="0.25">
      <c r="A237" s="135" t="str">
        <f>A233&amp;"."&amp;3</f>
        <v>4.2.3</v>
      </c>
      <c r="B237" s="81" t="s">
        <v>64</v>
      </c>
      <c r="C237" s="130" t="s">
        <v>0</v>
      </c>
      <c r="D237" s="131">
        <v>1</v>
      </c>
      <c r="E237" s="132">
        <f t="shared" si="17"/>
        <v>1</v>
      </c>
      <c r="F237" s="105">
        <v>0</v>
      </c>
      <c r="G237" s="106">
        <f t="shared" si="18"/>
        <v>0</v>
      </c>
      <c r="H237" s="133"/>
    </row>
    <row r="238" spans="1:8" s="134" customFormat="1" ht="12.75" x14ac:dyDescent="0.25">
      <c r="A238" s="135" t="str">
        <f>A233&amp;"."&amp;4</f>
        <v>4.2.4</v>
      </c>
      <c r="B238" s="81" t="s">
        <v>65</v>
      </c>
      <c r="C238" s="130" t="s">
        <v>0</v>
      </c>
      <c r="D238" s="131">
        <v>3</v>
      </c>
      <c r="E238" s="132">
        <f t="shared" si="17"/>
        <v>3</v>
      </c>
      <c r="F238" s="105">
        <v>0</v>
      </c>
      <c r="G238" s="106">
        <f t="shared" si="18"/>
        <v>0</v>
      </c>
      <c r="H238" s="133"/>
    </row>
    <row r="239" spans="1:8" s="134" customFormat="1" ht="12.75" x14ac:dyDescent="0.25">
      <c r="A239" s="135" t="str">
        <f>A233&amp;"."&amp;5</f>
        <v>4.2.5</v>
      </c>
      <c r="B239" s="81" t="s">
        <v>66</v>
      </c>
      <c r="C239" s="130" t="s">
        <v>0</v>
      </c>
      <c r="D239" s="131">
        <v>1</v>
      </c>
      <c r="E239" s="132">
        <f t="shared" si="17"/>
        <v>1</v>
      </c>
      <c r="F239" s="105">
        <v>0</v>
      </c>
      <c r="G239" s="106">
        <f t="shared" ref="G239" si="19">E239*F239</f>
        <v>0</v>
      </c>
      <c r="H239" s="133"/>
    </row>
    <row r="240" spans="1:8" s="49" customFormat="1" ht="12.75" x14ac:dyDescent="0.25">
      <c r="A240" s="69"/>
      <c r="B240" s="47"/>
      <c r="C240" s="13"/>
      <c r="D240" s="55"/>
      <c r="E240" s="56"/>
      <c r="F240" s="45"/>
      <c r="G240" s="66"/>
      <c r="H240" s="48"/>
    </row>
    <row r="241" spans="1:8" s="10" customFormat="1" ht="11.25" x14ac:dyDescent="0.25">
      <c r="A241" s="71"/>
      <c r="B241" s="11"/>
      <c r="C241" s="12"/>
      <c r="D241" s="84"/>
      <c r="E241" s="73"/>
      <c r="F241" s="74"/>
      <c r="G241" s="85"/>
      <c r="H241" s="9"/>
    </row>
    <row r="242" spans="1:8" s="99" customFormat="1" ht="15.75" x14ac:dyDescent="0.25">
      <c r="A242" s="91">
        <v>5</v>
      </c>
      <c r="B242" s="92" t="s">
        <v>108</v>
      </c>
      <c r="C242" s="93"/>
      <c r="D242" s="94"/>
      <c r="E242" s="95"/>
      <c r="F242" s="96"/>
      <c r="G242" s="97"/>
      <c r="H242" s="98"/>
    </row>
    <row r="243" spans="1:8" s="49" customFormat="1" ht="25.5" x14ac:dyDescent="0.25">
      <c r="A243" s="164" t="str">
        <f>A242&amp;"."&amp;1</f>
        <v>5.1</v>
      </c>
      <c r="B243" s="163" t="s">
        <v>109</v>
      </c>
      <c r="C243" s="104" t="s">
        <v>9</v>
      </c>
      <c r="D243" s="131">
        <v>1</v>
      </c>
      <c r="E243" s="132">
        <f>D243</f>
        <v>1</v>
      </c>
      <c r="F243" s="105">
        <v>0</v>
      </c>
      <c r="G243" s="106">
        <f>E243*F243</f>
        <v>0</v>
      </c>
      <c r="H243" s="48"/>
    </row>
    <row r="244" spans="1:8" s="117" customFormat="1" ht="36" x14ac:dyDescent="0.25">
      <c r="A244" s="110"/>
      <c r="B244" s="109" t="s">
        <v>110</v>
      </c>
      <c r="C244" s="111"/>
      <c r="D244" s="112"/>
      <c r="E244" s="113"/>
      <c r="F244" s="114"/>
      <c r="G244" s="115"/>
      <c r="H244" s="116"/>
    </row>
    <row r="245" spans="1:8" s="90" customFormat="1" ht="8.25" x14ac:dyDescent="0.25">
      <c r="A245" s="120"/>
      <c r="B245" s="129"/>
      <c r="C245" s="86"/>
      <c r="D245" s="121"/>
      <c r="E245" s="87"/>
      <c r="F245" s="88"/>
      <c r="G245" s="122"/>
      <c r="H245" s="89"/>
    </row>
    <row r="246" spans="1:8" s="49" customFormat="1" ht="12.75" x14ac:dyDescent="0.25">
      <c r="A246" s="69" t="str">
        <f>A242&amp;"."&amp;2</f>
        <v>5.2</v>
      </c>
      <c r="B246" s="47" t="s">
        <v>111</v>
      </c>
      <c r="C246" s="13"/>
      <c r="D246" s="78"/>
      <c r="E246" s="79"/>
      <c r="F246" s="45"/>
      <c r="G246" s="66"/>
      <c r="H246" s="48"/>
    </row>
    <row r="247" spans="1:8" s="49" customFormat="1" ht="27" customHeight="1" x14ac:dyDescent="0.25">
      <c r="A247" s="69"/>
      <c r="B247" s="81" t="s">
        <v>14</v>
      </c>
      <c r="C247" s="13"/>
      <c r="D247" s="55"/>
      <c r="E247" s="56"/>
      <c r="F247" s="45"/>
      <c r="G247" s="66"/>
      <c r="H247" s="48"/>
    </row>
    <row r="248" spans="1:8" s="117" customFormat="1" ht="12.75" x14ac:dyDescent="0.25">
      <c r="A248" s="118" t="str">
        <f>A246&amp;"."&amp;1</f>
        <v>5.2.1</v>
      </c>
      <c r="B248" s="70" t="s">
        <v>112</v>
      </c>
      <c r="C248" s="111" t="s">
        <v>114</v>
      </c>
      <c r="D248" s="82">
        <v>2</v>
      </c>
      <c r="E248" s="83">
        <f>D248</f>
        <v>2</v>
      </c>
      <c r="F248" s="114">
        <v>0</v>
      </c>
      <c r="G248" s="115">
        <f>E248*F248</f>
        <v>0</v>
      </c>
      <c r="H248" s="116"/>
    </row>
    <row r="249" spans="1:8" s="117" customFormat="1" ht="12.75" x14ac:dyDescent="0.25">
      <c r="A249" s="118" t="str">
        <f>A246&amp;"."&amp;2</f>
        <v>5.2.2</v>
      </c>
      <c r="B249" s="70" t="s">
        <v>113</v>
      </c>
      <c r="C249" s="111" t="s">
        <v>114</v>
      </c>
      <c r="D249" s="82">
        <v>2</v>
      </c>
      <c r="E249" s="83">
        <f>D249</f>
        <v>2</v>
      </c>
      <c r="F249" s="114">
        <v>0</v>
      </c>
      <c r="G249" s="115">
        <f>E249*F249</f>
        <v>0</v>
      </c>
      <c r="H249" s="116"/>
    </row>
    <row r="250" spans="1:8" s="90" customFormat="1" ht="8.25" x14ac:dyDescent="0.25">
      <c r="A250" s="120"/>
      <c r="B250" s="129"/>
      <c r="C250" s="86"/>
      <c r="D250" s="121"/>
      <c r="E250" s="87"/>
      <c r="F250" s="88"/>
      <c r="G250" s="122"/>
      <c r="H250" s="89"/>
    </row>
    <row r="251" spans="1:8" s="49" customFormat="1" ht="12.75" x14ac:dyDescent="0.25">
      <c r="A251" s="69"/>
      <c r="B251" s="47"/>
      <c r="C251" s="13"/>
      <c r="D251" s="55"/>
      <c r="E251" s="56"/>
      <c r="F251" s="45"/>
      <c r="G251" s="66"/>
      <c r="H251" s="48"/>
    </row>
    <row r="252" spans="1:8" s="49" customFormat="1" ht="12.75" x14ac:dyDescent="0.25">
      <c r="A252" s="69"/>
      <c r="B252" s="47"/>
      <c r="C252" s="13"/>
      <c r="D252" s="55"/>
      <c r="E252" s="56"/>
      <c r="F252" s="45"/>
      <c r="G252" s="66"/>
      <c r="H252" s="48"/>
    </row>
    <row r="253" spans="1:8" s="49" customFormat="1" ht="12.75" x14ac:dyDescent="0.25">
      <c r="A253" s="69"/>
      <c r="B253" s="47"/>
      <c r="C253" s="13"/>
      <c r="D253" s="55"/>
      <c r="E253" s="56"/>
      <c r="F253" s="45"/>
      <c r="G253" s="66"/>
      <c r="H253" s="48"/>
    </row>
    <row r="254" spans="1:8" s="49" customFormat="1" ht="12.75" x14ac:dyDescent="0.25">
      <c r="A254" s="69"/>
      <c r="B254" s="47"/>
      <c r="C254" s="13"/>
      <c r="D254" s="55"/>
      <c r="E254" s="56"/>
      <c r="F254" s="45"/>
      <c r="G254" s="66"/>
      <c r="H254" s="48"/>
    </row>
    <row r="255" spans="1:8" s="49" customFormat="1" ht="12.75" x14ac:dyDescent="0.25">
      <c r="A255" s="69"/>
      <c r="B255" s="47"/>
      <c r="C255" s="13"/>
      <c r="D255" s="53"/>
      <c r="E255" s="56"/>
      <c r="F255" s="45"/>
      <c r="G255" s="58"/>
      <c r="H255" s="48"/>
    </row>
    <row r="256" spans="1:8" s="1" customFormat="1" ht="12.75" x14ac:dyDescent="0.2">
      <c r="A256" s="69"/>
      <c r="B256" s="50"/>
      <c r="C256" s="13"/>
      <c r="D256" s="53"/>
      <c r="E256" s="56"/>
      <c r="F256" s="45"/>
      <c r="G256" s="58"/>
      <c r="H256" s="8"/>
    </row>
    <row r="257" spans="1:8" s="1" customFormat="1" ht="13.5" thickBot="1" x14ac:dyDescent="0.25">
      <c r="A257" s="69"/>
      <c r="B257" s="51"/>
      <c r="C257" s="14"/>
      <c r="D257" s="54"/>
      <c r="E257" s="57"/>
      <c r="F257" s="46"/>
      <c r="G257" s="59"/>
      <c r="H257" s="8"/>
    </row>
    <row r="258" spans="1:8" ht="30.75" customHeight="1" thickBot="1" x14ac:dyDescent="0.3">
      <c r="A258" s="63"/>
      <c r="B258" s="64"/>
      <c r="C258" s="65"/>
      <c r="D258" s="65"/>
      <c r="E258" s="65"/>
      <c r="F258" s="68" t="s">
        <v>11</v>
      </c>
      <c r="G258" s="67">
        <f>SUM(G7:G257)</f>
        <v>0</v>
      </c>
    </row>
  </sheetData>
  <mergeCells count="3">
    <mergeCell ref="B11:F11"/>
    <mergeCell ref="B12:F12"/>
    <mergeCell ref="B211:F211"/>
  </mergeCells>
  <pageMargins left="0.31496062992125984" right="0.31496062992125984" top="0.35433070866141736" bottom="0.55118110236220474" header="0.11811023622047245" footer="0.11811023622047245"/>
  <pageSetup paperSize="9" scale="82" fitToHeight="0" orientation="portrait" r:id="rId1"/>
  <headerFooter>
    <oddHeader>&amp;C&amp;"-,Gras"&amp;14&amp;K008000DOCUMENT DE TRAVAIL</oddHeader>
    <oddFooter>&amp;L&amp;8&amp;F
&amp;Z&amp;R&amp;10Page - &amp;P/&amp;N
Imprimé le &amp;D</oddFooter>
  </headerFooter>
  <rowBreaks count="4" manualBreakCount="4">
    <brk id="64" max="6" man="1"/>
    <brk id="120" max="6" man="1"/>
    <brk id="177" max="6" man="1"/>
    <brk id="206"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6" tint="0.39997558519241921"/>
    <pageSetUpPr fitToPage="1"/>
  </sheetPr>
  <dimension ref="A1:AA156"/>
  <sheetViews>
    <sheetView showGridLines="0" view="pageBreakPreview" zoomScale="145" zoomScaleNormal="130" zoomScaleSheetLayoutView="145" workbookViewId="0">
      <pane ySplit="6" topLeftCell="A7" activePane="bottomLeft" state="frozen"/>
      <selection activeCell="B42" sqref="B42"/>
      <selection pane="bottomLeft" activeCell="B42" sqref="B42"/>
    </sheetView>
  </sheetViews>
  <sheetFormatPr baseColWidth="10" defaultRowHeight="15" x14ac:dyDescent="0.25"/>
  <cols>
    <col min="1" max="1" width="7.28515625" customWidth="1"/>
    <col min="2" max="2" width="50.7109375" customWidth="1"/>
    <col min="3" max="3" width="4.7109375" style="6" customWidth="1"/>
    <col min="4" max="6" width="13.7109375" style="6" customWidth="1"/>
    <col min="7" max="7" width="14.7109375" style="15" bestFit="1" customWidth="1"/>
    <col min="8" max="8" width="4.42578125" style="7" bestFit="1" customWidth="1"/>
  </cols>
  <sheetData>
    <row r="1" spans="1:27" s="185" customFormat="1" ht="15" customHeight="1" x14ac:dyDescent="0.2">
      <c r="A1" s="184" t="str">
        <f>"SENAT"&amp;" - "&amp;'BET_CVC-PG'!B5&amp;" - "&amp;'BET_CVC-PG'!B2&amp;'BET_CVC-PG'!B3</f>
        <v>SENAT - 15, RUE DE VAUGIRARD - 75 291 PARIS cedex 06 - DIRECTION DE L'ARCHIECTURE, DU PATRIMOINE ET DES JARDINS</v>
      </c>
      <c r="B1" s="22"/>
      <c r="C1" s="23"/>
      <c r="D1" s="23"/>
      <c r="E1" s="23"/>
      <c r="F1" s="23"/>
      <c r="G1" s="24"/>
      <c r="I1" s="41"/>
    </row>
    <row r="2" spans="1:27" s="19" customFormat="1" ht="15.75" x14ac:dyDescent="0.25">
      <c r="A2" s="25"/>
      <c r="B2" s="26" t="e">
        <f>'BET_CVC-PG'!#REF!</f>
        <v>#REF!</v>
      </c>
      <c r="C2" s="20"/>
      <c r="D2" s="20"/>
      <c r="E2" s="20"/>
      <c r="F2" s="20"/>
      <c r="G2" s="27"/>
    </row>
    <row r="3" spans="1:27" s="37" customFormat="1" ht="11.25" x14ac:dyDescent="0.2">
      <c r="A3" s="33"/>
      <c r="B3" s="34"/>
      <c r="C3" s="35"/>
      <c r="D3" s="35"/>
      <c r="E3" s="35"/>
      <c r="F3" s="35"/>
      <c r="G3" s="36"/>
    </row>
    <row r="4" spans="1:27" s="18" customFormat="1" ht="15.75" x14ac:dyDescent="0.25">
      <c r="A4" s="28"/>
      <c r="B4" s="29" t="e">
        <f>'BET_CVC-PG'!#REF!</f>
        <v>#REF!</v>
      </c>
      <c r="C4" s="30"/>
      <c r="D4" s="30"/>
      <c r="E4" s="30"/>
      <c r="F4" s="30"/>
      <c r="G4" s="31"/>
      <c r="H4" s="17"/>
      <c r="I4" s="17"/>
    </row>
    <row r="5" spans="1:27" s="2" customFormat="1" ht="12" thickBot="1" x14ac:dyDescent="0.25">
      <c r="A5" s="38"/>
      <c r="B5" s="32"/>
      <c r="C5" s="39"/>
      <c r="D5" s="39"/>
      <c r="E5" s="39"/>
      <c r="F5" s="39"/>
      <c r="G5" s="40"/>
      <c r="H5" s="16"/>
      <c r="I5" s="16"/>
    </row>
    <row r="6" spans="1:27" s="4" customFormat="1" ht="35.25" thickBot="1" x14ac:dyDescent="0.3">
      <c r="A6" s="60" t="s">
        <v>4</v>
      </c>
      <c r="B6" s="61" t="s">
        <v>2</v>
      </c>
      <c r="C6" s="21" t="s">
        <v>0</v>
      </c>
      <c r="D6" s="62" t="s">
        <v>10</v>
      </c>
      <c r="E6" s="52" t="s">
        <v>7</v>
      </c>
      <c r="F6" s="42" t="s">
        <v>6</v>
      </c>
      <c r="G6" s="43" t="s">
        <v>8</v>
      </c>
      <c r="H6" s="3"/>
      <c r="I6" s="3"/>
      <c r="Z6" s="5"/>
      <c r="AA6" s="5"/>
    </row>
    <row r="7" spans="1:27" s="49" customFormat="1" ht="12.75" x14ac:dyDescent="0.25">
      <c r="A7" s="69"/>
      <c r="B7" s="47"/>
      <c r="C7" s="13"/>
      <c r="D7" s="53"/>
      <c r="E7" s="56"/>
      <c r="F7" s="45"/>
      <c r="G7" s="44"/>
      <c r="H7" s="48"/>
    </row>
    <row r="8" spans="1:27" s="49" customFormat="1" ht="12.75" x14ac:dyDescent="0.25">
      <c r="A8" s="69"/>
      <c r="B8" s="47" t="e">
        <f>#REF!</f>
        <v>#REF!</v>
      </c>
      <c r="C8" s="13"/>
      <c r="D8" s="53"/>
      <c r="E8" s="56"/>
      <c r="F8" s="45"/>
      <c r="G8" s="44"/>
      <c r="H8" s="48"/>
    </row>
    <row r="9" spans="1:27" s="49" customFormat="1" ht="12.75" x14ac:dyDescent="0.25">
      <c r="A9" s="69"/>
      <c r="B9" s="47" t="e">
        <f>#REF!</f>
        <v>#REF!</v>
      </c>
      <c r="C9" s="13"/>
      <c r="D9" s="53"/>
      <c r="E9" s="56"/>
      <c r="F9" s="45"/>
      <c r="G9" s="44"/>
      <c r="H9" s="48"/>
    </row>
    <row r="10" spans="1:27" s="10" customFormat="1" ht="11.25" x14ac:dyDescent="0.25">
      <c r="A10" s="71"/>
      <c r="B10" s="11"/>
      <c r="C10" s="12"/>
      <c r="D10" s="72"/>
      <c r="E10" s="73"/>
      <c r="F10" s="74"/>
      <c r="G10" s="75"/>
      <c r="H10" s="9"/>
    </row>
    <row r="11" spans="1:27" s="49" customFormat="1" ht="29.25" customHeight="1" x14ac:dyDescent="0.25">
      <c r="A11" s="69"/>
      <c r="B11" s="433" t="e">
        <f>#REF!</f>
        <v>#REF!</v>
      </c>
      <c r="C11" s="434" t="e">
        <f>#REF!</f>
        <v>#REF!</v>
      </c>
      <c r="D11" s="434" t="e">
        <f>#REF!</f>
        <v>#REF!</v>
      </c>
      <c r="E11" s="434" t="e">
        <f>#REF!</f>
        <v>#REF!</v>
      </c>
      <c r="F11" s="435" t="e">
        <f>#REF!</f>
        <v>#REF!</v>
      </c>
      <c r="G11" s="44"/>
      <c r="H11" s="48"/>
    </row>
    <row r="12" spans="1:27" s="49" customFormat="1" ht="45" customHeight="1" x14ac:dyDescent="0.25">
      <c r="A12" s="69"/>
      <c r="B12" s="433" t="e">
        <f>#REF!</f>
        <v>#REF!</v>
      </c>
      <c r="C12" s="434" t="e">
        <f>#REF!</f>
        <v>#REF!</v>
      </c>
      <c r="D12" s="434" t="e">
        <f>#REF!</f>
        <v>#REF!</v>
      </c>
      <c r="E12" s="434" t="e">
        <f>#REF!</f>
        <v>#REF!</v>
      </c>
      <c r="F12" s="435" t="e">
        <f>#REF!</f>
        <v>#REF!</v>
      </c>
      <c r="G12" s="44"/>
      <c r="H12" s="48"/>
    </row>
    <row r="13" spans="1:27" s="10" customFormat="1" ht="11.25" x14ac:dyDescent="0.25">
      <c r="A13" s="71"/>
      <c r="B13" s="11"/>
      <c r="C13" s="12"/>
      <c r="D13" s="72"/>
      <c r="E13" s="73"/>
      <c r="F13" s="74"/>
      <c r="G13" s="75"/>
      <c r="H13" s="9"/>
    </row>
    <row r="14" spans="1:27" s="49" customFormat="1" ht="12.75" x14ac:dyDescent="0.25">
      <c r="A14" s="69"/>
      <c r="B14" s="76" t="e">
        <f>#REF!</f>
        <v>#REF!</v>
      </c>
      <c r="C14" s="13"/>
      <c r="D14" s="53"/>
      <c r="E14" s="56"/>
      <c r="F14" s="45"/>
      <c r="G14" s="44"/>
      <c r="H14" s="48"/>
    </row>
    <row r="15" spans="1:27" s="49" customFormat="1" ht="12.75" x14ac:dyDescent="0.25">
      <c r="A15" s="69"/>
      <c r="B15" s="77" t="e">
        <f>#REF!</f>
        <v>#REF!</v>
      </c>
      <c r="C15" s="13"/>
      <c r="D15" s="53"/>
      <c r="E15" s="56"/>
      <c r="F15" s="45"/>
      <c r="G15" s="44"/>
      <c r="H15" s="48"/>
    </row>
    <row r="16" spans="1:27" s="49" customFormat="1" ht="12.75" x14ac:dyDescent="0.25">
      <c r="A16" s="69"/>
      <c r="B16" s="77" t="e">
        <f>#REF!</f>
        <v>#REF!</v>
      </c>
      <c r="C16" s="13"/>
      <c r="D16" s="53"/>
      <c r="E16" s="56"/>
      <c r="F16" s="45"/>
      <c r="G16" s="44"/>
      <c r="H16" s="48"/>
    </row>
    <row r="17" spans="1:8" s="10" customFormat="1" ht="11.25" x14ac:dyDescent="0.25">
      <c r="A17" s="71"/>
      <c r="B17" s="11"/>
      <c r="C17" s="12"/>
      <c r="D17" s="72"/>
      <c r="E17" s="73"/>
      <c r="F17" s="74"/>
      <c r="G17" s="75"/>
      <c r="H17" s="9"/>
    </row>
    <row r="18" spans="1:8" s="49" customFormat="1" ht="12.75" x14ac:dyDescent="0.25">
      <c r="A18" s="69"/>
      <c r="B18" s="77" t="s">
        <v>16</v>
      </c>
      <c r="C18" s="13"/>
      <c r="D18" s="53"/>
      <c r="E18" s="56"/>
      <c r="F18" s="45"/>
      <c r="G18" s="44"/>
      <c r="H18" s="48"/>
    </row>
    <row r="19" spans="1:8" s="49" customFormat="1" ht="12.75" x14ac:dyDescent="0.25">
      <c r="A19" s="69"/>
      <c r="B19" s="77"/>
      <c r="C19" s="13"/>
      <c r="D19" s="53"/>
      <c r="E19" s="56"/>
      <c r="F19" s="45"/>
      <c r="G19" s="44"/>
      <c r="H19" s="48"/>
    </row>
    <row r="20" spans="1:8" s="99" customFormat="1" ht="15.75" x14ac:dyDescent="0.25">
      <c r="A20" s="107" t="s">
        <v>17</v>
      </c>
      <c r="B20" s="108" t="s">
        <v>46</v>
      </c>
      <c r="C20" s="143"/>
      <c r="D20" s="144"/>
      <c r="E20" s="95"/>
      <c r="F20" s="96"/>
      <c r="G20" s="97"/>
      <c r="H20" s="98"/>
    </row>
    <row r="21" spans="1:8" s="10" customFormat="1" ht="11.25" x14ac:dyDescent="0.25">
      <c r="A21" s="71"/>
      <c r="B21" s="11"/>
      <c r="C21" s="12"/>
      <c r="D21" s="72"/>
      <c r="E21" s="73"/>
      <c r="F21" s="74"/>
      <c r="G21" s="75"/>
      <c r="H21" s="9"/>
    </row>
    <row r="22" spans="1:8" s="99" customFormat="1" ht="15.75" x14ac:dyDescent="0.25">
      <c r="A22" s="91">
        <v>1</v>
      </c>
      <c r="B22" s="92" t="s">
        <v>15</v>
      </c>
      <c r="C22" s="93"/>
      <c r="D22" s="94"/>
      <c r="E22" s="95"/>
      <c r="F22" s="96"/>
      <c r="G22" s="97"/>
      <c r="H22" s="98"/>
    </row>
    <row r="23" spans="1:8" s="49" customFormat="1" ht="12.75" x14ac:dyDescent="0.25">
      <c r="A23" s="69"/>
      <c r="B23" s="77" t="s">
        <v>20</v>
      </c>
      <c r="C23" s="13"/>
      <c r="D23" s="55"/>
      <c r="E23" s="56"/>
      <c r="F23" s="45"/>
      <c r="G23" s="66"/>
      <c r="H23" s="48"/>
    </row>
    <row r="24" spans="1:8" s="10" customFormat="1" ht="11.25" x14ac:dyDescent="0.25">
      <c r="A24" s="71"/>
      <c r="B24" s="11"/>
      <c r="C24" s="12"/>
      <c r="D24" s="84"/>
      <c r="E24" s="73"/>
      <c r="F24" s="74"/>
      <c r="G24" s="85"/>
      <c r="H24" s="9"/>
    </row>
    <row r="25" spans="1:8" s="99" customFormat="1" ht="15.75" x14ac:dyDescent="0.25">
      <c r="A25" s="91">
        <f>A22+1</f>
        <v>2</v>
      </c>
      <c r="B25" s="92" t="s">
        <v>18</v>
      </c>
      <c r="C25" s="93"/>
      <c r="D25" s="94"/>
      <c r="E25" s="95"/>
      <c r="F25" s="96"/>
      <c r="G25" s="97"/>
      <c r="H25" s="98"/>
    </row>
    <row r="26" spans="1:8" s="49" customFormat="1" ht="12.75" x14ac:dyDescent="0.25">
      <c r="A26" s="69" t="str">
        <f>A25&amp;"."&amp;1</f>
        <v>2.1</v>
      </c>
      <c r="B26" s="47" t="s">
        <v>21</v>
      </c>
      <c r="C26" s="13" t="s">
        <v>9</v>
      </c>
      <c r="D26" s="78">
        <v>1</v>
      </c>
      <c r="E26" s="79">
        <f>D26</f>
        <v>1</v>
      </c>
      <c r="F26" s="45">
        <v>0</v>
      </c>
      <c r="G26" s="66">
        <f>E26*F26</f>
        <v>0</v>
      </c>
      <c r="H26" s="48"/>
    </row>
    <row r="27" spans="1:8" s="117" customFormat="1" ht="24" x14ac:dyDescent="0.25">
      <c r="A27" s="110"/>
      <c r="B27" s="109" t="s">
        <v>25</v>
      </c>
      <c r="C27" s="111"/>
      <c r="D27" s="112"/>
      <c r="E27" s="113"/>
      <c r="F27" s="114"/>
      <c r="G27" s="115"/>
      <c r="H27" s="116"/>
    </row>
    <row r="28" spans="1:8" s="90" customFormat="1" ht="8.25" x14ac:dyDescent="0.25">
      <c r="A28" s="120"/>
      <c r="B28" s="129"/>
      <c r="C28" s="86"/>
      <c r="D28" s="121"/>
      <c r="E28" s="87"/>
      <c r="F28" s="88"/>
      <c r="G28" s="122"/>
      <c r="H28" s="89"/>
    </row>
    <row r="29" spans="1:8" s="49" customFormat="1" ht="12.75" x14ac:dyDescent="0.25">
      <c r="A29" s="69" t="str">
        <f>A25&amp;"."&amp;2</f>
        <v>2.2</v>
      </c>
      <c r="B29" s="47" t="s">
        <v>26</v>
      </c>
      <c r="C29" s="13"/>
      <c r="D29" s="78"/>
      <c r="E29" s="79"/>
      <c r="F29" s="45"/>
      <c r="G29" s="66"/>
      <c r="H29" s="48"/>
    </row>
    <row r="30" spans="1:8" s="128" customFormat="1" ht="12" x14ac:dyDescent="0.25">
      <c r="A30" s="118"/>
      <c r="B30" s="70" t="s">
        <v>28</v>
      </c>
      <c r="C30" s="123"/>
      <c r="D30" s="119"/>
      <c r="E30" s="124"/>
      <c r="F30" s="125"/>
      <c r="G30" s="126"/>
      <c r="H30" s="127"/>
    </row>
    <row r="31" spans="1:8" s="49" customFormat="1" ht="27" customHeight="1" x14ac:dyDescent="0.25">
      <c r="A31" s="69"/>
      <c r="B31" s="81" t="s">
        <v>14</v>
      </c>
      <c r="C31" s="13"/>
      <c r="D31" s="55"/>
      <c r="E31" s="56"/>
      <c r="F31" s="45"/>
      <c r="G31" s="66"/>
      <c r="H31" s="48"/>
    </row>
    <row r="32" spans="1:8" s="117" customFormat="1" ht="12.75" x14ac:dyDescent="0.25">
      <c r="A32" s="118" t="str">
        <f>A29&amp;"."&amp;1</f>
        <v>2.2.1</v>
      </c>
      <c r="B32" s="70" t="s">
        <v>41</v>
      </c>
      <c r="C32" s="111" t="s">
        <v>1</v>
      </c>
      <c r="D32" s="82">
        <v>12</v>
      </c>
      <c r="E32" s="83">
        <f>D32</f>
        <v>12</v>
      </c>
      <c r="F32" s="114">
        <v>0</v>
      </c>
      <c r="G32" s="115">
        <f>E32*F32</f>
        <v>0</v>
      </c>
      <c r="H32" s="116"/>
    </row>
    <row r="33" spans="1:8" s="90" customFormat="1" ht="8.25" x14ac:dyDescent="0.25">
      <c r="A33" s="120"/>
      <c r="B33" s="129"/>
      <c r="C33" s="86"/>
      <c r="D33" s="121"/>
      <c r="E33" s="87"/>
      <c r="F33" s="88"/>
      <c r="G33" s="122"/>
      <c r="H33" s="89"/>
    </row>
    <row r="34" spans="1:8" s="49" customFormat="1" ht="12.75" x14ac:dyDescent="0.25">
      <c r="A34" s="69" t="str">
        <f>A25&amp;"."&amp;3</f>
        <v>2.3</v>
      </c>
      <c r="B34" s="47" t="s">
        <v>30</v>
      </c>
      <c r="C34" s="13"/>
      <c r="D34" s="78"/>
      <c r="E34" s="79"/>
      <c r="F34" s="45"/>
      <c r="G34" s="66"/>
      <c r="H34" s="48"/>
    </row>
    <row r="35" spans="1:8" s="128" customFormat="1" ht="12" x14ac:dyDescent="0.25">
      <c r="A35" s="118"/>
      <c r="B35" s="70" t="s">
        <v>29</v>
      </c>
      <c r="C35" s="123"/>
      <c r="D35" s="119"/>
      <c r="E35" s="124"/>
      <c r="F35" s="125"/>
      <c r="G35" s="126"/>
      <c r="H35" s="127"/>
    </row>
    <row r="36" spans="1:8" s="49" customFormat="1" ht="27" customHeight="1" x14ac:dyDescent="0.25">
      <c r="A36" s="69"/>
      <c r="B36" s="81" t="s">
        <v>14</v>
      </c>
      <c r="C36" s="13"/>
      <c r="D36" s="55"/>
      <c r="E36" s="56"/>
      <c r="F36" s="45"/>
      <c r="G36" s="66"/>
      <c r="H36" s="48"/>
    </row>
    <row r="37" spans="1:8" s="49" customFormat="1" ht="12.75" x14ac:dyDescent="0.25">
      <c r="A37" s="69"/>
      <c r="B37" s="70" t="s">
        <v>3</v>
      </c>
      <c r="C37" s="13"/>
      <c r="D37" s="55"/>
      <c r="E37" s="56"/>
      <c r="F37" s="45"/>
      <c r="G37" s="66"/>
      <c r="H37" s="48"/>
    </row>
    <row r="38" spans="1:8" s="117" customFormat="1" ht="12.75" x14ac:dyDescent="0.25">
      <c r="A38" s="118" t="str">
        <f>A34&amp;"."&amp;1</f>
        <v>2.3.1</v>
      </c>
      <c r="B38" s="70" t="s">
        <v>42</v>
      </c>
      <c r="C38" s="111" t="s">
        <v>1</v>
      </c>
      <c r="D38" s="82">
        <v>2.5</v>
      </c>
      <c r="E38" s="83">
        <f>D38</f>
        <v>2.5</v>
      </c>
      <c r="F38" s="114">
        <v>0</v>
      </c>
      <c r="G38" s="115">
        <f>E38*F38</f>
        <v>0</v>
      </c>
      <c r="H38" s="116"/>
    </row>
    <row r="39" spans="1:8" s="117" customFormat="1" ht="12.75" x14ac:dyDescent="0.25">
      <c r="A39" s="118" t="str">
        <f>A34&amp;"."&amp;2</f>
        <v>2.3.2</v>
      </c>
      <c r="B39" s="70" t="s">
        <v>43</v>
      </c>
      <c r="C39" s="111" t="s">
        <v>1</v>
      </c>
      <c r="D39" s="82">
        <v>2</v>
      </c>
      <c r="E39" s="83">
        <f>D39</f>
        <v>2</v>
      </c>
      <c r="F39" s="114">
        <v>0</v>
      </c>
      <c r="G39" s="115">
        <f>E39*F39</f>
        <v>0</v>
      </c>
      <c r="H39" s="116"/>
    </row>
    <row r="40" spans="1:8" s="90" customFormat="1" ht="8.25" x14ac:dyDescent="0.25">
      <c r="A40" s="120"/>
      <c r="B40" s="129"/>
      <c r="C40" s="86"/>
      <c r="D40" s="121"/>
      <c r="E40" s="87"/>
      <c r="F40" s="88"/>
      <c r="G40" s="122"/>
      <c r="H40" s="89"/>
    </row>
    <row r="41" spans="1:8" s="49" customFormat="1" ht="12.75" x14ac:dyDescent="0.25">
      <c r="A41" s="69" t="str">
        <f>A25&amp;"."&amp;3</f>
        <v>2.3</v>
      </c>
      <c r="B41" s="47" t="s">
        <v>24</v>
      </c>
      <c r="C41" s="13" t="s">
        <v>9</v>
      </c>
      <c r="D41" s="78">
        <v>1</v>
      </c>
      <c r="E41" s="79">
        <f>D41</f>
        <v>1</v>
      </c>
      <c r="F41" s="45">
        <v>0</v>
      </c>
      <c r="G41" s="66">
        <f>E41*F41</f>
        <v>0</v>
      </c>
      <c r="H41" s="48"/>
    </row>
    <row r="42" spans="1:8" s="49" customFormat="1" ht="12.75" x14ac:dyDescent="0.25">
      <c r="A42" s="69"/>
      <c r="B42" s="70" t="s">
        <v>31</v>
      </c>
      <c r="C42" s="13"/>
      <c r="D42" s="55"/>
      <c r="E42" s="56"/>
      <c r="F42" s="45"/>
      <c r="G42" s="66"/>
      <c r="H42" s="48"/>
    </row>
    <row r="43" spans="1:8" s="90" customFormat="1" ht="8.25" x14ac:dyDescent="0.25">
      <c r="A43" s="120"/>
      <c r="B43" s="129"/>
      <c r="C43" s="86"/>
      <c r="D43" s="121"/>
      <c r="E43" s="87"/>
      <c r="F43" s="88"/>
      <c r="G43" s="122"/>
      <c r="H43" s="89"/>
    </row>
    <row r="44" spans="1:8" s="49" customFormat="1" ht="12.75" x14ac:dyDescent="0.25">
      <c r="A44" s="69" t="str">
        <f>A25&amp;"."&amp;3</f>
        <v>2.3</v>
      </c>
      <c r="B44" s="47" t="s">
        <v>27</v>
      </c>
      <c r="C44" s="13" t="s">
        <v>9</v>
      </c>
      <c r="D44" s="78">
        <v>1</v>
      </c>
      <c r="E44" s="79">
        <f>D44</f>
        <v>1</v>
      </c>
      <c r="F44" s="45">
        <v>0</v>
      </c>
      <c r="G44" s="66">
        <f>E44*F44</f>
        <v>0</v>
      </c>
      <c r="H44" s="48"/>
    </row>
    <row r="45" spans="1:8" s="49" customFormat="1" ht="24" x14ac:dyDescent="0.25">
      <c r="A45" s="69"/>
      <c r="B45" s="80" t="s">
        <v>32</v>
      </c>
      <c r="C45" s="13"/>
      <c r="D45" s="55"/>
      <c r="E45" s="56"/>
      <c r="F45" s="45"/>
      <c r="G45" s="66"/>
      <c r="H45" s="48"/>
    </row>
    <row r="46" spans="1:8" s="10" customFormat="1" ht="11.25" x14ac:dyDescent="0.25">
      <c r="A46" s="71"/>
      <c r="B46" s="11"/>
      <c r="C46" s="12"/>
      <c r="D46" s="84"/>
      <c r="E46" s="73"/>
      <c r="F46" s="74"/>
      <c r="G46" s="85"/>
      <c r="H46" s="9"/>
    </row>
    <row r="47" spans="1:8" s="99" customFormat="1" ht="15.75" x14ac:dyDescent="0.25">
      <c r="A47" s="91">
        <f>A25+1</f>
        <v>3</v>
      </c>
      <c r="B47" s="92" t="s">
        <v>19</v>
      </c>
      <c r="C47" s="93"/>
      <c r="D47" s="94"/>
      <c r="E47" s="95"/>
      <c r="F47" s="96"/>
      <c r="G47" s="97"/>
      <c r="H47" s="98"/>
    </row>
    <row r="48" spans="1:8" s="49" customFormat="1" ht="12.75" x14ac:dyDescent="0.25">
      <c r="A48" s="69" t="str">
        <f>A47&amp;"."&amp;1</f>
        <v>3.1</v>
      </c>
      <c r="B48" s="47" t="s">
        <v>22</v>
      </c>
      <c r="C48" s="13"/>
      <c r="D48" s="78"/>
      <c r="E48" s="79"/>
      <c r="F48" s="45"/>
      <c r="G48" s="66"/>
      <c r="H48" s="48"/>
    </row>
    <row r="49" spans="1:8" s="117" customFormat="1" ht="12" x14ac:dyDescent="0.25">
      <c r="A49" s="110"/>
      <c r="B49" s="136" t="s">
        <v>37</v>
      </c>
      <c r="C49" s="111"/>
      <c r="D49" s="112"/>
      <c r="E49" s="113"/>
      <c r="F49" s="114"/>
      <c r="G49" s="115"/>
      <c r="H49" s="116"/>
    </row>
    <row r="50" spans="1:8" s="49" customFormat="1" ht="64.5" customHeight="1" x14ac:dyDescent="0.25">
      <c r="A50" s="69"/>
      <c r="B50" s="436" t="s">
        <v>40</v>
      </c>
      <c r="C50" s="437"/>
      <c r="D50" s="437"/>
      <c r="E50" s="437"/>
      <c r="F50" s="438"/>
      <c r="G50" s="66"/>
      <c r="H50" s="48"/>
    </row>
    <row r="51" spans="1:8" s="117" customFormat="1" ht="12.75" x14ac:dyDescent="0.25">
      <c r="A51" s="118" t="str">
        <f>A48&amp;"."&amp;1</f>
        <v>3.1.1</v>
      </c>
      <c r="B51" s="70" t="s">
        <v>38</v>
      </c>
      <c r="C51" s="111" t="s">
        <v>36</v>
      </c>
      <c r="D51" s="137">
        <f>400+10+112</f>
        <v>522</v>
      </c>
      <c r="E51" s="138">
        <f t="shared" ref="E51:E54" si="0">D51</f>
        <v>522</v>
      </c>
      <c r="F51" s="141">
        <v>0</v>
      </c>
      <c r="G51" s="66">
        <f t="shared" ref="G51:G54" si="1">E51*F51</f>
        <v>0</v>
      </c>
      <c r="H51" s="116"/>
    </row>
    <row r="52" spans="1:8" s="117" customFormat="1" ht="12.75" x14ac:dyDescent="0.25">
      <c r="A52" s="118" t="str">
        <f>A48&amp;"."&amp;2</f>
        <v>3.1.2</v>
      </c>
      <c r="B52" s="70" t="s">
        <v>33</v>
      </c>
      <c r="C52" s="111" t="s">
        <v>36</v>
      </c>
      <c r="D52" s="137">
        <v>160</v>
      </c>
      <c r="E52" s="138">
        <f t="shared" si="0"/>
        <v>160</v>
      </c>
      <c r="F52" s="141">
        <v>0</v>
      </c>
      <c r="G52" s="66">
        <f t="shared" si="1"/>
        <v>0</v>
      </c>
      <c r="H52" s="116"/>
    </row>
    <row r="53" spans="1:8" s="134" customFormat="1" ht="24" x14ac:dyDescent="0.25">
      <c r="A53" s="135" t="str">
        <f>A48&amp;"."&amp;3</f>
        <v>3.1.3</v>
      </c>
      <c r="B53" s="81" t="s">
        <v>34</v>
      </c>
      <c r="C53" s="130" t="s">
        <v>36</v>
      </c>
      <c r="D53" s="139">
        <f>350+30+10</f>
        <v>390</v>
      </c>
      <c r="E53" s="140">
        <f t="shared" si="0"/>
        <v>390</v>
      </c>
      <c r="F53" s="142">
        <v>0</v>
      </c>
      <c r="G53" s="106">
        <f t="shared" si="1"/>
        <v>0</v>
      </c>
      <c r="H53" s="133"/>
    </row>
    <row r="54" spans="1:8" s="134" customFormat="1" ht="12.75" x14ac:dyDescent="0.25">
      <c r="A54" s="135" t="str">
        <f>A48&amp;"."&amp;4</f>
        <v>3.1.4</v>
      </c>
      <c r="B54" s="81" t="s">
        <v>39</v>
      </c>
      <c r="C54" s="130" t="s">
        <v>36</v>
      </c>
      <c r="D54" s="139">
        <f>10+25</f>
        <v>35</v>
      </c>
      <c r="E54" s="140">
        <f t="shared" si="0"/>
        <v>35</v>
      </c>
      <c r="F54" s="142">
        <v>0</v>
      </c>
      <c r="G54" s="106">
        <f t="shared" si="1"/>
        <v>0</v>
      </c>
      <c r="H54" s="133"/>
    </row>
    <row r="55" spans="1:8" s="49" customFormat="1" ht="12.75" x14ac:dyDescent="0.25">
      <c r="A55" s="69"/>
      <c r="B55" s="47"/>
      <c r="C55" s="13"/>
      <c r="D55" s="55"/>
      <c r="E55" s="56"/>
      <c r="F55" s="45"/>
      <c r="G55" s="66"/>
      <c r="H55" s="48"/>
    </row>
    <row r="56" spans="1:8" s="49" customFormat="1" ht="13.5" thickBot="1" x14ac:dyDescent="0.3">
      <c r="A56" s="100"/>
      <c r="B56" s="101"/>
      <c r="C56" s="14"/>
      <c r="D56" s="102"/>
      <c r="E56" s="57"/>
      <c r="F56" s="46"/>
      <c r="G56" s="103"/>
      <c r="H56" s="48"/>
    </row>
    <row r="57" spans="1:8" s="49" customFormat="1" ht="12.75" x14ac:dyDescent="0.25">
      <c r="A57" s="69"/>
      <c r="B57" s="47"/>
      <c r="C57" s="13"/>
      <c r="D57" s="55"/>
      <c r="E57" s="56"/>
      <c r="F57" s="45"/>
      <c r="G57" s="66"/>
      <c r="H57" s="48"/>
    </row>
    <row r="58" spans="1:8" s="49" customFormat="1" ht="12.75" x14ac:dyDescent="0.25">
      <c r="A58" s="69" t="str">
        <f>A47&amp;"."&amp;2</f>
        <v>3.2</v>
      </c>
      <c r="B58" s="47" t="s">
        <v>23</v>
      </c>
      <c r="C58" s="13"/>
      <c r="D58" s="78"/>
      <c r="E58" s="79"/>
      <c r="F58" s="45"/>
      <c r="G58" s="66"/>
      <c r="H58" s="48"/>
    </row>
    <row r="59" spans="1:8" s="49" customFormat="1" ht="40.5" customHeight="1" x14ac:dyDescent="0.25">
      <c r="A59" s="69"/>
      <c r="B59" s="81" t="s">
        <v>35</v>
      </c>
      <c r="C59" s="13"/>
      <c r="D59" s="55"/>
      <c r="E59" s="56"/>
      <c r="F59" s="45"/>
      <c r="G59" s="66"/>
      <c r="H59" s="48"/>
    </row>
    <row r="60" spans="1:8" s="117" customFormat="1" ht="12.75" x14ac:dyDescent="0.25">
      <c r="A60" s="118" t="str">
        <f>A58&amp;"."&amp;1</f>
        <v>3.2.1</v>
      </c>
      <c r="B60" s="70" t="s">
        <v>38</v>
      </c>
      <c r="C60" s="111" t="s">
        <v>0</v>
      </c>
      <c r="D60" s="78">
        <v>1</v>
      </c>
      <c r="E60" s="79">
        <f t="shared" ref="E60:E63" si="2">D60</f>
        <v>1</v>
      </c>
      <c r="F60" s="45">
        <v>0</v>
      </c>
      <c r="G60" s="66">
        <f t="shared" ref="G60:G61" si="3">E60*F60</f>
        <v>0</v>
      </c>
      <c r="H60" s="116"/>
    </row>
    <row r="61" spans="1:8" s="117" customFormat="1" ht="12.75" x14ac:dyDescent="0.25">
      <c r="A61" s="118" t="str">
        <f>A58&amp;"."&amp;2</f>
        <v>3.2.2</v>
      </c>
      <c r="B61" s="70" t="s">
        <v>33</v>
      </c>
      <c r="C61" s="111" t="s">
        <v>0</v>
      </c>
      <c r="D61" s="78">
        <v>1</v>
      </c>
      <c r="E61" s="79">
        <f t="shared" si="2"/>
        <v>1</v>
      </c>
      <c r="F61" s="45">
        <v>0</v>
      </c>
      <c r="G61" s="66">
        <f t="shared" si="3"/>
        <v>0</v>
      </c>
      <c r="H61" s="116"/>
    </row>
    <row r="62" spans="1:8" s="134" customFormat="1" ht="24" x14ac:dyDescent="0.25">
      <c r="A62" s="135" t="str">
        <f>A58&amp;"."&amp;3</f>
        <v>3.2.3</v>
      </c>
      <c r="B62" s="81" t="s">
        <v>34</v>
      </c>
      <c r="C62" s="130" t="s">
        <v>0</v>
      </c>
      <c r="D62" s="131">
        <v>1</v>
      </c>
      <c r="E62" s="132">
        <f t="shared" si="2"/>
        <v>1</v>
      </c>
      <c r="F62" s="105">
        <v>0</v>
      </c>
      <c r="G62" s="106">
        <f t="shared" ref="G62" si="4">E62*F62</f>
        <v>0</v>
      </c>
      <c r="H62" s="133"/>
    </row>
    <row r="63" spans="1:8" s="134" customFormat="1" ht="12.75" x14ac:dyDescent="0.25">
      <c r="A63" s="135" t="str">
        <f>A58&amp;"."&amp;4</f>
        <v>3.2.4</v>
      </c>
      <c r="B63" s="81" t="s">
        <v>39</v>
      </c>
      <c r="C63" s="130" t="s">
        <v>0</v>
      </c>
      <c r="D63" s="131">
        <v>1</v>
      </c>
      <c r="E63" s="132">
        <f t="shared" si="2"/>
        <v>1</v>
      </c>
      <c r="F63" s="105">
        <v>0</v>
      </c>
      <c r="G63" s="106">
        <f t="shared" ref="G63" si="5">E63*F63</f>
        <v>0</v>
      </c>
      <c r="H63" s="133"/>
    </row>
    <row r="64" spans="1:8" s="49" customFormat="1" ht="12.75" x14ac:dyDescent="0.25">
      <c r="A64" s="69"/>
      <c r="B64" s="47"/>
      <c r="C64" s="13"/>
      <c r="D64" s="55"/>
      <c r="E64" s="56"/>
      <c r="F64" s="45"/>
      <c r="G64" s="66"/>
      <c r="H64" s="48"/>
    </row>
    <row r="65" spans="1:8" s="49" customFormat="1" ht="12.75" x14ac:dyDescent="0.25">
      <c r="A65" s="69"/>
      <c r="B65" s="77"/>
      <c r="C65" s="13"/>
      <c r="D65" s="53"/>
      <c r="E65" s="56"/>
      <c r="F65" s="45"/>
      <c r="G65" s="44"/>
      <c r="H65" s="48"/>
    </row>
    <row r="66" spans="1:8" s="99" customFormat="1" ht="15.75" x14ac:dyDescent="0.25">
      <c r="A66" s="107" t="s">
        <v>44</v>
      </c>
      <c r="B66" s="108" t="s">
        <v>45</v>
      </c>
      <c r="C66" s="143"/>
      <c r="D66" s="144"/>
      <c r="E66" s="95"/>
      <c r="F66" s="96"/>
      <c r="G66" s="97"/>
      <c r="H66" s="98"/>
    </row>
    <row r="67" spans="1:8" s="10" customFormat="1" ht="11.25" x14ac:dyDescent="0.25">
      <c r="A67" s="71"/>
      <c r="B67" s="11"/>
      <c r="C67" s="12"/>
      <c r="D67" s="72"/>
      <c r="E67" s="73"/>
      <c r="F67" s="74"/>
      <c r="G67" s="75"/>
      <c r="H67" s="9"/>
    </row>
    <row r="68" spans="1:8" s="99" customFormat="1" ht="15.75" x14ac:dyDescent="0.25">
      <c r="A68" s="91">
        <f>A47+1</f>
        <v>4</v>
      </c>
      <c r="B68" s="92" t="s">
        <v>15</v>
      </c>
      <c r="C68" s="93"/>
      <c r="D68" s="94"/>
      <c r="E68" s="95"/>
      <c r="F68" s="96"/>
      <c r="G68" s="97"/>
      <c r="H68" s="98"/>
    </row>
    <row r="69" spans="1:8" s="49" customFormat="1" ht="12.75" x14ac:dyDescent="0.25">
      <c r="A69" s="69"/>
      <c r="B69" s="77" t="s">
        <v>20</v>
      </c>
      <c r="C69" s="13"/>
      <c r="D69" s="55"/>
      <c r="E69" s="56"/>
      <c r="F69" s="45"/>
      <c r="G69" s="66"/>
      <c r="H69" s="48"/>
    </row>
    <row r="70" spans="1:8" s="10" customFormat="1" ht="11.25" x14ac:dyDescent="0.25">
      <c r="A70" s="71"/>
      <c r="B70" s="11"/>
      <c r="C70" s="12"/>
      <c r="D70" s="84"/>
      <c r="E70" s="73"/>
      <c r="F70" s="74"/>
      <c r="G70" s="85"/>
      <c r="H70" s="9"/>
    </row>
    <row r="71" spans="1:8" s="99" customFormat="1" ht="15.75" x14ac:dyDescent="0.25">
      <c r="A71" s="91">
        <f>A68+1</f>
        <v>5</v>
      </c>
      <c r="B71" s="92" t="s">
        <v>18</v>
      </c>
      <c r="C71" s="93"/>
      <c r="D71" s="94"/>
      <c r="E71" s="95"/>
      <c r="F71" s="96"/>
      <c r="G71" s="97"/>
      <c r="H71" s="98"/>
    </row>
    <row r="72" spans="1:8" s="49" customFormat="1" ht="12.75" x14ac:dyDescent="0.25">
      <c r="A72" s="69" t="str">
        <f>A71&amp;"."&amp;1</f>
        <v>5.1</v>
      </c>
      <c r="B72" s="47" t="s">
        <v>21</v>
      </c>
      <c r="C72" s="13" t="s">
        <v>9</v>
      </c>
      <c r="D72" s="78">
        <v>1</v>
      </c>
      <c r="E72" s="79">
        <f>D72</f>
        <v>1</v>
      </c>
      <c r="F72" s="45">
        <v>0</v>
      </c>
      <c r="G72" s="66">
        <f>E72*F72</f>
        <v>0</v>
      </c>
      <c r="H72" s="48"/>
    </row>
    <row r="73" spans="1:8" s="117" customFormat="1" ht="24" x14ac:dyDescent="0.25">
      <c r="A73" s="110"/>
      <c r="B73" s="109" t="s">
        <v>25</v>
      </c>
      <c r="C73" s="111"/>
      <c r="D73" s="112"/>
      <c r="E73" s="113"/>
      <c r="F73" s="114"/>
      <c r="G73" s="115"/>
      <c r="H73" s="116"/>
    </row>
    <row r="74" spans="1:8" s="90" customFormat="1" ht="8.25" x14ac:dyDescent="0.25">
      <c r="A74" s="120"/>
      <c r="B74" s="129"/>
      <c r="C74" s="86"/>
      <c r="D74" s="121"/>
      <c r="E74" s="87"/>
      <c r="F74" s="88"/>
      <c r="G74" s="122"/>
      <c r="H74" s="89"/>
    </row>
    <row r="75" spans="1:8" s="49" customFormat="1" ht="12.75" x14ac:dyDescent="0.25">
      <c r="A75" s="69" t="str">
        <f>A71&amp;"."&amp;2</f>
        <v>5.2</v>
      </c>
      <c r="B75" s="47" t="s">
        <v>26</v>
      </c>
      <c r="C75" s="13"/>
      <c r="D75" s="78"/>
      <c r="E75" s="79"/>
      <c r="F75" s="45"/>
      <c r="G75" s="66"/>
      <c r="H75" s="48"/>
    </row>
    <row r="76" spans="1:8" s="128" customFormat="1" ht="12" x14ac:dyDescent="0.25">
      <c r="A76" s="118"/>
      <c r="B76" s="70" t="s">
        <v>28</v>
      </c>
      <c r="C76" s="123"/>
      <c r="D76" s="119"/>
      <c r="E76" s="124"/>
      <c r="F76" s="125"/>
      <c r="G76" s="126"/>
      <c r="H76" s="127"/>
    </row>
    <row r="77" spans="1:8" s="49" customFormat="1" ht="27" customHeight="1" x14ac:dyDescent="0.25">
      <c r="A77" s="69"/>
      <c r="B77" s="81" t="s">
        <v>14</v>
      </c>
      <c r="C77" s="13"/>
      <c r="D77" s="55"/>
      <c r="E77" s="56"/>
      <c r="F77" s="45"/>
      <c r="G77" s="66"/>
      <c r="H77" s="48"/>
    </row>
    <row r="78" spans="1:8" s="117" customFormat="1" ht="12.75" x14ac:dyDescent="0.25">
      <c r="A78" s="118" t="str">
        <f>A75&amp;"."&amp;1</f>
        <v>5.2.1</v>
      </c>
      <c r="B78" s="70" t="s">
        <v>41</v>
      </c>
      <c r="C78" s="111" t="s">
        <v>1</v>
      </c>
      <c r="D78" s="82">
        <v>8</v>
      </c>
      <c r="E78" s="83">
        <f>D78</f>
        <v>8</v>
      </c>
      <c r="F78" s="114">
        <v>0</v>
      </c>
      <c r="G78" s="115">
        <f>E78*F78</f>
        <v>0</v>
      </c>
      <c r="H78" s="116"/>
    </row>
    <row r="79" spans="1:8" s="90" customFormat="1" ht="8.25" x14ac:dyDescent="0.25">
      <c r="A79" s="120"/>
      <c r="B79" s="129"/>
      <c r="C79" s="86"/>
      <c r="D79" s="121"/>
      <c r="E79" s="87"/>
      <c r="F79" s="88"/>
      <c r="G79" s="122"/>
      <c r="H79" s="89"/>
    </row>
    <row r="80" spans="1:8" s="49" customFormat="1" ht="12.75" x14ac:dyDescent="0.25">
      <c r="A80" s="69" t="str">
        <f>A71&amp;"."&amp;3</f>
        <v>5.3</v>
      </c>
      <c r="B80" s="47" t="s">
        <v>30</v>
      </c>
      <c r="C80" s="13"/>
      <c r="D80" s="78"/>
      <c r="E80" s="79"/>
      <c r="F80" s="45"/>
      <c r="G80" s="66"/>
      <c r="H80" s="48"/>
    </row>
    <row r="81" spans="1:8" s="128" customFormat="1" ht="12" x14ac:dyDescent="0.25">
      <c r="A81" s="118"/>
      <c r="B81" s="70" t="s">
        <v>29</v>
      </c>
      <c r="C81" s="123"/>
      <c r="D81" s="119"/>
      <c r="E81" s="124"/>
      <c r="F81" s="125"/>
      <c r="G81" s="126"/>
      <c r="H81" s="127"/>
    </row>
    <row r="82" spans="1:8" s="49" customFormat="1" ht="27" customHeight="1" x14ac:dyDescent="0.25">
      <c r="A82" s="69"/>
      <c r="B82" s="81" t="s">
        <v>14</v>
      </c>
      <c r="C82" s="13"/>
      <c r="D82" s="55"/>
      <c r="E82" s="56"/>
      <c r="F82" s="45"/>
      <c r="G82" s="66"/>
      <c r="H82" s="48"/>
    </row>
    <row r="83" spans="1:8" s="49" customFormat="1" ht="12.75" x14ac:dyDescent="0.25">
      <c r="A83" s="69"/>
      <c r="B83" s="70" t="s">
        <v>3</v>
      </c>
      <c r="C83" s="13"/>
      <c r="D83" s="55"/>
      <c r="E83" s="56"/>
      <c r="F83" s="45"/>
      <c r="G83" s="66"/>
      <c r="H83" s="48"/>
    </row>
    <row r="84" spans="1:8" s="117" customFormat="1" ht="12.75" x14ac:dyDescent="0.25">
      <c r="A84" s="118" t="str">
        <f>A80&amp;"."&amp;1</f>
        <v>5.3.1</v>
      </c>
      <c r="B84" s="70" t="s">
        <v>42</v>
      </c>
      <c r="C84" s="111" t="s">
        <v>1</v>
      </c>
      <c r="D84" s="82">
        <v>2.5</v>
      </c>
      <c r="E84" s="83">
        <f>D84</f>
        <v>2.5</v>
      </c>
      <c r="F84" s="114">
        <v>0</v>
      </c>
      <c r="G84" s="115">
        <f>E84*F84</f>
        <v>0</v>
      </c>
      <c r="H84" s="116"/>
    </row>
    <row r="85" spans="1:8" s="117" customFormat="1" ht="12.75" x14ac:dyDescent="0.25">
      <c r="A85" s="118" t="str">
        <f>A80&amp;"."&amp;2</f>
        <v>5.3.2</v>
      </c>
      <c r="B85" s="70" t="s">
        <v>43</v>
      </c>
      <c r="C85" s="111" t="s">
        <v>1</v>
      </c>
      <c r="D85" s="82">
        <v>30</v>
      </c>
      <c r="E85" s="83">
        <f>D85</f>
        <v>30</v>
      </c>
      <c r="F85" s="114">
        <v>0</v>
      </c>
      <c r="G85" s="115">
        <f>E85*F85</f>
        <v>0</v>
      </c>
      <c r="H85" s="116"/>
    </row>
    <row r="86" spans="1:8" s="90" customFormat="1" ht="8.25" x14ac:dyDescent="0.25">
      <c r="A86" s="120"/>
      <c r="B86" s="129"/>
      <c r="C86" s="86"/>
      <c r="D86" s="121"/>
      <c r="E86" s="87"/>
      <c r="F86" s="88"/>
      <c r="G86" s="122"/>
      <c r="H86" s="89"/>
    </row>
    <row r="87" spans="1:8" s="49" customFormat="1" ht="12.75" x14ac:dyDescent="0.25">
      <c r="A87" s="69" t="str">
        <f>A71&amp;"."&amp;3</f>
        <v>5.3</v>
      </c>
      <c r="B87" s="47" t="s">
        <v>24</v>
      </c>
      <c r="C87" s="13" t="s">
        <v>9</v>
      </c>
      <c r="D87" s="78">
        <v>1</v>
      </c>
      <c r="E87" s="79">
        <f>D87</f>
        <v>1</v>
      </c>
      <c r="F87" s="45">
        <v>0</v>
      </c>
      <c r="G87" s="66">
        <f>E87*F87</f>
        <v>0</v>
      </c>
      <c r="H87" s="48"/>
    </row>
    <row r="88" spans="1:8" s="49" customFormat="1" ht="12.75" x14ac:dyDescent="0.25">
      <c r="A88" s="69"/>
      <c r="B88" s="70" t="s">
        <v>31</v>
      </c>
      <c r="C88" s="13"/>
      <c r="D88" s="55"/>
      <c r="E88" s="56"/>
      <c r="F88" s="45"/>
      <c r="G88" s="66"/>
      <c r="H88" s="48"/>
    </row>
    <row r="89" spans="1:8" s="90" customFormat="1" ht="8.25" x14ac:dyDescent="0.25">
      <c r="A89" s="120"/>
      <c r="B89" s="129"/>
      <c r="C89" s="86"/>
      <c r="D89" s="121"/>
      <c r="E89" s="87"/>
      <c r="F89" s="88"/>
      <c r="G89" s="122"/>
      <c r="H89" s="89"/>
    </row>
    <row r="90" spans="1:8" s="49" customFormat="1" ht="12.75" x14ac:dyDescent="0.25">
      <c r="A90" s="69" t="str">
        <f>A71&amp;"."&amp;3</f>
        <v>5.3</v>
      </c>
      <c r="B90" s="47" t="s">
        <v>27</v>
      </c>
      <c r="C90" s="13" t="s">
        <v>9</v>
      </c>
      <c r="D90" s="78">
        <v>1</v>
      </c>
      <c r="E90" s="79">
        <f>D90</f>
        <v>1</v>
      </c>
      <c r="F90" s="45">
        <v>0</v>
      </c>
      <c r="G90" s="66">
        <f>E90*F90</f>
        <v>0</v>
      </c>
      <c r="H90" s="48"/>
    </row>
    <row r="91" spans="1:8" s="49" customFormat="1" ht="24" x14ac:dyDescent="0.25">
      <c r="A91" s="69"/>
      <c r="B91" s="80" t="s">
        <v>32</v>
      </c>
      <c r="C91" s="13"/>
      <c r="D91" s="55"/>
      <c r="E91" s="56"/>
      <c r="F91" s="45"/>
      <c r="G91" s="66"/>
      <c r="H91" s="48"/>
    </row>
    <row r="92" spans="1:8" s="10" customFormat="1" ht="11.25" x14ac:dyDescent="0.25">
      <c r="A92" s="71"/>
      <c r="B92" s="11"/>
      <c r="C92" s="12"/>
      <c r="D92" s="84"/>
      <c r="E92" s="73"/>
      <c r="F92" s="74"/>
      <c r="G92" s="85"/>
      <c r="H92" s="9"/>
    </row>
    <row r="93" spans="1:8" s="99" customFormat="1" ht="15.75" x14ac:dyDescent="0.25">
      <c r="A93" s="91">
        <f>A71+1</f>
        <v>6</v>
      </c>
      <c r="B93" s="92" t="s">
        <v>19</v>
      </c>
      <c r="C93" s="93"/>
      <c r="D93" s="94"/>
      <c r="E93" s="95"/>
      <c r="F93" s="96"/>
      <c r="G93" s="97"/>
      <c r="H93" s="98"/>
    </row>
    <row r="94" spans="1:8" s="49" customFormat="1" ht="12.75" x14ac:dyDescent="0.25">
      <c r="A94" s="69" t="str">
        <f>A93&amp;"."&amp;1</f>
        <v>6.1</v>
      </c>
      <c r="B94" s="47" t="s">
        <v>22</v>
      </c>
      <c r="C94" s="13"/>
      <c r="D94" s="78"/>
      <c r="E94" s="79"/>
      <c r="F94" s="45"/>
      <c r="G94" s="66"/>
      <c r="H94" s="48"/>
    </row>
    <row r="95" spans="1:8" s="117" customFormat="1" ht="12" x14ac:dyDescent="0.25">
      <c r="A95" s="110"/>
      <c r="B95" s="136" t="s">
        <v>37</v>
      </c>
      <c r="C95" s="111"/>
      <c r="D95" s="112"/>
      <c r="E95" s="113"/>
      <c r="F95" s="114"/>
      <c r="G95" s="115"/>
      <c r="H95" s="116"/>
    </row>
    <row r="96" spans="1:8" s="49" customFormat="1" ht="64.5" customHeight="1" x14ac:dyDescent="0.25">
      <c r="A96" s="69"/>
      <c r="B96" s="436" t="s">
        <v>40</v>
      </c>
      <c r="C96" s="437"/>
      <c r="D96" s="437"/>
      <c r="E96" s="437"/>
      <c r="F96" s="438"/>
      <c r="G96" s="66"/>
      <c r="H96" s="48"/>
    </row>
    <row r="97" spans="1:8" s="117" customFormat="1" ht="12.75" x14ac:dyDescent="0.25">
      <c r="A97" s="118" t="str">
        <f>A94&amp;"."&amp;1</f>
        <v>6.1.1</v>
      </c>
      <c r="B97" s="70" t="s">
        <v>47</v>
      </c>
      <c r="C97" s="111" t="s">
        <v>36</v>
      </c>
      <c r="D97" s="137">
        <f>180+10+112</f>
        <v>302</v>
      </c>
      <c r="E97" s="138">
        <f t="shared" ref="E97:E99" si="6">D97</f>
        <v>302</v>
      </c>
      <c r="F97" s="141">
        <v>0</v>
      </c>
      <c r="G97" s="66">
        <f t="shared" ref="G97:G99" si="7">E97*F97</f>
        <v>0</v>
      </c>
      <c r="H97" s="116"/>
    </row>
    <row r="98" spans="1:8" s="117" customFormat="1" ht="12.75" x14ac:dyDescent="0.25">
      <c r="A98" s="118" t="str">
        <f>A94&amp;"."&amp;2</f>
        <v>6.1.2</v>
      </c>
      <c r="B98" s="70" t="s">
        <v>33</v>
      </c>
      <c r="C98" s="111" t="s">
        <v>36</v>
      </c>
      <c r="D98" s="137">
        <v>160</v>
      </c>
      <c r="E98" s="138">
        <f t="shared" si="6"/>
        <v>160</v>
      </c>
      <c r="F98" s="141">
        <v>0</v>
      </c>
      <c r="G98" s="66">
        <f t="shared" si="7"/>
        <v>0</v>
      </c>
      <c r="H98" s="116"/>
    </row>
    <row r="99" spans="1:8" s="134" customFormat="1" ht="24" x14ac:dyDescent="0.25">
      <c r="A99" s="135" t="str">
        <f>A94&amp;"."&amp;3</f>
        <v>6.1.3</v>
      </c>
      <c r="B99" s="81" t="s">
        <v>34</v>
      </c>
      <c r="C99" s="130" t="s">
        <v>36</v>
      </c>
      <c r="D99" s="139">
        <f>350+30+10</f>
        <v>390</v>
      </c>
      <c r="E99" s="140">
        <f t="shared" si="6"/>
        <v>390</v>
      </c>
      <c r="F99" s="142">
        <v>0</v>
      </c>
      <c r="G99" s="106">
        <f t="shared" si="7"/>
        <v>0</v>
      </c>
      <c r="H99" s="133"/>
    </row>
    <row r="100" spans="1:8" s="49" customFormat="1" ht="12.75" x14ac:dyDescent="0.25">
      <c r="A100" s="69"/>
      <c r="B100" s="47"/>
      <c r="C100" s="13"/>
      <c r="D100" s="55"/>
      <c r="E100" s="56"/>
      <c r="F100" s="45"/>
      <c r="G100" s="66"/>
      <c r="H100" s="48"/>
    </row>
    <row r="101" spans="1:8" s="49" customFormat="1" ht="12.75" x14ac:dyDescent="0.25">
      <c r="A101" s="69" t="str">
        <f>A93&amp;"."&amp;2</f>
        <v>6.2</v>
      </c>
      <c r="B101" s="47" t="s">
        <v>23</v>
      </c>
      <c r="C101" s="13"/>
      <c r="D101" s="78"/>
      <c r="E101" s="79"/>
      <c r="F101" s="45"/>
      <c r="G101" s="66"/>
      <c r="H101" s="48"/>
    </row>
    <row r="102" spans="1:8" s="49" customFormat="1" ht="40.5" customHeight="1" x14ac:dyDescent="0.25">
      <c r="A102" s="69"/>
      <c r="B102" s="81" t="s">
        <v>35</v>
      </c>
      <c r="C102" s="13"/>
      <c r="D102" s="55"/>
      <c r="E102" s="56"/>
      <c r="F102" s="45"/>
      <c r="G102" s="66"/>
      <c r="H102" s="48"/>
    </row>
    <row r="103" spans="1:8" s="117" customFormat="1" ht="12.75" x14ac:dyDescent="0.25">
      <c r="A103" s="118" t="str">
        <f>A101&amp;"."&amp;1</f>
        <v>6.2.1</v>
      </c>
      <c r="B103" s="70" t="s">
        <v>47</v>
      </c>
      <c r="C103" s="111" t="s">
        <v>0</v>
      </c>
      <c r="D103" s="78">
        <v>1</v>
      </c>
      <c r="E103" s="79">
        <f t="shared" ref="E103:E105" si="8">D103</f>
        <v>1</v>
      </c>
      <c r="F103" s="45">
        <v>0</v>
      </c>
      <c r="G103" s="66">
        <f t="shared" ref="G103:G105" si="9">E103*F103</f>
        <v>0</v>
      </c>
      <c r="H103" s="116"/>
    </row>
    <row r="104" spans="1:8" s="117" customFormat="1" ht="12.75" x14ac:dyDescent="0.25">
      <c r="A104" s="118" t="str">
        <f>A101&amp;"."&amp;2</f>
        <v>6.2.2</v>
      </c>
      <c r="B104" s="70" t="s">
        <v>33</v>
      </c>
      <c r="C104" s="111" t="s">
        <v>0</v>
      </c>
      <c r="D104" s="78">
        <v>1</v>
      </c>
      <c r="E104" s="79">
        <f t="shared" si="8"/>
        <v>1</v>
      </c>
      <c r="F104" s="45">
        <v>0</v>
      </c>
      <c r="G104" s="66">
        <f t="shared" si="9"/>
        <v>0</v>
      </c>
      <c r="H104" s="116"/>
    </row>
    <row r="105" spans="1:8" s="134" customFormat="1" ht="24" x14ac:dyDescent="0.25">
      <c r="A105" s="135" t="str">
        <f>A101&amp;"."&amp;3</f>
        <v>6.2.3</v>
      </c>
      <c r="B105" s="81" t="s">
        <v>34</v>
      </c>
      <c r="C105" s="130" t="s">
        <v>0</v>
      </c>
      <c r="D105" s="131">
        <v>1</v>
      </c>
      <c r="E105" s="132">
        <f t="shared" si="8"/>
        <v>1</v>
      </c>
      <c r="F105" s="105">
        <v>0</v>
      </c>
      <c r="G105" s="106">
        <f t="shared" si="9"/>
        <v>0</v>
      </c>
      <c r="H105" s="133"/>
    </row>
    <row r="106" spans="1:8" s="49" customFormat="1" ht="12.75" x14ac:dyDescent="0.25">
      <c r="A106" s="69"/>
      <c r="B106" s="47"/>
      <c r="C106" s="13"/>
      <c r="D106" s="55"/>
      <c r="E106" s="56"/>
      <c r="F106" s="45"/>
      <c r="G106" s="66"/>
      <c r="H106" s="48"/>
    </row>
    <row r="107" spans="1:8" s="49" customFormat="1" ht="13.5" thickBot="1" x14ac:dyDescent="0.3">
      <c r="A107" s="100"/>
      <c r="B107" s="101"/>
      <c r="C107" s="14"/>
      <c r="D107" s="102"/>
      <c r="E107" s="57"/>
      <c r="F107" s="46"/>
      <c r="G107" s="103"/>
      <c r="H107" s="48"/>
    </row>
    <row r="108" spans="1:8" s="49" customFormat="1" ht="12.75" x14ac:dyDescent="0.25">
      <c r="A108" s="69"/>
      <c r="B108" s="47"/>
      <c r="C108" s="13"/>
      <c r="D108" s="55"/>
      <c r="E108" s="56"/>
      <c r="F108" s="45"/>
      <c r="G108" s="66"/>
      <c r="H108" s="48"/>
    </row>
    <row r="109" spans="1:8" s="99" customFormat="1" ht="15.75" x14ac:dyDescent="0.25">
      <c r="A109" s="107" t="s">
        <v>48</v>
      </c>
      <c r="B109" s="108" t="s">
        <v>49</v>
      </c>
      <c r="C109" s="143"/>
      <c r="D109" s="144"/>
      <c r="E109" s="95"/>
      <c r="F109" s="96"/>
      <c r="G109" s="97"/>
      <c r="H109" s="98"/>
    </row>
    <row r="110" spans="1:8" s="10" customFormat="1" ht="11.25" x14ac:dyDescent="0.25">
      <c r="A110" s="71"/>
      <c r="B110" s="11"/>
      <c r="C110" s="12"/>
      <c r="D110" s="72"/>
      <c r="E110" s="73"/>
      <c r="F110" s="74"/>
      <c r="G110" s="75"/>
      <c r="H110" s="9"/>
    </row>
    <row r="111" spans="1:8" s="99" customFormat="1" ht="15.75" x14ac:dyDescent="0.25">
      <c r="A111" s="91">
        <f>A93+1</f>
        <v>7</v>
      </c>
      <c r="B111" s="92" t="s">
        <v>15</v>
      </c>
      <c r="C111" s="93"/>
      <c r="D111" s="94"/>
      <c r="E111" s="95"/>
      <c r="F111" s="96"/>
      <c r="G111" s="97"/>
      <c r="H111" s="98"/>
    </row>
    <row r="112" spans="1:8" s="49" customFormat="1" ht="12.75" x14ac:dyDescent="0.25">
      <c r="A112" s="69"/>
      <c r="B112" s="77" t="s">
        <v>20</v>
      </c>
      <c r="C112" s="13"/>
      <c r="D112" s="55"/>
      <c r="E112" s="56"/>
      <c r="F112" s="45"/>
      <c r="G112" s="66"/>
      <c r="H112" s="48"/>
    </row>
    <row r="113" spans="1:8" s="10" customFormat="1" ht="11.25" x14ac:dyDescent="0.25">
      <c r="A113" s="71"/>
      <c r="B113" s="11"/>
      <c r="C113" s="12"/>
      <c r="D113" s="84"/>
      <c r="E113" s="73"/>
      <c r="F113" s="74"/>
      <c r="G113" s="85"/>
      <c r="H113" s="9"/>
    </row>
    <row r="114" spans="1:8" s="99" customFormat="1" ht="15.75" x14ac:dyDescent="0.25">
      <c r="A114" s="91">
        <f>A111+1</f>
        <v>8</v>
      </c>
      <c r="B114" s="92" t="s">
        <v>18</v>
      </c>
      <c r="C114" s="93"/>
      <c r="D114" s="94"/>
      <c r="E114" s="95"/>
      <c r="F114" s="96"/>
      <c r="G114" s="97"/>
      <c r="H114" s="98"/>
    </row>
    <row r="115" spans="1:8" s="49" customFormat="1" ht="12.75" x14ac:dyDescent="0.25">
      <c r="A115" s="69" t="str">
        <f>A114&amp;"."&amp;1</f>
        <v>8.1</v>
      </c>
      <c r="B115" s="47" t="s">
        <v>21</v>
      </c>
      <c r="C115" s="13" t="s">
        <v>9</v>
      </c>
      <c r="D115" s="78">
        <v>1</v>
      </c>
      <c r="E115" s="79">
        <f>D115</f>
        <v>1</v>
      </c>
      <c r="F115" s="45">
        <v>0</v>
      </c>
      <c r="G115" s="66">
        <f>E115*F115</f>
        <v>0</v>
      </c>
      <c r="H115" s="48"/>
    </row>
    <row r="116" spans="1:8" s="117" customFormat="1" ht="24" x14ac:dyDescent="0.25">
      <c r="A116" s="110"/>
      <c r="B116" s="109" t="s">
        <v>25</v>
      </c>
      <c r="C116" s="111"/>
      <c r="D116" s="112"/>
      <c r="E116" s="113"/>
      <c r="F116" s="114"/>
      <c r="G116" s="115"/>
      <c r="H116" s="116"/>
    </row>
    <row r="117" spans="1:8" s="90" customFormat="1" ht="8.25" x14ac:dyDescent="0.25">
      <c r="A117" s="120"/>
      <c r="B117" s="129"/>
      <c r="C117" s="86"/>
      <c r="D117" s="121"/>
      <c r="E117" s="87"/>
      <c r="F117" s="88"/>
      <c r="G117" s="122"/>
      <c r="H117" s="89"/>
    </row>
    <row r="118" spans="1:8" s="49" customFormat="1" ht="12.75" x14ac:dyDescent="0.25">
      <c r="A118" s="69" t="str">
        <f>A114&amp;"."&amp;2</f>
        <v>8.2</v>
      </c>
      <c r="B118" s="47" t="s">
        <v>26</v>
      </c>
      <c r="C118" s="13"/>
      <c r="D118" s="78"/>
      <c r="E118" s="79"/>
      <c r="F118" s="45"/>
      <c r="G118" s="66"/>
      <c r="H118" s="48"/>
    </row>
    <row r="119" spans="1:8" s="128" customFormat="1" ht="12" x14ac:dyDescent="0.25">
      <c r="A119" s="118"/>
      <c r="B119" s="70" t="s">
        <v>28</v>
      </c>
      <c r="C119" s="123"/>
      <c r="D119" s="119"/>
      <c r="E119" s="124"/>
      <c r="F119" s="125"/>
      <c r="G119" s="126"/>
      <c r="H119" s="127"/>
    </row>
    <row r="120" spans="1:8" s="49" customFormat="1" ht="27" customHeight="1" x14ac:dyDescent="0.25">
      <c r="A120" s="69"/>
      <c r="B120" s="81" t="s">
        <v>14</v>
      </c>
      <c r="C120" s="13"/>
      <c r="D120" s="55"/>
      <c r="E120" s="56"/>
      <c r="F120" s="45"/>
      <c r="G120" s="66"/>
      <c r="H120" s="48"/>
    </row>
    <row r="121" spans="1:8" s="117" customFormat="1" ht="12.75" x14ac:dyDescent="0.25">
      <c r="A121" s="118" t="str">
        <f>A118&amp;"."&amp;1</f>
        <v>8.2.1</v>
      </c>
      <c r="B121" s="70" t="s">
        <v>41</v>
      </c>
      <c r="C121" s="111" t="s">
        <v>1</v>
      </c>
      <c r="D121" s="82">
        <v>16</v>
      </c>
      <c r="E121" s="83">
        <f>D121</f>
        <v>16</v>
      </c>
      <c r="F121" s="114">
        <v>0</v>
      </c>
      <c r="G121" s="115">
        <f>E121*F121</f>
        <v>0</v>
      </c>
      <c r="H121" s="116"/>
    </row>
    <row r="122" spans="1:8" s="90" customFormat="1" ht="8.25" x14ac:dyDescent="0.25">
      <c r="A122" s="120"/>
      <c r="B122" s="129"/>
      <c r="C122" s="86"/>
      <c r="D122" s="121"/>
      <c r="E122" s="87"/>
      <c r="F122" s="88"/>
      <c r="G122" s="122"/>
      <c r="H122" s="89"/>
    </row>
    <row r="123" spans="1:8" s="49" customFormat="1" ht="12.75" x14ac:dyDescent="0.25">
      <c r="A123" s="69" t="str">
        <f>A114&amp;"."&amp;3</f>
        <v>8.3</v>
      </c>
      <c r="B123" s="47" t="s">
        <v>30</v>
      </c>
      <c r="C123" s="13"/>
      <c r="D123" s="78"/>
      <c r="E123" s="79"/>
      <c r="F123" s="45"/>
      <c r="G123" s="66"/>
      <c r="H123" s="48"/>
    </row>
    <row r="124" spans="1:8" s="128" customFormat="1" ht="12" x14ac:dyDescent="0.25">
      <c r="A124" s="118"/>
      <c r="B124" s="70" t="s">
        <v>29</v>
      </c>
      <c r="C124" s="123"/>
      <c r="D124" s="119"/>
      <c r="E124" s="124"/>
      <c r="F124" s="125"/>
      <c r="G124" s="126"/>
      <c r="H124" s="127"/>
    </row>
    <row r="125" spans="1:8" s="49" customFormat="1" ht="27" customHeight="1" x14ac:dyDescent="0.25">
      <c r="A125" s="69"/>
      <c r="B125" s="81" t="s">
        <v>14</v>
      </c>
      <c r="C125" s="13"/>
      <c r="D125" s="55"/>
      <c r="E125" s="56"/>
      <c r="F125" s="45"/>
      <c r="G125" s="66"/>
      <c r="H125" s="48"/>
    </row>
    <row r="126" spans="1:8" s="49" customFormat="1" ht="12.75" x14ac:dyDescent="0.25">
      <c r="A126" s="69"/>
      <c r="B126" s="70" t="s">
        <v>3</v>
      </c>
      <c r="C126" s="13"/>
      <c r="D126" s="55"/>
      <c r="E126" s="56"/>
      <c r="F126" s="45"/>
      <c r="G126" s="66"/>
      <c r="H126" s="48"/>
    </row>
    <row r="127" spans="1:8" s="117" customFormat="1" ht="12.75" x14ac:dyDescent="0.25">
      <c r="A127" s="118" t="str">
        <f>A123&amp;"."&amp;1</f>
        <v>8.3.1</v>
      </c>
      <c r="B127" s="70" t="s">
        <v>42</v>
      </c>
      <c r="C127" s="111" t="s">
        <v>1</v>
      </c>
      <c r="D127" s="82">
        <v>2.5</v>
      </c>
      <c r="E127" s="83">
        <f>D127</f>
        <v>2.5</v>
      </c>
      <c r="F127" s="114">
        <v>0</v>
      </c>
      <c r="G127" s="115">
        <f>E127*F127</f>
        <v>0</v>
      </c>
      <c r="H127" s="116"/>
    </row>
    <row r="128" spans="1:8" s="117" customFormat="1" ht="12.75" x14ac:dyDescent="0.25">
      <c r="A128" s="118" t="str">
        <f>A123&amp;"."&amp;2</f>
        <v>8.3.2</v>
      </c>
      <c r="B128" s="70" t="s">
        <v>43</v>
      </c>
      <c r="C128" s="111" t="s">
        <v>1</v>
      </c>
      <c r="D128" s="82">
        <v>12</v>
      </c>
      <c r="E128" s="83">
        <f>D128</f>
        <v>12</v>
      </c>
      <c r="F128" s="114">
        <v>0</v>
      </c>
      <c r="G128" s="115">
        <f>E128*F128</f>
        <v>0</v>
      </c>
      <c r="H128" s="116"/>
    </row>
    <row r="129" spans="1:8" s="90" customFormat="1" ht="8.25" x14ac:dyDescent="0.25">
      <c r="A129" s="120"/>
      <c r="B129" s="129"/>
      <c r="C129" s="86"/>
      <c r="D129" s="121"/>
      <c r="E129" s="87"/>
      <c r="F129" s="88"/>
      <c r="G129" s="122"/>
      <c r="H129" s="89"/>
    </row>
    <row r="130" spans="1:8" s="49" customFormat="1" ht="12.75" x14ac:dyDescent="0.25">
      <c r="A130" s="69" t="str">
        <f>A114&amp;"."&amp;3</f>
        <v>8.3</v>
      </c>
      <c r="B130" s="47" t="s">
        <v>24</v>
      </c>
      <c r="C130" s="13" t="s">
        <v>9</v>
      </c>
      <c r="D130" s="78">
        <v>1</v>
      </c>
      <c r="E130" s="79">
        <f>D130</f>
        <v>1</v>
      </c>
      <c r="F130" s="45">
        <v>0</v>
      </c>
      <c r="G130" s="66">
        <f>E130*F130</f>
        <v>0</v>
      </c>
      <c r="H130" s="48"/>
    </row>
    <row r="131" spans="1:8" s="49" customFormat="1" ht="12.75" x14ac:dyDescent="0.25">
      <c r="A131" s="69"/>
      <c r="B131" s="70" t="s">
        <v>31</v>
      </c>
      <c r="C131" s="13"/>
      <c r="D131" s="55"/>
      <c r="E131" s="56"/>
      <c r="F131" s="45"/>
      <c r="G131" s="66"/>
      <c r="H131" s="48"/>
    </row>
    <row r="132" spans="1:8" s="90" customFormat="1" ht="8.25" x14ac:dyDescent="0.25">
      <c r="A132" s="120"/>
      <c r="B132" s="129"/>
      <c r="C132" s="86"/>
      <c r="D132" s="121"/>
      <c r="E132" s="87"/>
      <c r="F132" s="88"/>
      <c r="G132" s="122"/>
      <c r="H132" s="89"/>
    </row>
    <row r="133" spans="1:8" s="49" customFormat="1" ht="12.75" x14ac:dyDescent="0.25">
      <c r="A133" s="69" t="str">
        <f>A114&amp;"."&amp;3</f>
        <v>8.3</v>
      </c>
      <c r="B133" s="47" t="s">
        <v>27</v>
      </c>
      <c r="C133" s="13" t="s">
        <v>0</v>
      </c>
      <c r="D133" s="78">
        <v>1</v>
      </c>
      <c r="E133" s="79">
        <f>D133</f>
        <v>1</v>
      </c>
      <c r="F133" s="45">
        <v>0</v>
      </c>
      <c r="G133" s="66">
        <f>E133*F133</f>
        <v>0</v>
      </c>
      <c r="H133" s="48"/>
    </row>
    <row r="134" spans="1:8" s="49" customFormat="1" ht="24" x14ac:dyDescent="0.25">
      <c r="A134" s="69"/>
      <c r="B134" s="80" t="s">
        <v>32</v>
      </c>
      <c r="C134" s="13"/>
      <c r="D134" s="55"/>
      <c r="E134" s="56"/>
      <c r="F134" s="45"/>
      <c r="G134" s="66"/>
      <c r="H134" s="48"/>
    </row>
    <row r="135" spans="1:8" s="10" customFormat="1" ht="11.25" x14ac:dyDescent="0.25">
      <c r="A135" s="71"/>
      <c r="B135" s="11"/>
      <c r="C135" s="12"/>
      <c r="D135" s="84"/>
      <c r="E135" s="73"/>
      <c r="F135" s="74"/>
      <c r="G135" s="85"/>
      <c r="H135" s="9"/>
    </row>
    <row r="136" spans="1:8" s="99" customFormat="1" ht="15.75" x14ac:dyDescent="0.25">
      <c r="A136" s="91">
        <f>A114+1</f>
        <v>9</v>
      </c>
      <c r="B136" s="92" t="s">
        <v>19</v>
      </c>
      <c r="C136" s="93"/>
      <c r="D136" s="94"/>
      <c r="E136" s="95"/>
      <c r="F136" s="96"/>
      <c r="G136" s="97"/>
      <c r="H136" s="98"/>
    </row>
    <row r="137" spans="1:8" s="49" customFormat="1" ht="12.75" x14ac:dyDescent="0.25">
      <c r="A137" s="69" t="str">
        <f>A136&amp;"."&amp;1</f>
        <v>9.1</v>
      </c>
      <c r="B137" s="47" t="s">
        <v>22</v>
      </c>
      <c r="C137" s="13"/>
      <c r="D137" s="78"/>
      <c r="E137" s="79"/>
      <c r="F137" s="45"/>
      <c r="G137" s="66"/>
      <c r="H137" s="48"/>
    </row>
    <row r="138" spans="1:8" s="117" customFormat="1" ht="12" x14ac:dyDescent="0.25">
      <c r="A138" s="110"/>
      <c r="B138" s="136" t="s">
        <v>37</v>
      </c>
      <c r="C138" s="111"/>
      <c r="D138" s="112"/>
      <c r="E138" s="113"/>
      <c r="F138" s="114"/>
      <c r="G138" s="115"/>
      <c r="H138" s="116"/>
    </row>
    <row r="139" spans="1:8" s="49" customFormat="1" ht="64.5" customHeight="1" x14ac:dyDescent="0.25">
      <c r="A139" s="69"/>
      <c r="B139" s="436" t="s">
        <v>40</v>
      </c>
      <c r="C139" s="437"/>
      <c r="D139" s="437"/>
      <c r="E139" s="437"/>
      <c r="F139" s="438"/>
      <c r="G139" s="66"/>
      <c r="H139" s="48"/>
    </row>
    <row r="140" spans="1:8" s="117" customFormat="1" ht="12.75" x14ac:dyDescent="0.25">
      <c r="A140" s="118" t="str">
        <f>A137&amp;"."&amp;1</f>
        <v>9.1.1</v>
      </c>
      <c r="B140" s="70" t="s">
        <v>50</v>
      </c>
      <c r="C140" s="111" t="s">
        <v>36</v>
      </c>
      <c r="D140" s="137">
        <f>(180+10+112)*2</f>
        <v>604</v>
      </c>
      <c r="E140" s="138">
        <f t="shared" ref="E140:E142" si="10">D140</f>
        <v>604</v>
      </c>
      <c r="F140" s="141">
        <v>0</v>
      </c>
      <c r="G140" s="66">
        <f t="shared" ref="G140:G142" si="11">E140*F140</f>
        <v>0</v>
      </c>
      <c r="H140" s="116"/>
    </row>
    <row r="141" spans="1:8" s="117" customFormat="1" ht="12.75" x14ac:dyDescent="0.25">
      <c r="A141" s="118" t="str">
        <f>A137&amp;"."&amp;2</f>
        <v>9.1.2</v>
      </c>
      <c r="B141" s="70" t="s">
        <v>51</v>
      </c>
      <c r="C141" s="111" t="s">
        <v>36</v>
      </c>
      <c r="D141" s="137">
        <f>2*160</f>
        <v>320</v>
      </c>
      <c r="E141" s="138">
        <f t="shared" si="10"/>
        <v>320</v>
      </c>
      <c r="F141" s="141">
        <v>0</v>
      </c>
      <c r="G141" s="66">
        <f t="shared" si="11"/>
        <v>0</v>
      </c>
      <c r="H141" s="116"/>
    </row>
    <row r="142" spans="1:8" s="134" customFormat="1" ht="24" x14ac:dyDescent="0.25">
      <c r="A142" s="135" t="str">
        <f>A137&amp;"."&amp;3</f>
        <v>9.1.3</v>
      </c>
      <c r="B142" s="81" t="s">
        <v>52</v>
      </c>
      <c r="C142" s="130" t="s">
        <v>36</v>
      </c>
      <c r="D142" s="139">
        <f>2*(350+30+10)</f>
        <v>780</v>
      </c>
      <c r="E142" s="140">
        <f t="shared" si="10"/>
        <v>780</v>
      </c>
      <c r="F142" s="142">
        <v>0</v>
      </c>
      <c r="G142" s="106">
        <f t="shared" si="11"/>
        <v>0</v>
      </c>
      <c r="H142" s="133"/>
    </row>
    <row r="143" spans="1:8" s="49" customFormat="1" ht="12.75" x14ac:dyDescent="0.25">
      <c r="A143" s="69"/>
      <c r="B143" s="47"/>
      <c r="C143" s="13"/>
      <c r="D143" s="55"/>
      <c r="E143" s="56"/>
      <c r="F143" s="45"/>
      <c r="G143" s="66"/>
      <c r="H143" s="48"/>
    </row>
    <row r="144" spans="1:8" s="49" customFormat="1" ht="12.75" x14ac:dyDescent="0.25">
      <c r="A144" s="69" t="str">
        <f>A136&amp;"."&amp;2</f>
        <v>9.2</v>
      </c>
      <c r="B144" s="47" t="s">
        <v>23</v>
      </c>
      <c r="C144" s="13"/>
      <c r="D144" s="78"/>
      <c r="E144" s="79"/>
      <c r="F144" s="45"/>
      <c r="G144" s="66"/>
      <c r="H144" s="48"/>
    </row>
    <row r="145" spans="1:8" s="49" customFormat="1" ht="40.5" customHeight="1" x14ac:dyDescent="0.25">
      <c r="A145" s="69"/>
      <c r="B145" s="81" t="s">
        <v>35</v>
      </c>
      <c r="C145" s="13"/>
      <c r="D145" s="55"/>
      <c r="E145" s="56"/>
      <c r="F145" s="45"/>
      <c r="G145" s="66"/>
      <c r="H145" s="48"/>
    </row>
    <row r="146" spans="1:8" s="117" customFormat="1" ht="12.75" x14ac:dyDescent="0.25">
      <c r="A146" s="118" t="str">
        <f>A144&amp;"."&amp;1</f>
        <v>9.2.1</v>
      </c>
      <c r="B146" s="70" t="s">
        <v>47</v>
      </c>
      <c r="C146" s="111" t="s">
        <v>0</v>
      </c>
      <c r="D146" s="78">
        <v>2</v>
      </c>
      <c r="E146" s="79">
        <f t="shared" ref="E146:E148" si="12">D146</f>
        <v>2</v>
      </c>
      <c r="F146" s="45">
        <v>0</v>
      </c>
      <c r="G146" s="66">
        <f t="shared" ref="G146:G148" si="13">E146*F146</f>
        <v>0</v>
      </c>
      <c r="H146" s="116"/>
    </row>
    <row r="147" spans="1:8" s="117" customFormat="1" ht="12.75" x14ac:dyDescent="0.25">
      <c r="A147" s="118" t="str">
        <f>A144&amp;"."&amp;2</f>
        <v>9.2.2</v>
      </c>
      <c r="B147" s="70" t="s">
        <v>33</v>
      </c>
      <c r="C147" s="111" t="s">
        <v>0</v>
      </c>
      <c r="D147" s="78">
        <v>2</v>
      </c>
      <c r="E147" s="79">
        <f t="shared" si="12"/>
        <v>2</v>
      </c>
      <c r="F147" s="45">
        <v>0</v>
      </c>
      <c r="G147" s="66">
        <f t="shared" si="13"/>
        <v>0</v>
      </c>
      <c r="H147" s="116"/>
    </row>
    <row r="148" spans="1:8" s="134" customFormat="1" ht="24" x14ac:dyDescent="0.25">
      <c r="A148" s="135" t="str">
        <f>A144&amp;"."&amp;3</f>
        <v>9.2.3</v>
      </c>
      <c r="B148" s="81" t="s">
        <v>34</v>
      </c>
      <c r="C148" s="130" t="s">
        <v>0</v>
      </c>
      <c r="D148" s="131">
        <v>2</v>
      </c>
      <c r="E148" s="132">
        <f t="shared" si="12"/>
        <v>2</v>
      </c>
      <c r="F148" s="105">
        <v>0</v>
      </c>
      <c r="G148" s="106">
        <f t="shared" si="13"/>
        <v>0</v>
      </c>
      <c r="H148" s="133"/>
    </row>
    <row r="149" spans="1:8" s="49" customFormat="1" ht="12.75" x14ac:dyDescent="0.25">
      <c r="A149" s="69"/>
      <c r="B149" s="47"/>
      <c r="C149" s="13"/>
      <c r="D149" s="55"/>
      <c r="E149" s="56"/>
      <c r="F149" s="45"/>
      <c r="G149" s="66"/>
      <c r="H149" s="48"/>
    </row>
    <row r="150" spans="1:8" s="49" customFormat="1" ht="12.75" x14ac:dyDescent="0.25">
      <c r="A150" s="69"/>
      <c r="B150" s="47"/>
      <c r="C150" s="13"/>
      <c r="D150" s="55"/>
      <c r="E150" s="56"/>
      <c r="F150" s="45"/>
      <c r="G150" s="66"/>
      <c r="H150" s="48"/>
    </row>
    <row r="151" spans="1:8" s="49" customFormat="1" ht="12.75" x14ac:dyDescent="0.25">
      <c r="A151" s="69"/>
      <c r="B151" s="47"/>
      <c r="C151" s="13"/>
      <c r="D151" s="55"/>
      <c r="E151" s="56"/>
      <c r="F151" s="45"/>
      <c r="G151" s="66"/>
      <c r="H151" s="48"/>
    </row>
    <row r="152" spans="1:8" s="49" customFormat="1" ht="12.75" x14ac:dyDescent="0.25">
      <c r="A152" s="69"/>
      <c r="B152" s="47"/>
      <c r="C152" s="13"/>
      <c r="D152" s="55"/>
      <c r="E152" s="56"/>
      <c r="F152" s="45"/>
      <c r="G152" s="66"/>
      <c r="H152" s="48"/>
    </row>
    <row r="153" spans="1:8" s="49" customFormat="1" ht="12.75" x14ac:dyDescent="0.25">
      <c r="A153" s="69"/>
      <c r="B153" s="47"/>
      <c r="C153" s="13"/>
      <c r="D153" s="53"/>
      <c r="E153" s="56"/>
      <c r="F153" s="45"/>
      <c r="G153" s="58"/>
      <c r="H153" s="48"/>
    </row>
    <row r="154" spans="1:8" s="1" customFormat="1" ht="12.75" x14ac:dyDescent="0.2">
      <c r="A154" s="69"/>
      <c r="B154" s="50"/>
      <c r="C154" s="13"/>
      <c r="D154" s="53"/>
      <c r="E154" s="56"/>
      <c r="F154" s="45"/>
      <c r="G154" s="58"/>
      <c r="H154" s="8"/>
    </row>
    <row r="155" spans="1:8" s="1" customFormat="1" ht="13.5" thickBot="1" x14ac:dyDescent="0.25">
      <c r="A155" s="69"/>
      <c r="B155" s="51"/>
      <c r="C155" s="14"/>
      <c r="D155" s="54"/>
      <c r="E155" s="57"/>
      <c r="F155" s="46"/>
      <c r="G155" s="59"/>
      <c r="H155" s="8"/>
    </row>
    <row r="156" spans="1:8" ht="30.75" customHeight="1" thickBot="1" x14ac:dyDescent="0.3">
      <c r="A156" s="63"/>
      <c r="B156" s="64"/>
      <c r="C156" s="65"/>
      <c r="D156" s="65"/>
      <c r="E156" s="65"/>
      <c r="F156" s="68" t="s">
        <v>11</v>
      </c>
      <c r="G156" s="67">
        <f>SUM(G7:G155)</f>
        <v>0</v>
      </c>
    </row>
  </sheetData>
  <mergeCells count="5">
    <mergeCell ref="B11:F11"/>
    <mergeCell ref="B12:F12"/>
    <mergeCell ref="B50:F50"/>
    <mergeCell ref="B96:F96"/>
    <mergeCell ref="B139:F139"/>
  </mergeCells>
  <pageMargins left="0.31496062992125984" right="0.31496062992125984" top="0.35433070866141736" bottom="0.55118110236220474" header="0.11811023622047245" footer="0.11811023622047245"/>
  <pageSetup paperSize="9" scale="82" fitToHeight="0" orientation="portrait" r:id="rId1"/>
  <headerFooter>
    <oddHeader>&amp;C&amp;"-,Gras"&amp;14&amp;K008000DOCUMENT DE TRAVAIL</oddHeader>
    <oddFooter>&amp;L&amp;8&amp;F
&amp;Z&amp;R&amp;10Page - &amp;P/&amp;N
Imprimé le &amp;D</oddFooter>
  </headerFooter>
  <rowBreaks count="2" manualBreakCount="2">
    <brk id="56" max="6" man="1"/>
    <brk id="107"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8</vt:i4>
      </vt:variant>
    </vt:vector>
  </HeadingPairs>
  <TitlesOfParts>
    <vt:vector size="12" baseType="lpstr">
      <vt:lpstr>BET_CVC-PG</vt:lpstr>
      <vt:lpstr>BET_CVC_AMOE</vt:lpstr>
      <vt:lpstr>Multiservices - MS fictif B</vt:lpstr>
      <vt:lpstr>Multiservices - MS fictif C</vt:lpstr>
      <vt:lpstr>BET_CVC_AMOE!Impression_des_titres</vt:lpstr>
      <vt:lpstr>'Multiservices - MS fictif B'!Impression_des_titres</vt:lpstr>
      <vt:lpstr>'Multiservices - MS fictif C'!Impression_des_titres</vt:lpstr>
      <vt:lpstr>'BET_CVC-PG'!OLE_LINK2</vt:lpstr>
      <vt:lpstr>BET_CVC_AMOE!Zone_d_impression</vt:lpstr>
      <vt:lpstr>'BET_CVC-PG'!Zone_d_impression</vt:lpstr>
      <vt:lpstr>'Multiservices - MS fictif B'!Zone_d_impression</vt:lpstr>
      <vt:lpstr>'Multiservices - MS fictif C'!Zone_d_impression</vt:lpstr>
    </vt:vector>
  </TitlesOfParts>
  <Company>SENAT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Labarre Jocelyn</dc:creator>
  <cp:lastModifiedBy>Célia ZUPAN</cp:lastModifiedBy>
  <cp:lastPrinted>2025-01-19T13:24:15Z</cp:lastPrinted>
  <dcterms:created xsi:type="dcterms:W3CDTF">2017-02-01T16:11:01Z</dcterms:created>
  <dcterms:modified xsi:type="dcterms:W3CDTF">2025-01-28T08:43:32Z</dcterms:modified>
</cp:coreProperties>
</file>