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FILIERE P2H\Prestations\AO\24FHPSGA466_PRESTATIONS D'INTERPRETARIAT LINGUISTIQUE DANS LE DOMAINE DE LA SANTE POUR GHT ALLIANCE DE GIRONDE\DCE\DCE-CECOMA V4\"/>
    </mc:Choice>
  </mc:AlternateContent>
  <xr:revisionPtr revIDLastSave="0" documentId="8_{65540611-35D6-4232-97D9-33AE4E9313DE}" xr6:coauthVersionLast="47" xr6:coauthVersionMax="47" xr10:uidLastSave="{00000000-0000-0000-0000-000000000000}"/>
  <bookViews>
    <workbookView xWindow="-120" yWindow="-120" windowWidth="29040" windowHeight="17640" tabRatio="862" activeTab="3" xr2:uid="{00000000-000D-0000-FFFF-FFFF00000000}"/>
  </bookViews>
  <sheets>
    <sheet name="Récap lots" sheetId="6" r:id="rId1"/>
    <sheet name="BPU Lot 1" sheetId="1" r:id="rId2"/>
    <sheet name="DQE Lot 1" sheetId="7" r:id="rId3"/>
    <sheet name="BPU Lot 1.3 +1.5" sheetId="12" r:id="rId4"/>
    <sheet name="DQE Lot 1.3 + 1.5" sheetId="13" r:id="rId5"/>
    <sheet name="BPU Lot 2" sheetId="2" r:id="rId6"/>
    <sheet name="DQE Lot 2" sheetId="8" r:id="rId7"/>
    <sheet name="BPU Lot 3" sheetId="3" r:id="rId8"/>
    <sheet name="DQE Lot 3" sheetId="9" r:id="rId9"/>
    <sheet name="BPU Lot 3.3 + 3.5" sheetId="14" r:id="rId10"/>
    <sheet name="DQE Lot 3.3 + 3.5" sheetId="15" r:id="rId11"/>
    <sheet name="BPU Lot 4" sheetId="4" r:id="rId12"/>
    <sheet name="DQE Lot 4" sheetId="10" r:id="rId13"/>
    <sheet name="BPU Lot 5" sheetId="5" r:id="rId14"/>
    <sheet name="DQE Lot 5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5" l="1"/>
  <c r="F4" i="15" s="1"/>
  <c r="F4" i="14"/>
  <c r="G4" i="14"/>
  <c r="D4" i="13"/>
  <c r="F4" i="13" s="1"/>
  <c r="G4" i="12"/>
  <c r="F4" i="12"/>
  <c r="D3" i="15" l="1"/>
  <c r="F3" i="15" s="1"/>
  <c r="F3" i="14"/>
  <c r="G3" i="14"/>
  <c r="D3" i="13" l="1"/>
  <c r="F3" i="13" s="1"/>
  <c r="F3" i="12"/>
  <c r="G3" i="12"/>
  <c r="D2" i="15" l="1"/>
  <c r="F2" i="15" s="1"/>
  <c r="G2" i="14"/>
  <c r="F2" i="14"/>
  <c r="G2" i="12"/>
  <c r="F2" i="12"/>
  <c r="D2" i="13"/>
  <c r="F2" i="13" s="1"/>
  <c r="F3" i="1" l="1"/>
  <c r="G3" i="1"/>
  <c r="F4" i="1"/>
  <c r="G4" i="1"/>
  <c r="G2" i="1"/>
  <c r="F2" i="1"/>
  <c r="D3" i="2"/>
  <c r="D2" i="2"/>
  <c r="D2" i="8" s="1"/>
  <c r="F2" i="8" s="1"/>
  <c r="D3" i="4"/>
  <c r="D2" i="4"/>
  <c r="D2" i="5"/>
  <c r="E2" i="11" s="1"/>
  <c r="D3" i="7"/>
  <c r="F3" i="7" s="1"/>
  <c r="D4" i="7"/>
  <c r="F4" i="7" s="1"/>
  <c r="D2" i="7"/>
  <c r="E2" i="8"/>
  <c r="C2" i="8"/>
  <c r="D3" i="9"/>
  <c r="F3" i="9" s="1"/>
  <c r="D4" i="9"/>
  <c r="F4" i="9" s="1"/>
  <c r="F3" i="3"/>
  <c r="E3" i="9" s="1"/>
  <c r="G3" i="9" s="1"/>
  <c r="G3" i="3"/>
  <c r="F4" i="3"/>
  <c r="E4" i="9" s="1"/>
  <c r="G4" i="9" s="1"/>
  <c r="G4" i="3"/>
  <c r="G2" i="3"/>
  <c r="F2" i="3"/>
  <c r="E2" i="9" s="1"/>
  <c r="G2" i="9" s="1"/>
  <c r="D2" i="9"/>
  <c r="F2" i="9" s="1"/>
  <c r="G3" i="11"/>
  <c r="F3" i="11"/>
  <c r="D2" i="11"/>
  <c r="C2" i="11"/>
  <c r="F2" i="11" s="1"/>
  <c r="G2" i="11" s="1"/>
  <c r="E4" i="15" l="1"/>
  <c r="G4" i="15" s="1"/>
  <c r="E4" i="13"/>
  <c r="G4" i="13" s="1"/>
  <c r="E3" i="7"/>
  <c r="G3" i="7" s="1"/>
  <c r="E3" i="15"/>
  <c r="G3" i="15" s="1"/>
  <c r="E3" i="13"/>
  <c r="G3" i="13" s="1"/>
  <c r="E2" i="15"/>
  <c r="G2" i="15" s="1"/>
  <c r="E2" i="13"/>
  <c r="G2" i="13" s="1"/>
  <c r="E2" i="7"/>
  <c r="E4" i="7"/>
  <c r="G4" i="7" s="1"/>
  <c r="C2" i="7"/>
  <c r="F2" i="7" s="1"/>
  <c r="G2" i="7" l="1"/>
</calcChain>
</file>

<file path=xl/sharedStrings.xml><?xml version="1.0" encoding="utf-8"?>
<sst xmlns="http://schemas.openxmlformats.org/spreadsheetml/2006/main" count="167" uniqueCount="58">
  <si>
    <t>Lot</t>
  </si>
  <si>
    <t>Intitulé</t>
  </si>
  <si>
    <t>Sous lot</t>
  </si>
  <si>
    <t>Traduction orale présentielle</t>
  </si>
  <si>
    <t>Saint André et Pellegrin</t>
  </si>
  <si>
    <t>Haut-Lévêque et Xavier Arnozan</t>
  </si>
  <si>
    <t>Charles Perrens</t>
  </si>
  <si>
    <t>Libourne</t>
  </si>
  <si>
    <t xml:space="preserve">Cadillac </t>
  </si>
  <si>
    <t>Traduction à distance (téléphone + visio)</t>
  </si>
  <si>
    <t>Traduction en langue des signes en présentiel</t>
  </si>
  <si>
    <t>Traduction en langue des signes en distanciel (visio)</t>
  </si>
  <si>
    <t>Traduction écrite DRCI</t>
  </si>
  <si>
    <t>Etablissement</t>
  </si>
  <si>
    <t>Prix HT</t>
  </si>
  <si>
    <t>Prix HT de base : 1h</t>
  </si>
  <si>
    <t>Prix HT par tranches de 15 minutes supplémentaires</t>
  </si>
  <si>
    <t>Prix HT de base : 1h30</t>
  </si>
  <si>
    <t>Durée</t>
  </si>
  <si>
    <t>Base : 30 minutes</t>
  </si>
  <si>
    <t>Supplémentaire : par tranches de 15 minutes</t>
  </si>
  <si>
    <t>TVA</t>
  </si>
  <si>
    <t>Prix TTC de base : 1h</t>
  </si>
  <si>
    <t>Prix TTC par tranches de 15 minutes supplémentaires</t>
  </si>
  <si>
    <t>Prix TTC</t>
  </si>
  <si>
    <t>TOUS LES PRIX INDIQUES DOIVENT COMPRENDRE LES FRAIS DE DEPLACEMENT</t>
  </si>
  <si>
    <t>Nombre estimatif d'interventions annuelles**</t>
  </si>
  <si>
    <t>** Les quantités indiquées sont des estimations faites sur la moyenne des années passées et ne sont en aucun cas contractuelles</t>
  </si>
  <si>
    <t>Désignation</t>
  </si>
  <si>
    <t>PU HT</t>
  </si>
  <si>
    <t>TVA (en %)</t>
  </si>
  <si>
    <t>PU TTC</t>
  </si>
  <si>
    <t>Tarif au mot</t>
  </si>
  <si>
    <t>Remise pour "répétition"</t>
  </si>
  <si>
    <t>Quantités*</t>
  </si>
  <si>
    <t>* Les quantités indiquées n'ont pour seule utilisation que de comparer les offres des candidats afin de calculer la note du critère "Prix" et ne sont en aucun cas contractuelles</t>
  </si>
  <si>
    <t>Prix Total HT</t>
  </si>
  <si>
    <t>Prix Total TTC</t>
  </si>
  <si>
    <t>Total HT</t>
  </si>
  <si>
    <t>Total TTC</t>
  </si>
  <si>
    <t>Prix TTC de base : 1h30</t>
  </si>
  <si>
    <t>Total HT prix base</t>
  </si>
  <si>
    <t>Total TTC prix de base</t>
  </si>
  <si>
    <t>PU HT de base : 1h30</t>
  </si>
  <si>
    <t>PU TTC de base : 1h30</t>
  </si>
  <si>
    <t>PU HT de base : 1h</t>
  </si>
  <si>
    <t>PU TTC de base : 1h</t>
  </si>
  <si>
    <t>Frais de déplacement (au km)</t>
  </si>
  <si>
    <t>Majoration soir</t>
  </si>
  <si>
    <t>Majortation week-end</t>
  </si>
  <si>
    <t>Cadillac (sites basés dans la métropole bordealaise et à Cestas)</t>
  </si>
  <si>
    <t>Cadillac (autres sites)</t>
  </si>
  <si>
    <t>Cadillac (sites basés dans la métropole bordealaise et à Cestas)*</t>
  </si>
  <si>
    <r>
      <t>Cadillac (autres sites)</t>
    </r>
    <r>
      <rPr>
        <sz val="11"/>
        <color rgb="FF00B050"/>
        <rFont val="Calibri"/>
        <family val="2"/>
        <scheme val="minor"/>
      </rPr>
      <t>*</t>
    </r>
  </si>
  <si>
    <t>*Pour les sites basés dans la métropole bordelaise et à Cestas : 
Les prestations sur les sites basés dans un rayon de 6 km autour du site « Hôpital de Jour l'Amarelle Bleue Bordeaux-Bastide » doivent comprendre tous les frais de déplacement inhérents à la prestation et sont exonérées de frais de déplacement supplémentaires 
Les prestations sur les sites basés au-delà d’un rayon de 6 km autour du site « Hôpital de Jour l'Amarelle Bleue Bordeaux-Bastide » pourront faire l’objet de frais de déplacement supplémentaires, en prenant comme point de départ le CH St André.</t>
  </si>
  <si>
    <r>
      <rPr>
        <sz val="11"/>
        <color rgb="FF00B05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Pour les autres sites : 
Les prestations sur les sites basés dans un rayon de 6 km autour du site principal du CH de Cadillac (89-90 rue Cazeaux Cazalet) doivent comprendre tous les frais de déplacement inhérents à la prestation et sont exonérées de frais de déplacement supplémentaires ;
 Les autres sites pourront faire l’objet de frais de déplacement supplémentaires, en prenant comme point de départ le site principal de Cadillac</t>
    </r>
  </si>
  <si>
    <r>
      <t>Charles Perrens</t>
    </r>
    <r>
      <rPr>
        <sz val="11"/>
        <color rgb="FFFF33CC"/>
        <rFont val="Calibri"/>
        <family val="2"/>
        <scheme val="minor"/>
      </rPr>
      <t>*</t>
    </r>
  </si>
  <si>
    <r>
      <rPr>
        <sz val="11"/>
        <color rgb="FFFF33CC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Pour le CH Perrens :
 Gratuité des frais de déplacement sur les sites satellites basés dans les communes de Bordeaux, Mérignac, Pessac, et Talence ;
Pour toutes les autres communes, le point de départ pour les frais de déplacement est l’établissement principal situé au 121 rue de la Béchade, 33076 Bordeaux.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</si>
</sst>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scheme val="minor"/>
    </font>
    <font>
      <sz val="11"/>
      <color theme="1"/>
      <name val="Calibri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Symbol"/>
      <family val="1"/>
      <charset val="2"/>
    </font>
    <font>
      <sz val="11"/>
      <color rgb="FFFF33CC"/>
      <name val="Calibri"/>
      <family val="2"/>
      <scheme val="minor"/>
    </font>
    <font>
      <sz val="11"/>
      <color theme="1"/>
      <name val="Courier New"/>
      <family val="3"/>
    </font>
  </fonts>
  <fills count="4">
    <fill>
      <patternFill patternType="none"/>
    </fill>
    <fill>
      <patternFill patternType="gray125"/>
    </fill>
    <fill>
      <patternFill patternType="lightUp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2" applyFont="1"/>
    <xf numFmtId="0" fontId="3" fillId="0" borderId="0" xfId="0" applyFont="1"/>
    <xf numFmtId="164" fontId="0" fillId="0" borderId="0" xfId="3" applyNumberFormat="1" applyFont="1"/>
    <xf numFmtId="0" fontId="0" fillId="2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5" fillId="0" borderId="0" xfId="1" applyFont="1"/>
    <xf numFmtId="0" fontId="3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lightUp">
          <fgColor indexed="64"/>
          <bgColor indexed="65"/>
        </patternFill>
      </fill>
    </dxf>
    <dxf>
      <fill>
        <patternFill patternType="lightUp">
          <fgColor indexed="64"/>
          <bgColor indexed="65"/>
        </patternFill>
      </fill>
    </dxf>
    <dxf>
      <fill>
        <patternFill patternType="lightUp">
          <fgColor indexed="64"/>
          <bgColor indexed="65"/>
        </patternFill>
      </fill>
    </dxf>
    <dxf>
      <fill>
        <patternFill patternType="lightUp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-* #,##0_-;\-* #,##0_-;_-* &quot;-&quot;??_-;_-@_-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-* #,##0_-;\-* #,##0_-;_-* &quot;-&quot;??_-;_-@_-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-* #,##0_-;\-* #,##0_-;_-* &quot;-&quot;??_-;_-@_-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left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C16" totalsRowShown="0">
  <autoFilter ref="A1:C16" xr:uid="{00000000-0009-0000-0100-000001000000}"/>
  <tableColumns count="3">
    <tableColumn id="1" xr3:uid="{00000000-0010-0000-0000-000001000000}" name="Lot" dataDxfId="45"/>
    <tableColumn id="2" xr3:uid="{00000000-0010-0000-0000-000002000000}" name="Sous lot" dataDxfId="44"/>
    <tableColumn id="3" xr3:uid="{00000000-0010-0000-0000-000003000000}" name="Intitulé" dataDxfId="4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9000000}" name="Tableau1315" displayName="Tableau1315" ref="A1:J4" totalsRowShown="0" headerRowDxfId="18" headerRowCellStyle="Normal" dataCellStyle="Normal">
  <autoFilter ref="A1:J4" xr:uid="{00000000-0009-0000-0100-00000E000000}"/>
  <tableColumns count="10">
    <tableColumn id="1" xr3:uid="{00000000-0010-0000-0900-000001000000}" name="Sous lot" dataDxfId="17" dataCellStyle="Normal"/>
    <tableColumn id="2" xr3:uid="{00000000-0010-0000-0900-000002000000}" name="Etablissement" dataCellStyle="Normal"/>
    <tableColumn id="3" xr3:uid="{00000000-0010-0000-0900-000003000000}" name="Prix HT de base : 1h" dataCellStyle="Monétaire"/>
    <tableColumn id="4" xr3:uid="{00000000-0010-0000-0900-000004000000}" name="Prix HT par tranches de 15 minutes supplémentaires" dataCellStyle="Monétaire"/>
    <tableColumn id="5" xr3:uid="{00000000-0010-0000-0900-000005000000}" name="TVA" dataCellStyle="Pourcentage"/>
    <tableColumn id="6" xr3:uid="{00000000-0010-0000-0900-000006000000}" name="Prix TTC de base : 1h" dataCellStyle="Monétaire">
      <calculatedColumnFormula>C2+(C2*E2)</calculatedColumnFormula>
    </tableColumn>
    <tableColumn id="7" xr3:uid="{00000000-0010-0000-0900-000007000000}" name="Prix TTC par tranches de 15 minutes supplémentaires" dataCellStyle="Monétaire">
      <calculatedColumnFormula>D2+(D2*E2)</calculatedColumnFormula>
    </tableColumn>
    <tableColumn id="8" xr3:uid="{00000000-0010-0000-0900-000008000000}" name="Frais de déplacement (au km)" dataCellStyle="Monétaire"/>
    <tableColumn id="9" xr3:uid="{00000000-0010-0000-0900-000009000000}" name="Majoration soir" dataCellStyle="Pourcentage"/>
    <tableColumn id="10" xr3:uid="{00000000-0010-0000-0900-00000A000000}" name="Majortation week-end" dataCellStyle="Pourcentag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Tableau331316" displayName="Tableau331316" ref="A1:G4" totalsRowShown="0" headerRowDxfId="16">
  <autoFilter ref="A1:G4" xr:uid="{00000000-0009-0000-0100-00000F000000}"/>
  <tableColumns count="7">
    <tableColumn id="1" xr3:uid="{00000000-0010-0000-0A00-000001000000}" name="Sous lot" dataDxfId="15"/>
    <tableColumn id="2" xr3:uid="{00000000-0010-0000-0A00-000002000000}" name="Etablissement"/>
    <tableColumn id="8" xr3:uid="{00000000-0010-0000-0A00-000008000000}" name="Nombre estimatif d'interventions annuelles**" dataDxfId="14" dataCellStyle="Milliers"/>
    <tableColumn id="3" xr3:uid="{00000000-0010-0000-0A00-000003000000}" name="PU HT de base : 1h" dataDxfId="13" dataCellStyle="Monétaire">
      <calculatedColumnFormula>Tableau3[[#This Row],[Prix HT de base : 1h]]</calculatedColumnFormula>
    </tableColumn>
    <tableColumn id="6" xr3:uid="{00000000-0010-0000-0A00-000006000000}" name="PU TTC de base : 1h" dataCellStyle="Monétaire">
      <calculatedColumnFormula>Tableau3[[#This Row],[Prix TTC de base : 1h]]</calculatedColumnFormula>
    </tableColumn>
    <tableColumn id="4" xr3:uid="{00000000-0010-0000-0A00-000004000000}" name="Total HT" dataCellStyle="Monétaire">
      <calculatedColumnFormula>Tableau331316[[#This Row],[Nombre estimatif d''interventions annuelles**]]*Tableau331316[[#This Row],[PU HT de base : 1h]]</calculatedColumnFormula>
    </tableColumn>
    <tableColumn id="5" xr3:uid="{00000000-0010-0000-0A00-000005000000}" name="Total TTC" dataCellStyle="Monétaire">
      <calculatedColumnFormula>Tableau331316[[#This Row],[Nombre estimatif d''interventions annuelles**]]*Tableau331316[[#This Row],[PU TTC de base : 1h]]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B000000}" name="Tableau57" displayName="Tableau57" ref="A1:F3" totalsRowShown="0" headerRowDxfId="12">
  <autoFilter ref="A1:F3" xr:uid="{00000000-0009-0000-0100-000006000000}"/>
  <tableColumns count="6">
    <tableColumn id="1" xr3:uid="{00000000-0010-0000-0B00-000001000000}" name="Durée"/>
    <tableColumn id="2" xr3:uid="{00000000-0010-0000-0B00-000002000000}" name="Prix HT" dataCellStyle="Monétaire"/>
    <tableColumn id="3" xr3:uid="{00000000-0010-0000-0B00-000003000000}" name="TVA" dataDxfId="11" dataCellStyle="Pourcentage"/>
    <tableColumn id="4" xr3:uid="{00000000-0010-0000-0B00-000004000000}" name="Prix TTC" dataDxfId="10" dataCellStyle="Monétaire">
      <calculatedColumnFormula>Tableau57[[#This Row],[Prix HT]]+(Tableau57[[#This Row],[Prix HT]]*Tableau57[[#This Row],[TVA]])</calculatedColumnFormula>
    </tableColumn>
    <tableColumn id="5" xr3:uid="{00000000-0010-0000-0B00-000005000000}" name="Majoration soir" dataCellStyle="Pourcentage"/>
    <tableColumn id="6" xr3:uid="{00000000-0010-0000-0B00-000006000000}" name="Majortation week-end" dataCellStyle="Pourcentag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C000000}" name="Tableau5710" displayName="Tableau5710" ref="A1:F2" totalsRowShown="0" headerRowDxfId="9">
  <autoFilter ref="A1:F2" xr:uid="{00000000-0009-0000-0100-000009000000}"/>
  <tableColumns count="6">
    <tableColumn id="1" xr3:uid="{00000000-0010-0000-0C00-000001000000}" name="Durée"/>
    <tableColumn id="5" xr3:uid="{00000000-0010-0000-0C00-000005000000}" name="Nombre estimatif d'interventions annuelles**"/>
    <tableColumn id="2" xr3:uid="{00000000-0010-0000-0C00-000002000000}" name="PU HT" dataCellStyle="Monétaire"/>
    <tableColumn id="4" xr3:uid="{00000000-0010-0000-0C00-000004000000}" name="PU TTC" dataDxfId="8" dataCellStyle="Monétaire"/>
    <tableColumn id="6" xr3:uid="{00000000-0010-0000-0C00-000006000000}" name="Total HT"/>
    <tableColumn id="8" xr3:uid="{00000000-0010-0000-0C00-000008000000}" name="Total TTC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D000000}" name="Tableau10" displayName="Tableau10" ref="A1:D3" totalsRowShown="0" headerRowDxfId="7">
  <autoFilter ref="A1:D3" xr:uid="{00000000-0009-0000-0100-00000A000000}"/>
  <tableColumns count="4">
    <tableColumn id="1" xr3:uid="{00000000-0010-0000-0D00-000001000000}" name="Désignation"/>
    <tableColumn id="2" xr3:uid="{00000000-0010-0000-0D00-000002000000}" name="PU HT"/>
    <tableColumn id="3" xr3:uid="{00000000-0010-0000-0D00-000003000000}" name="TVA (en %)"/>
    <tableColumn id="4" xr3:uid="{00000000-0010-0000-0D00-000004000000}" name="PU TTC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E000000}" name="Tableau1012" displayName="Tableau1012" ref="A1:G3" headerRowDxfId="6">
  <autoFilter ref="A1:G3" xr:uid="{00000000-0009-0000-0100-00000B000000}"/>
  <tableColumns count="7">
    <tableColumn id="1" xr3:uid="{00000000-0010-0000-0E00-000001000000}" name="Désignation" totalsRowLabel="Total"/>
    <tableColumn id="5" xr3:uid="{00000000-0010-0000-0E00-000005000000}" name="Quantités*" totalsRowDxfId="5"/>
    <tableColumn id="2" xr3:uid="{00000000-0010-0000-0E00-000002000000}" name="PU HT" totalsRowDxfId="4"/>
    <tableColumn id="3" xr3:uid="{00000000-0010-0000-0E00-000003000000}" name="TVA (en %)" totalsRowDxfId="3"/>
    <tableColumn id="4" xr3:uid="{00000000-0010-0000-0E00-000004000000}" name="PU TTC" totalsRowDxfId="2"/>
    <tableColumn id="6" xr3:uid="{00000000-0010-0000-0E00-000006000000}" name="Prix Total HT" totalsRowFunction="custom" totalsRowDxfId="1" dataCellStyle="Monétaire">
      <totalsRowFormula>F2-(F2*F3)</totalsRowFormula>
    </tableColumn>
    <tableColumn id="7" xr3:uid="{00000000-0010-0000-0E00-000007000000}" name="Prix Total TTC" totalsRowFunction="custom" totalsRowDxfId="0" dataCellStyle="Monétaire">
      <totalsRowFormula>G2-(G2*G3)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3" displayName="Tableau3" ref="A1:I4" totalsRowShown="0" headerRowDxfId="42">
  <autoFilter ref="A1:I4" xr:uid="{00000000-0009-0000-0100-000003000000}"/>
  <tableColumns count="9">
    <tableColumn id="1" xr3:uid="{00000000-0010-0000-0100-000001000000}" name="Sous lot" dataDxfId="41"/>
    <tableColumn id="2" xr3:uid="{00000000-0010-0000-0100-000002000000}" name="Etablissement"/>
    <tableColumn id="3" xr3:uid="{00000000-0010-0000-0100-000003000000}" name="Prix HT de base : 1h" dataDxfId="40" dataCellStyle="Monétaire"/>
    <tableColumn id="4" xr3:uid="{00000000-0010-0000-0100-000004000000}" name="Prix HT par tranches de 15 minutes supplémentaires" dataDxfId="39" dataCellStyle="Monétaire"/>
    <tableColumn id="5" xr3:uid="{00000000-0010-0000-0100-000005000000}" name="TVA" dataCellStyle="Pourcentage"/>
    <tableColumn id="6" xr3:uid="{00000000-0010-0000-0100-000006000000}" name="Prix TTC de base : 1h" dataCellStyle="Monétaire">
      <calculatedColumnFormula>Tableau3[[#This Row],[Prix HT de base : 1h]]+(Tableau3[[#This Row],[Prix HT de base : 1h]]*Tableau3[[#This Row],[TVA]])</calculatedColumnFormula>
    </tableColumn>
    <tableColumn id="7" xr3:uid="{00000000-0010-0000-0100-000007000000}" name="Prix TTC par tranches de 15 minutes supplémentaires" dataCellStyle="Monétaire">
      <calculatedColumnFormula>Tableau3[[#This Row],[Prix HT par tranches de 15 minutes supplémentaires]]+(Tableau3[[#This Row],[Prix HT par tranches de 15 minutes supplémentaires]]*Tableau3[[#This Row],[TVA]])</calculatedColumnFormula>
    </tableColumn>
    <tableColumn id="8" xr3:uid="{00000000-0010-0000-0100-000008000000}" name="Majoration soir" dataCellStyle="Pourcentage"/>
    <tableColumn id="9" xr3:uid="{00000000-0010-0000-0100-000009000000}" name="Majortation week-end" dataCellStyle="Pourcentag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33" displayName="Tableau33" ref="A1:G4" totalsRowShown="0" headerRowDxfId="38">
  <autoFilter ref="A1:G4" xr:uid="{00000000-0009-0000-0100-000002000000}"/>
  <tableColumns count="7">
    <tableColumn id="1" xr3:uid="{00000000-0010-0000-0200-000001000000}" name="Sous lot" dataDxfId="37"/>
    <tableColumn id="2" xr3:uid="{00000000-0010-0000-0200-000002000000}" name="Etablissement"/>
    <tableColumn id="8" xr3:uid="{00000000-0010-0000-0200-000008000000}" name="Nombre estimatif d'interventions annuelles**" dataDxfId="36" dataCellStyle="Milliers"/>
    <tableColumn id="3" xr3:uid="{00000000-0010-0000-0200-000003000000}" name="PU HT de base : 1h" dataDxfId="35" dataCellStyle="Monétaire">
      <calculatedColumnFormula>Tableau3[[#This Row],[Prix HT de base : 1h]]</calculatedColumnFormula>
    </tableColumn>
    <tableColumn id="6" xr3:uid="{00000000-0010-0000-0200-000006000000}" name="PU TTC de base : 1h" dataCellStyle="Monétaire">
      <calculatedColumnFormula>Tableau3[[#This Row],[Prix TTC de base : 1h]]</calculatedColumnFormula>
    </tableColumn>
    <tableColumn id="4" xr3:uid="{00000000-0010-0000-0200-000004000000}" name="Total HT" dataCellStyle="Monétaire">
      <calculatedColumnFormula>Tableau33[[#This Row],[Nombre estimatif d''interventions annuelles**]]*Tableau33[[#This Row],[PU HT de base : 1h]]</calculatedColumnFormula>
    </tableColumn>
    <tableColumn id="5" xr3:uid="{00000000-0010-0000-0200-000005000000}" name="Total TTC" dataCellStyle="Monétaire">
      <calculatedColumnFormula>Tableau33[[#This Row],[Nombre estimatif d''interventions annuelles**]]*Tableau33[[#This Row],[PU TTC de base : 1h]]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3000000}" name="Tableau13" displayName="Tableau13" ref="A1:J4" totalsRowShown="0" headerRowDxfId="34" headerRowCellStyle="Normal" dataCellStyle="Normal">
  <autoFilter ref="A1:J4" xr:uid="{00000000-0009-0000-0100-00000D000000}"/>
  <tableColumns count="10">
    <tableColumn id="1" xr3:uid="{00000000-0010-0000-0300-000001000000}" name="Sous lot" dataDxfId="33" dataCellStyle="Normal"/>
    <tableColumn id="2" xr3:uid="{00000000-0010-0000-0300-000002000000}" name="Etablissement" dataCellStyle="Normal"/>
    <tableColumn id="3" xr3:uid="{00000000-0010-0000-0300-000003000000}" name="Prix HT de base : 1h" dataCellStyle="Monétaire"/>
    <tableColumn id="4" xr3:uid="{00000000-0010-0000-0300-000004000000}" name="Prix HT par tranches de 15 minutes supplémentaires" dataCellStyle="Monétaire"/>
    <tableColumn id="5" xr3:uid="{00000000-0010-0000-0300-000005000000}" name="TVA" dataCellStyle="Pourcentage"/>
    <tableColumn id="6" xr3:uid="{00000000-0010-0000-0300-000006000000}" name="Prix TTC de base : 1h" dataCellStyle="Monétaire">
      <calculatedColumnFormula>C2+(C2*E2)</calculatedColumnFormula>
    </tableColumn>
    <tableColumn id="7" xr3:uid="{00000000-0010-0000-0300-000007000000}" name="Prix TTC par tranches de 15 minutes supplémentaires" dataCellStyle="Monétaire">
      <calculatedColumnFormula>D2+(D2*E2)</calculatedColumnFormula>
    </tableColumn>
    <tableColumn id="8" xr3:uid="{00000000-0010-0000-0300-000008000000}" name="Frais de déplacement (au km)" dataCellStyle="Monétaire"/>
    <tableColumn id="9" xr3:uid="{00000000-0010-0000-0300-000009000000}" name="Majoration soir" dataCellStyle="Pourcentage"/>
    <tableColumn id="10" xr3:uid="{00000000-0010-0000-0300-00000A000000}" name="Majortation week-end" dataCellStyle="Pourcentag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Tableau3313" displayName="Tableau3313" ref="A1:G4" totalsRowShown="0" headerRowDxfId="32">
  <autoFilter ref="A1:G4" xr:uid="{00000000-0009-0000-0100-00000C000000}"/>
  <tableColumns count="7">
    <tableColumn id="1" xr3:uid="{00000000-0010-0000-0400-000001000000}" name="Sous lot" dataDxfId="31"/>
    <tableColumn id="2" xr3:uid="{00000000-0010-0000-0400-000002000000}" name="Etablissement"/>
    <tableColumn id="8" xr3:uid="{00000000-0010-0000-0400-000008000000}" name="Nombre estimatif d'interventions annuelles**" dataDxfId="30" dataCellStyle="Milliers"/>
    <tableColumn id="3" xr3:uid="{00000000-0010-0000-0400-000003000000}" name="PU HT de base : 1h" dataDxfId="29" dataCellStyle="Monétaire">
      <calculatedColumnFormula>Tableau3[[#This Row],[Prix HT de base : 1h]]</calculatedColumnFormula>
    </tableColumn>
    <tableColumn id="6" xr3:uid="{00000000-0010-0000-0400-000006000000}" name="PU TTC de base : 1h" dataCellStyle="Monétaire">
      <calculatedColumnFormula>Tableau3[[#This Row],[Prix TTC de base : 1h]]</calculatedColumnFormula>
    </tableColumn>
    <tableColumn id="4" xr3:uid="{00000000-0010-0000-0400-000004000000}" name="Total HT" dataCellStyle="Monétaire">
      <calculatedColumnFormula>Tableau3313[[#This Row],[Nombre estimatif d''interventions annuelles**]]*Tableau3313[[#This Row],[PU HT de base : 1h]]</calculatedColumnFormula>
    </tableColumn>
    <tableColumn id="5" xr3:uid="{00000000-0010-0000-0400-000005000000}" name="Total TTC" dataCellStyle="Monétaire">
      <calculatedColumnFormula>Tableau3313[[#This Row],[Nombre estimatif d''interventions annuelles**]]*Tableau3313[[#This Row],[PU TTC de base : 1h]]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au5" displayName="Tableau5" ref="A1:F3" totalsRowShown="0" headerRowDxfId="28">
  <autoFilter ref="A1:F3" xr:uid="{00000000-0009-0000-0100-000005000000}"/>
  <tableColumns count="6">
    <tableColumn id="1" xr3:uid="{00000000-0010-0000-0500-000001000000}" name="Durée"/>
    <tableColumn id="2" xr3:uid="{00000000-0010-0000-0500-000002000000}" name="Prix HT" dataCellStyle="Monétaire"/>
    <tableColumn id="3" xr3:uid="{00000000-0010-0000-0500-000003000000}" name="TVA" dataCellStyle="Pourcentage"/>
    <tableColumn id="4" xr3:uid="{00000000-0010-0000-0500-000004000000}" name="Prix TTC" dataCellStyle="Monétaire">
      <calculatedColumnFormula>Tableau5[[#This Row],[Prix HT]]+(Tableau5[[#This Row],[Prix HT]]*Tableau5[[#This Row],[TVA]])</calculatedColumnFormula>
    </tableColumn>
    <tableColumn id="5" xr3:uid="{00000000-0010-0000-0500-000005000000}" name="Majoration soir" dataCellStyle="Pourcentage"/>
    <tableColumn id="6" xr3:uid="{00000000-0010-0000-0500-000006000000}" name="Majortation week-end" dataCellStyle="Pourcentag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au58" displayName="Tableau58" ref="A1:F2" totalsRowShown="0" headerRowDxfId="27">
  <autoFilter ref="A1:F2" xr:uid="{00000000-0009-0000-0100-000007000000}"/>
  <tableColumns count="6">
    <tableColumn id="1" xr3:uid="{00000000-0010-0000-0600-000001000000}" name="Durée"/>
    <tableColumn id="5" xr3:uid="{00000000-0010-0000-0600-000005000000}" name="Nombre estimatif d'interventions annuelles**"/>
    <tableColumn id="2" xr3:uid="{00000000-0010-0000-0600-000002000000}" name="PU HT" dataCellStyle="Monétaire">
      <calculatedColumnFormula>Tableau5[[#This Row],[Prix HT]]</calculatedColumnFormula>
    </tableColumn>
    <tableColumn id="4" xr3:uid="{00000000-0010-0000-0600-000004000000}" name="PU TTC" dataCellStyle="Monétaire">
      <calculatedColumnFormula>Tableau5[[#This Row],[Prix TTC]]</calculatedColumnFormula>
    </tableColumn>
    <tableColumn id="3" xr3:uid="{00000000-0010-0000-0600-000003000000}" name="Total HT" dataCellStyle="Monétaire">
      <calculatedColumnFormula>Tableau58[Nombre estimatif d''interventions annuelles**]*Tableau58[PU HT]</calculatedColumnFormula>
    </tableColumn>
    <tableColumn id="6" xr3:uid="{00000000-0010-0000-0600-000006000000}" name="Total TTC" dataCellStyle="Monétaire">
      <calculatedColumnFormula>Tableau58[Nombre estimatif d''interventions annuelles**]*Tableau58[PU TTC]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Tableau35" displayName="Tableau35" ref="A1:I4" totalsRowShown="0" headerRowDxfId="26">
  <autoFilter ref="A1:I4" xr:uid="{00000000-0009-0000-0100-000004000000}"/>
  <tableColumns count="9">
    <tableColumn id="1" xr3:uid="{00000000-0010-0000-0700-000001000000}" name="Sous lot" dataDxfId="25"/>
    <tableColumn id="2" xr3:uid="{00000000-0010-0000-0700-000002000000}" name="Etablissement"/>
    <tableColumn id="3" xr3:uid="{00000000-0010-0000-0700-000003000000}" name="Prix HT de base : 1h30" dataDxfId="24" dataCellStyle="Monétaire"/>
    <tableColumn id="4" xr3:uid="{00000000-0010-0000-0700-000004000000}" name="Prix HT par tranches de 15 minutes supplémentaires" dataDxfId="23" dataCellStyle="Monétaire"/>
    <tableColumn id="7" xr3:uid="{00000000-0010-0000-0700-000007000000}" name="TVA" dataDxfId="22" dataCellStyle="Pourcentage"/>
    <tableColumn id="5" xr3:uid="{00000000-0010-0000-0700-000005000000}" name="Prix TTC de base : 1h30" dataCellStyle="Monétaire">
      <calculatedColumnFormula>Tableau35[[#This Row],[Prix HT de base : 1h30]]+(Tableau35[[#This Row],[Prix HT de base : 1h30]]*Tableau35[[#This Row],[TVA]])</calculatedColumnFormula>
    </tableColumn>
    <tableColumn id="6" xr3:uid="{00000000-0010-0000-0700-000006000000}" name="Prix TTC par tranches de 15 minutes supplémentaires" dataCellStyle="Monétaire">
      <calculatedColumnFormula>Tableau35[[#This Row],[Prix HT par tranches de 15 minutes supplémentaires]]+(Tableau35[[#This Row],[Prix HT par tranches de 15 minutes supplémentaires]]*Tableau35[[#This Row],[TVA]])</calculatedColumnFormula>
    </tableColumn>
    <tableColumn id="8" xr3:uid="{00000000-0010-0000-0700-000008000000}" name="Majoration soir" dataCellStyle="Pourcentage"/>
    <tableColumn id="9" xr3:uid="{00000000-0010-0000-0700-000009000000}" name="Majortation week-end" dataCellStyle="Pourcentag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au359" displayName="Tableau359" ref="A1:G4" totalsRowShown="0" headerRowDxfId="21">
  <autoFilter ref="A1:G4" xr:uid="{00000000-0009-0000-0100-000008000000}"/>
  <tableColumns count="7">
    <tableColumn id="1" xr3:uid="{00000000-0010-0000-0800-000001000000}" name="Sous lot" dataDxfId="20"/>
    <tableColumn id="2" xr3:uid="{00000000-0010-0000-0800-000002000000}" name="Etablissement"/>
    <tableColumn id="8" xr3:uid="{00000000-0010-0000-0800-000008000000}" name="Nombre estimatif d'interventions annuelles**"/>
    <tableColumn id="3" xr3:uid="{00000000-0010-0000-0800-000003000000}" name="PU HT de base : 1h30" dataDxfId="19" dataCellStyle="Monétaire">
      <calculatedColumnFormula>Tableau35[[#This Row],[Prix HT de base : 1h30]]</calculatedColumnFormula>
    </tableColumn>
    <tableColumn id="5" xr3:uid="{00000000-0010-0000-0800-000005000000}" name="PU TTC de base : 1h30">
      <calculatedColumnFormula>Tableau35[[#This Row],[Prix TTC de base : 1h30]]</calculatedColumnFormula>
    </tableColumn>
    <tableColumn id="7" xr3:uid="{00000000-0010-0000-0800-000007000000}" name="Total HT prix base">
      <calculatedColumnFormula>Tableau359[[#This Row],[Nombre estimatif d''interventions annuelles**]]*Tableau359[[#This Row],[PU HT de base : 1h30]]</calculatedColumnFormula>
    </tableColumn>
    <tableColumn id="9" xr3:uid="{00000000-0010-0000-0800-000009000000}" name="Total TTC prix de base">
      <calculatedColumnFormula>Tableau359[[#This Row],[Nombre estimatif d''interventions annuelles**]]*Tableau359[[#This Row],[PU TTC de base : 1h30]]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workbookViewId="0">
      <selection activeCell="C6" sqref="C6"/>
    </sheetView>
  </sheetViews>
  <sheetFormatPr baseColWidth="10" defaultRowHeight="15" x14ac:dyDescent="0.25"/>
  <cols>
    <col min="1" max="1" width="11.42578125" style="2"/>
    <col min="2" max="2" width="10.140625" style="2" customWidth="1"/>
    <col min="3" max="3" width="38.28515625" customWidth="1"/>
  </cols>
  <sheetData>
    <row r="1" spans="1:3" x14ac:dyDescent="0.25">
      <c r="A1" s="2" t="s">
        <v>0</v>
      </c>
      <c r="B1" s="2" t="s">
        <v>2</v>
      </c>
      <c r="C1" t="s">
        <v>1</v>
      </c>
    </row>
    <row r="2" spans="1:3" x14ac:dyDescent="0.25">
      <c r="A2" s="2">
        <v>1</v>
      </c>
      <c r="B2" s="3" t="s">
        <v>3</v>
      </c>
      <c r="C2" s="2"/>
    </row>
    <row r="3" spans="1:3" x14ac:dyDescent="0.25">
      <c r="B3" s="2">
        <v>1</v>
      </c>
      <c r="C3" s="1" t="s">
        <v>4</v>
      </c>
    </row>
    <row r="4" spans="1:3" x14ac:dyDescent="0.25">
      <c r="B4" s="2">
        <v>2</v>
      </c>
      <c r="C4" s="1" t="s">
        <v>5</v>
      </c>
    </row>
    <row r="5" spans="1:3" x14ac:dyDescent="0.25">
      <c r="B5" s="2">
        <v>3</v>
      </c>
      <c r="C5" s="1" t="s">
        <v>6</v>
      </c>
    </row>
    <row r="6" spans="1:3" x14ac:dyDescent="0.25">
      <c r="B6" s="2">
        <v>4</v>
      </c>
      <c r="C6" s="1" t="s">
        <v>7</v>
      </c>
    </row>
    <row r="7" spans="1:3" x14ac:dyDescent="0.25">
      <c r="B7" s="2">
        <v>5</v>
      </c>
      <c r="C7" s="1" t="s">
        <v>8</v>
      </c>
    </row>
    <row r="8" spans="1:3" x14ac:dyDescent="0.25">
      <c r="A8" s="2">
        <v>2</v>
      </c>
      <c r="B8" s="3" t="s">
        <v>9</v>
      </c>
      <c r="C8" s="2"/>
    </row>
    <row r="9" spans="1:3" x14ac:dyDescent="0.25">
      <c r="A9" s="2">
        <v>3</v>
      </c>
      <c r="B9" s="3" t="s">
        <v>10</v>
      </c>
      <c r="C9" s="2"/>
    </row>
    <row r="10" spans="1:3" x14ac:dyDescent="0.25">
      <c r="B10" s="2">
        <v>1</v>
      </c>
      <c r="C10" s="1" t="s">
        <v>4</v>
      </c>
    </row>
    <row r="11" spans="1:3" x14ac:dyDescent="0.25">
      <c r="B11" s="2">
        <v>2</v>
      </c>
      <c r="C11" s="1" t="s">
        <v>5</v>
      </c>
    </row>
    <row r="12" spans="1:3" x14ac:dyDescent="0.25">
      <c r="B12" s="2">
        <v>3</v>
      </c>
      <c r="C12" s="1" t="s">
        <v>6</v>
      </c>
    </row>
    <row r="13" spans="1:3" x14ac:dyDescent="0.25">
      <c r="B13" s="2">
        <v>4</v>
      </c>
      <c r="C13" s="1" t="s">
        <v>7</v>
      </c>
    </row>
    <row r="14" spans="1:3" x14ac:dyDescent="0.25">
      <c r="B14" s="2">
        <v>5</v>
      </c>
      <c r="C14" s="1" t="s">
        <v>8</v>
      </c>
    </row>
    <row r="15" spans="1:3" x14ac:dyDescent="0.25">
      <c r="A15" s="2">
        <v>4</v>
      </c>
      <c r="B15" s="3" t="s">
        <v>11</v>
      </c>
      <c r="C15" s="2"/>
    </row>
    <row r="16" spans="1:3" x14ac:dyDescent="0.25">
      <c r="A16" s="2">
        <v>5</v>
      </c>
      <c r="B16" s="3" t="s">
        <v>12</v>
      </c>
      <c r="C16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"/>
  <sheetViews>
    <sheetView workbookViewId="0">
      <selection activeCell="D26" sqref="D26"/>
    </sheetView>
  </sheetViews>
  <sheetFormatPr baseColWidth="10" defaultRowHeight="15" x14ac:dyDescent="0.25"/>
  <cols>
    <col min="2" max="2" width="57.7109375" bestFit="1" customWidth="1"/>
    <col min="3" max="3" width="20.140625" customWidth="1"/>
    <col min="4" max="4" width="24.5703125" customWidth="1"/>
    <col min="5" max="5" width="20.140625" customWidth="1"/>
    <col min="6" max="6" width="21" customWidth="1"/>
    <col min="7" max="7" width="26" customWidth="1"/>
    <col min="8" max="8" width="29.28515625" customWidth="1"/>
  </cols>
  <sheetData>
    <row r="1" spans="1:10" s="5" customFormat="1" ht="30" x14ac:dyDescent="0.25">
      <c r="A1" s="5" t="s">
        <v>2</v>
      </c>
      <c r="B1" s="5" t="s">
        <v>13</v>
      </c>
      <c r="C1" s="5" t="s">
        <v>15</v>
      </c>
      <c r="D1" s="5" t="s">
        <v>16</v>
      </c>
      <c r="E1" s="5" t="s">
        <v>21</v>
      </c>
      <c r="F1" s="5" t="s">
        <v>22</v>
      </c>
      <c r="G1" s="5" t="s">
        <v>23</v>
      </c>
      <c r="H1" s="5" t="s">
        <v>47</v>
      </c>
      <c r="I1" s="5" t="s">
        <v>48</v>
      </c>
      <c r="J1" s="5" t="s">
        <v>49</v>
      </c>
    </row>
    <row r="2" spans="1:10" x14ac:dyDescent="0.25">
      <c r="A2" s="2">
        <v>3</v>
      </c>
      <c r="B2" t="s">
        <v>6</v>
      </c>
      <c r="C2" s="4"/>
      <c r="D2" s="4"/>
      <c r="E2" s="7"/>
      <c r="F2" s="4">
        <f>C2+(C2*E2)</f>
        <v>0</v>
      </c>
      <c r="G2" s="4">
        <f>D2+(D2*E2)</f>
        <v>0</v>
      </c>
      <c r="H2" s="4"/>
      <c r="I2" s="7"/>
      <c r="J2" s="7"/>
    </row>
    <row r="3" spans="1:10" x14ac:dyDescent="0.25">
      <c r="A3" s="2">
        <v>5</v>
      </c>
      <c r="B3" t="s">
        <v>50</v>
      </c>
      <c r="C3" s="4"/>
      <c r="D3" s="4"/>
      <c r="E3" s="7"/>
      <c r="F3" s="4">
        <f>C3+(C3*E3)</f>
        <v>0</v>
      </c>
      <c r="G3" s="4">
        <f>D3+(D3*E3)</f>
        <v>0</v>
      </c>
      <c r="H3" s="4"/>
      <c r="I3" s="7"/>
      <c r="J3" s="7"/>
    </row>
    <row r="4" spans="1:10" x14ac:dyDescent="0.25">
      <c r="A4" s="17">
        <v>5</v>
      </c>
      <c r="B4" s="16" t="s">
        <v>51</v>
      </c>
      <c r="C4" s="4"/>
      <c r="D4" s="4"/>
      <c r="E4" s="7"/>
      <c r="F4" s="4">
        <f>C4+(C4*E4)</f>
        <v>0</v>
      </c>
      <c r="G4" s="4">
        <f>D4+(D4*E4)</f>
        <v>0</v>
      </c>
      <c r="H4" s="4"/>
      <c r="I4" s="7"/>
      <c r="J4" s="7"/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"/>
  <sheetViews>
    <sheetView workbookViewId="0">
      <selection activeCell="F24" sqref="F24"/>
    </sheetView>
  </sheetViews>
  <sheetFormatPr baseColWidth="10" defaultRowHeight="15" x14ac:dyDescent="0.25"/>
  <cols>
    <col min="2" max="2" width="57.7109375" bestFit="1" customWidth="1"/>
    <col min="3" max="3" width="17.42578125" customWidth="1"/>
    <col min="4" max="5" width="20.140625" customWidth="1"/>
  </cols>
  <sheetData>
    <row r="1" spans="1:7" s="6" customFormat="1" ht="45" x14ac:dyDescent="0.25">
      <c r="A1" s="6" t="s">
        <v>2</v>
      </c>
      <c r="B1" s="6" t="s">
        <v>13</v>
      </c>
      <c r="C1" s="5" t="s">
        <v>26</v>
      </c>
      <c r="D1" s="6" t="s">
        <v>45</v>
      </c>
      <c r="E1" s="5" t="s">
        <v>46</v>
      </c>
      <c r="F1" s="6" t="s">
        <v>38</v>
      </c>
      <c r="G1" s="6" t="s">
        <v>39</v>
      </c>
    </row>
    <row r="2" spans="1:7" x14ac:dyDescent="0.25">
      <c r="A2" s="2">
        <v>3</v>
      </c>
      <c r="B2" t="s">
        <v>6</v>
      </c>
      <c r="C2" s="9">
        <v>3500</v>
      </c>
      <c r="D2" s="4">
        <f>Tableau3[[#This Row],[Prix HT de base : 1h]]</f>
        <v>0</v>
      </c>
      <c r="E2" s="4">
        <f>Tableau3[[#This Row],[Prix TTC de base : 1h]]</f>
        <v>0</v>
      </c>
      <c r="F2" s="4">
        <f>Tableau331316[[#This Row],[Nombre estimatif d''interventions annuelles**]]*Tableau331316[[#This Row],[PU HT de base : 1h]]</f>
        <v>0</v>
      </c>
      <c r="G2" s="4">
        <f>Tableau331316[[#This Row],[Nombre estimatif d''interventions annuelles**]]*Tableau331316[[#This Row],[PU TTC de base : 1h]]</f>
        <v>0</v>
      </c>
    </row>
    <row r="3" spans="1:7" x14ac:dyDescent="0.25">
      <c r="A3" s="2">
        <v>5</v>
      </c>
      <c r="B3" t="s">
        <v>50</v>
      </c>
      <c r="C3" s="9">
        <v>30</v>
      </c>
      <c r="D3" s="14">
        <f>Tableau3[[#This Row],[Prix HT de base : 1h]]</f>
        <v>0</v>
      </c>
      <c r="E3" s="4">
        <f>Tableau3[[#This Row],[Prix TTC de base : 1h]]</f>
        <v>0</v>
      </c>
      <c r="F3" s="4">
        <f>Tableau331316[[#This Row],[Nombre estimatif d''interventions annuelles**]]*Tableau331316[[#This Row],[PU HT de base : 1h]]</f>
        <v>0</v>
      </c>
      <c r="G3" s="4">
        <f>Tableau331316[[#This Row],[Nombre estimatif d''interventions annuelles**]]*Tableau331316[[#This Row],[PU TTC de base : 1h]]</f>
        <v>0</v>
      </c>
    </row>
    <row r="4" spans="1:7" x14ac:dyDescent="0.25">
      <c r="A4" s="18">
        <v>5</v>
      </c>
      <c r="B4" s="16" t="s">
        <v>51</v>
      </c>
      <c r="C4" s="9"/>
      <c r="D4" s="4">
        <f>Tableau3[[#This Row],[Prix HT de base : 1h]]</f>
        <v>0</v>
      </c>
      <c r="E4" s="4">
        <f>Tableau3[[#This Row],[Prix TTC de base : 1h]]</f>
        <v>0</v>
      </c>
      <c r="F4" s="4">
        <f>Tableau331316[[#This Row],[Nombre estimatif d''interventions annuelles**]]*Tableau331316[[#This Row],[PU HT de base : 1h]]</f>
        <v>0</v>
      </c>
      <c r="G4" s="4">
        <f>Tableau331316[[#This Row],[Nombre estimatif d''interventions annuelles**]]*Tableau331316[[#This Row],[PU TTC de base : 1h]]</f>
        <v>0</v>
      </c>
    </row>
    <row r="6" spans="1:7" x14ac:dyDescent="0.25">
      <c r="A6" s="8" t="s">
        <v>27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workbookViewId="0">
      <selection activeCell="E2" sqref="E2:F3"/>
    </sheetView>
  </sheetViews>
  <sheetFormatPr baseColWidth="10" defaultRowHeight="15" x14ac:dyDescent="0.25"/>
  <cols>
    <col min="1" max="1" width="41.140625" bestFit="1" customWidth="1"/>
  </cols>
  <sheetData>
    <row r="1" spans="1:6" s="6" customFormat="1" ht="45" x14ac:dyDescent="0.25">
      <c r="A1" s="6" t="s">
        <v>18</v>
      </c>
      <c r="B1" s="6" t="s">
        <v>14</v>
      </c>
      <c r="C1" s="6" t="s">
        <v>21</v>
      </c>
      <c r="D1" s="6" t="s">
        <v>24</v>
      </c>
      <c r="E1" s="11" t="s">
        <v>48</v>
      </c>
      <c r="F1" s="12" t="s">
        <v>49</v>
      </c>
    </row>
    <row r="2" spans="1:6" x14ac:dyDescent="0.25">
      <c r="A2" t="s">
        <v>19</v>
      </c>
      <c r="B2" s="4"/>
      <c r="C2" s="7"/>
      <c r="D2" s="4">
        <f>Tableau57[[#This Row],[Prix HT]]+(Tableau57[[#This Row],[Prix HT]]*Tableau57[[#This Row],[TVA]])</f>
        <v>0</v>
      </c>
      <c r="E2" s="7"/>
      <c r="F2" s="7"/>
    </row>
    <row r="3" spans="1:6" x14ac:dyDescent="0.25">
      <c r="A3" t="s">
        <v>20</v>
      </c>
      <c r="B3" s="4"/>
      <c r="C3" s="7"/>
      <c r="D3" s="4">
        <f>Tableau57[[#This Row],[Prix HT]]+(Tableau57[[#This Row],[Prix HT]]*Tableau57[[#This Row],[TVA]])</f>
        <v>0</v>
      </c>
      <c r="E3" s="7"/>
      <c r="F3" s="7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workbookViewId="0">
      <selection activeCell="H23" sqref="H23"/>
    </sheetView>
  </sheetViews>
  <sheetFormatPr baseColWidth="10" defaultRowHeight="15" x14ac:dyDescent="0.25"/>
  <cols>
    <col min="1" max="1" width="41.140625" bestFit="1" customWidth="1"/>
    <col min="2" max="2" width="19.5703125" customWidth="1"/>
  </cols>
  <sheetData>
    <row r="1" spans="1:6" s="6" customFormat="1" ht="45" x14ac:dyDescent="0.25">
      <c r="A1" s="6" t="s">
        <v>18</v>
      </c>
      <c r="B1" s="5" t="s">
        <v>26</v>
      </c>
      <c r="C1" s="6" t="s">
        <v>29</v>
      </c>
      <c r="D1" s="6" t="s">
        <v>31</v>
      </c>
      <c r="E1" s="6" t="s">
        <v>38</v>
      </c>
      <c r="F1" s="6" t="s">
        <v>39</v>
      </c>
    </row>
    <row r="2" spans="1:6" x14ac:dyDescent="0.25">
      <c r="A2" t="s">
        <v>19</v>
      </c>
      <c r="B2">
        <v>100</v>
      </c>
      <c r="C2" s="4"/>
      <c r="D2" s="4"/>
    </row>
    <row r="4" spans="1:6" x14ac:dyDescent="0.25">
      <c r="A4" s="8" t="s">
        <v>27</v>
      </c>
      <c r="B4" s="8"/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"/>
  <sheetViews>
    <sheetView workbookViewId="0">
      <selection activeCell="G9" sqref="G9"/>
    </sheetView>
  </sheetViews>
  <sheetFormatPr baseColWidth="10" defaultRowHeight="15" x14ac:dyDescent="0.25"/>
  <cols>
    <col min="1" max="1" width="23.5703125" bestFit="1" customWidth="1"/>
    <col min="3" max="3" width="12.42578125" bestFit="1" customWidth="1"/>
  </cols>
  <sheetData>
    <row r="1" spans="1:4" s="13" customFormat="1" x14ac:dyDescent="0.25">
      <c r="A1" s="13" t="s">
        <v>28</v>
      </c>
      <c r="B1" s="13" t="s">
        <v>29</v>
      </c>
      <c r="C1" s="13" t="s">
        <v>30</v>
      </c>
      <c r="D1" s="13" t="s">
        <v>31</v>
      </c>
    </row>
    <row r="2" spans="1:4" x14ac:dyDescent="0.25">
      <c r="A2" t="s">
        <v>32</v>
      </c>
      <c r="B2" s="4"/>
      <c r="C2" s="7"/>
      <c r="D2" s="4">
        <f>Tableau10[[#This Row],[PU HT]]+(Tableau10[[#This Row],[PU HT]]*Tableau10[[#This Row],[TVA (en %)]])</f>
        <v>0</v>
      </c>
    </row>
    <row r="3" spans="1:4" x14ac:dyDescent="0.25">
      <c r="A3" t="s">
        <v>33</v>
      </c>
      <c r="B3" s="10"/>
      <c r="C3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"/>
  <sheetViews>
    <sheetView workbookViewId="0">
      <selection activeCell="F20" sqref="F20"/>
    </sheetView>
  </sheetViews>
  <sheetFormatPr baseColWidth="10" defaultRowHeight="15" x14ac:dyDescent="0.25"/>
  <cols>
    <col min="1" max="1" width="21.28515625" bestFit="1" customWidth="1"/>
    <col min="2" max="2" width="21.28515625" customWidth="1"/>
    <col min="6" max="6" width="15.85546875" bestFit="1" customWidth="1"/>
    <col min="7" max="7" width="14.5703125" bestFit="1" customWidth="1"/>
  </cols>
  <sheetData>
    <row r="1" spans="1:7" s="2" customFormat="1" x14ac:dyDescent="0.25">
      <c r="A1" s="2" t="s">
        <v>28</v>
      </c>
      <c r="B1" s="2" t="s">
        <v>34</v>
      </c>
      <c r="C1" s="2" t="s">
        <v>29</v>
      </c>
      <c r="D1" s="2" t="s">
        <v>30</v>
      </c>
      <c r="E1" s="2" t="s">
        <v>31</v>
      </c>
      <c r="F1" s="2" t="s">
        <v>36</v>
      </c>
      <c r="G1" s="2" t="s">
        <v>37</v>
      </c>
    </row>
    <row r="2" spans="1:7" x14ac:dyDescent="0.25">
      <c r="A2" t="s">
        <v>32</v>
      </c>
      <c r="B2" s="9">
        <v>64689</v>
      </c>
      <c r="C2" s="4">
        <f>'BPU Lot 5'!B2</f>
        <v>0</v>
      </c>
      <c r="D2" s="7">
        <f>'BPU Lot 5'!C2</f>
        <v>0</v>
      </c>
      <c r="E2" s="4">
        <f>'BPU Lot 5'!D2</f>
        <v>0</v>
      </c>
      <c r="F2" s="4">
        <f>Tableau1012[[#This Row],[Quantités*]]*Tableau1012[[#This Row],[PU HT]]</f>
        <v>0</v>
      </c>
      <c r="G2" s="4">
        <f>Tableau1012[[#This Row],[Prix Total HT]]+(Tableau1012[[#This Row],[Prix Total HT]]*Tableau1012[[#This Row],[TVA (en %)]])</f>
        <v>0</v>
      </c>
    </row>
    <row r="3" spans="1:7" x14ac:dyDescent="0.25">
      <c r="A3" t="s">
        <v>33</v>
      </c>
      <c r="B3" s="10"/>
      <c r="C3" s="10"/>
      <c r="D3" s="10"/>
      <c r="E3" s="10"/>
      <c r="F3" s="7">
        <f>Tableau10[[#This Row],[PU TTC]]</f>
        <v>0</v>
      </c>
      <c r="G3" s="7">
        <f>Tableau10[[#This Row],[PU TTC]]</f>
        <v>0</v>
      </c>
    </row>
    <row r="7" spans="1:7" x14ac:dyDescent="0.25">
      <c r="A7" s="8" t="s">
        <v>35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A8" sqref="A8"/>
    </sheetView>
  </sheetViews>
  <sheetFormatPr baseColWidth="10" defaultRowHeight="15" x14ac:dyDescent="0.25"/>
  <cols>
    <col min="2" max="2" width="29.85546875" bestFit="1" customWidth="1"/>
    <col min="3" max="7" width="20.140625" customWidth="1"/>
  </cols>
  <sheetData>
    <row r="1" spans="1:9" s="6" customFormat="1" ht="45" x14ac:dyDescent="0.25">
      <c r="A1" s="6" t="s">
        <v>2</v>
      </c>
      <c r="B1" s="6" t="s">
        <v>13</v>
      </c>
      <c r="C1" s="6" t="s">
        <v>15</v>
      </c>
      <c r="D1" s="5" t="s">
        <v>16</v>
      </c>
      <c r="E1" s="6" t="s">
        <v>21</v>
      </c>
      <c r="F1" s="5" t="s">
        <v>22</v>
      </c>
      <c r="G1" s="5" t="s">
        <v>23</v>
      </c>
      <c r="H1" s="5" t="s">
        <v>48</v>
      </c>
      <c r="I1" s="5" t="s">
        <v>49</v>
      </c>
    </row>
    <row r="2" spans="1:9" x14ac:dyDescent="0.25">
      <c r="A2" s="2">
        <v>1</v>
      </c>
      <c r="B2" t="s">
        <v>4</v>
      </c>
      <c r="C2" s="4"/>
      <c r="D2" s="4"/>
      <c r="E2" s="7"/>
      <c r="F2" s="4">
        <f>Tableau3[[#This Row],[Prix HT de base : 1h]]+(Tableau3[[#This Row],[Prix HT de base : 1h]]*Tableau3[[#This Row],[TVA]])</f>
        <v>0</v>
      </c>
      <c r="G2" s="4">
        <f>Tableau3[[#This Row],[Prix HT par tranches de 15 minutes supplémentaires]]+(Tableau3[[#This Row],[Prix HT par tranches de 15 minutes supplémentaires]]*Tableau3[[#This Row],[TVA]])</f>
        <v>0</v>
      </c>
      <c r="H2" s="7"/>
      <c r="I2" s="7"/>
    </row>
    <row r="3" spans="1:9" x14ac:dyDescent="0.25">
      <c r="A3" s="2">
        <v>2</v>
      </c>
      <c r="B3" t="s">
        <v>5</v>
      </c>
      <c r="C3" s="4"/>
      <c r="D3" s="4"/>
      <c r="E3" s="7"/>
      <c r="F3" s="4">
        <f>Tableau3[[#This Row],[Prix HT de base : 1h]]+(Tableau3[[#This Row],[Prix HT de base : 1h]]*Tableau3[[#This Row],[TVA]])</f>
        <v>0</v>
      </c>
      <c r="G3" s="4">
        <f>Tableau3[[#This Row],[Prix HT par tranches de 15 minutes supplémentaires]]+(Tableau3[[#This Row],[Prix HT par tranches de 15 minutes supplémentaires]]*Tableau3[[#This Row],[TVA]])</f>
        <v>0</v>
      </c>
      <c r="H3" s="7"/>
      <c r="I3" s="7"/>
    </row>
    <row r="4" spans="1:9" x14ac:dyDescent="0.25">
      <c r="A4" s="2">
        <v>4</v>
      </c>
      <c r="B4" t="s">
        <v>7</v>
      </c>
      <c r="C4" s="4"/>
      <c r="D4" s="4"/>
      <c r="E4" s="7"/>
      <c r="F4" s="4">
        <f>Tableau3[[#This Row],[Prix HT de base : 1h]]+(Tableau3[[#This Row],[Prix HT de base : 1h]]*Tableau3[[#This Row],[TVA]])</f>
        <v>0</v>
      </c>
      <c r="G4" s="4">
        <f>Tableau3[[#This Row],[Prix HT par tranches de 15 minutes supplémentaires]]+(Tableau3[[#This Row],[Prix HT par tranches de 15 minutes supplémentaires]]*Tableau3[[#This Row],[TVA]])</f>
        <v>0</v>
      </c>
      <c r="H4" s="7"/>
      <c r="I4" s="7"/>
    </row>
    <row r="6" spans="1:9" x14ac:dyDescent="0.25">
      <c r="A6" s="15" t="s">
        <v>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workbookViewId="0">
      <selection activeCell="D27" sqref="D27"/>
    </sheetView>
  </sheetViews>
  <sheetFormatPr baseColWidth="10" defaultRowHeight="15" x14ac:dyDescent="0.25"/>
  <cols>
    <col min="2" max="2" width="29.85546875" bestFit="1" customWidth="1"/>
    <col min="3" max="3" width="17.42578125" customWidth="1"/>
    <col min="4" max="5" width="20.140625" customWidth="1"/>
  </cols>
  <sheetData>
    <row r="1" spans="1:7" s="6" customFormat="1" ht="45" x14ac:dyDescent="0.25">
      <c r="A1" s="6" t="s">
        <v>2</v>
      </c>
      <c r="B1" s="6" t="s">
        <v>13</v>
      </c>
      <c r="C1" s="5" t="s">
        <v>26</v>
      </c>
      <c r="D1" s="6" t="s">
        <v>45</v>
      </c>
      <c r="E1" s="5" t="s">
        <v>46</v>
      </c>
      <c r="F1" s="6" t="s">
        <v>38</v>
      </c>
      <c r="G1" s="6" t="s">
        <v>39</v>
      </c>
    </row>
    <row r="2" spans="1:7" x14ac:dyDescent="0.25">
      <c r="A2" s="2">
        <v>1</v>
      </c>
      <c r="B2" t="s">
        <v>4</v>
      </c>
      <c r="C2" s="9">
        <f>6500+5600</f>
        <v>12100</v>
      </c>
      <c r="D2" s="4">
        <f>Tableau3[[#This Row],[Prix HT de base : 1h]]</f>
        <v>0</v>
      </c>
      <c r="E2" s="4">
        <f>Tableau3[[#This Row],[Prix TTC de base : 1h]]</f>
        <v>0</v>
      </c>
      <c r="F2" s="4">
        <f>Tableau33[[#This Row],[Nombre estimatif d''interventions annuelles**]]*Tableau33[[#This Row],[PU HT de base : 1h]]</f>
        <v>0</v>
      </c>
      <c r="G2" s="4">
        <f>Tableau33[[#This Row],[Nombre estimatif d''interventions annuelles**]]*Tableau33[[#This Row],[PU TTC de base : 1h]]</f>
        <v>0</v>
      </c>
    </row>
    <row r="3" spans="1:7" x14ac:dyDescent="0.25">
      <c r="A3" s="2">
        <v>2</v>
      </c>
      <c r="B3" t="s">
        <v>5</v>
      </c>
      <c r="C3" s="9">
        <v>200</v>
      </c>
      <c r="D3" s="4">
        <f>Tableau3[[#This Row],[Prix HT de base : 1h]]</f>
        <v>0</v>
      </c>
      <c r="E3" s="4">
        <f>Tableau3[[#This Row],[Prix TTC de base : 1h]]</f>
        <v>0</v>
      </c>
      <c r="F3" s="4">
        <f>Tableau33[[#This Row],[Nombre estimatif d''interventions annuelles**]]*Tableau33[[#This Row],[PU HT de base : 1h]]</f>
        <v>0</v>
      </c>
      <c r="G3" s="4">
        <f>Tableau33[[#This Row],[Nombre estimatif d''interventions annuelles**]]*Tableau33[[#This Row],[PU TTC de base : 1h]]</f>
        <v>0</v>
      </c>
    </row>
    <row r="4" spans="1:7" x14ac:dyDescent="0.25">
      <c r="A4" s="2">
        <v>4</v>
      </c>
      <c r="B4" t="s">
        <v>7</v>
      </c>
      <c r="C4" s="9">
        <v>50</v>
      </c>
      <c r="D4" s="4">
        <f>Tableau3[[#This Row],[Prix HT de base : 1h]]</f>
        <v>0</v>
      </c>
      <c r="E4" s="4">
        <f>Tableau3[[#This Row],[Prix TTC de base : 1h]]</f>
        <v>0</v>
      </c>
      <c r="F4" s="4">
        <f>Tableau33[[#This Row],[Nombre estimatif d''interventions annuelles**]]*Tableau33[[#This Row],[PU HT de base : 1h]]</f>
        <v>0</v>
      </c>
      <c r="G4" s="4">
        <f>Tableau33[[#This Row],[Nombre estimatif d''interventions annuelles**]]*Tableau33[[#This Row],[PU TTC de base : 1h]]</f>
        <v>0</v>
      </c>
    </row>
    <row r="6" spans="1:7" x14ac:dyDescent="0.25">
      <c r="A6" s="8" t="s">
        <v>25</v>
      </c>
    </row>
    <row r="8" spans="1:7" x14ac:dyDescent="0.25">
      <c r="A8" s="8" t="s">
        <v>27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tabSelected="1" workbookViewId="0">
      <selection activeCell="A15" sqref="A15"/>
    </sheetView>
  </sheetViews>
  <sheetFormatPr baseColWidth="10" defaultRowHeight="15" x14ac:dyDescent="0.25"/>
  <cols>
    <col min="2" max="2" width="57.7109375" bestFit="1" customWidth="1"/>
    <col min="3" max="3" width="20.140625" customWidth="1"/>
    <col min="4" max="4" width="24.85546875" customWidth="1"/>
    <col min="5" max="5" width="20.140625" customWidth="1"/>
    <col min="6" max="6" width="21" customWidth="1"/>
    <col min="7" max="7" width="25.28515625" customWidth="1"/>
    <col min="8" max="8" width="29.28515625" customWidth="1"/>
  </cols>
  <sheetData>
    <row r="1" spans="1:10" s="5" customFormat="1" ht="30" x14ac:dyDescent="0.25">
      <c r="A1" s="5" t="s">
        <v>2</v>
      </c>
      <c r="B1" s="5" t="s">
        <v>13</v>
      </c>
      <c r="C1" s="5" t="s">
        <v>15</v>
      </c>
      <c r="D1" s="5" t="s">
        <v>16</v>
      </c>
      <c r="E1" s="5" t="s">
        <v>21</v>
      </c>
      <c r="F1" s="5" t="s">
        <v>22</v>
      </c>
      <c r="G1" s="5" t="s">
        <v>23</v>
      </c>
      <c r="H1" s="5" t="s">
        <v>47</v>
      </c>
      <c r="I1" s="5" t="s">
        <v>48</v>
      </c>
      <c r="J1" s="5" t="s">
        <v>49</v>
      </c>
    </row>
    <row r="2" spans="1:10" x14ac:dyDescent="0.25">
      <c r="A2" s="2">
        <v>3</v>
      </c>
      <c r="B2" t="s">
        <v>56</v>
      </c>
      <c r="C2" s="4"/>
      <c r="D2" s="4"/>
      <c r="E2" s="7"/>
      <c r="F2" s="4">
        <f>C2+(C2*E2)</f>
        <v>0</v>
      </c>
      <c r="G2" s="4">
        <f>D2+(D2*E2)</f>
        <v>0</v>
      </c>
      <c r="H2" s="4"/>
      <c r="I2" s="7"/>
      <c r="J2" s="7"/>
    </row>
    <row r="3" spans="1:10" x14ac:dyDescent="0.25">
      <c r="A3" s="2">
        <v>5</v>
      </c>
      <c r="B3" t="s">
        <v>52</v>
      </c>
      <c r="C3" s="4"/>
      <c r="D3" s="4"/>
      <c r="E3" s="7"/>
      <c r="F3" s="4">
        <f>C3+(C3*E3)</f>
        <v>0</v>
      </c>
      <c r="G3" s="4">
        <f>D3+(D3*E3)</f>
        <v>0</v>
      </c>
      <c r="H3" s="4"/>
      <c r="I3" s="7"/>
      <c r="J3" s="7"/>
    </row>
    <row r="4" spans="1:10" x14ac:dyDescent="0.25">
      <c r="A4" s="17">
        <v>5</v>
      </c>
      <c r="B4" s="16" t="s">
        <v>53</v>
      </c>
      <c r="C4" s="4"/>
      <c r="D4" s="4"/>
      <c r="E4" s="7"/>
      <c r="F4" s="4">
        <f>C4+(C4*E4)</f>
        <v>0</v>
      </c>
      <c r="G4" s="4">
        <f>D4+(D4*E4)</f>
        <v>0</v>
      </c>
      <c r="H4" s="4"/>
      <c r="I4" s="7"/>
      <c r="J4" s="7"/>
    </row>
    <row r="6" spans="1:10" ht="61.5" customHeight="1" x14ac:dyDescent="0.25">
      <c r="A6" s="25" t="s">
        <v>57</v>
      </c>
      <c r="B6" s="26"/>
      <c r="C6" s="26"/>
      <c r="D6" s="26"/>
      <c r="E6" s="26"/>
      <c r="F6" s="26"/>
      <c r="G6" s="26"/>
      <c r="H6" s="26"/>
      <c r="I6" s="26"/>
      <c r="J6" s="26"/>
    </row>
    <row r="7" spans="1:10" ht="81.75" customHeight="1" x14ac:dyDescent="0.25">
      <c r="A7" s="24" t="s">
        <v>54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124.5" customHeight="1" x14ac:dyDescent="0.25">
      <c r="A8" s="24" t="s">
        <v>55</v>
      </c>
      <c r="B8" s="24"/>
      <c r="C8" s="24"/>
      <c r="D8" s="24"/>
      <c r="E8" s="24"/>
      <c r="F8" s="24"/>
      <c r="G8" s="24"/>
      <c r="H8" s="24"/>
      <c r="I8" s="24"/>
      <c r="J8" s="24"/>
    </row>
    <row r="13" spans="1:10" x14ac:dyDescent="0.25">
      <c r="A13" s="23"/>
    </row>
    <row r="14" spans="1:10" x14ac:dyDescent="0.25">
      <c r="A14" s="19"/>
    </row>
    <row r="21" spans="2:12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2:12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2:12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3">
    <mergeCell ref="A8:J8"/>
    <mergeCell ref="A6:J6"/>
    <mergeCell ref="A7:J7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workbookViewId="0">
      <selection activeCell="B14" sqref="B14"/>
    </sheetView>
  </sheetViews>
  <sheetFormatPr baseColWidth="10" defaultRowHeight="15" x14ac:dyDescent="0.25"/>
  <cols>
    <col min="2" max="2" width="57.7109375" bestFit="1" customWidth="1"/>
    <col min="3" max="3" width="17.42578125" customWidth="1"/>
    <col min="4" max="5" width="20.140625" customWidth="1"/>
  </cols>
  <sheetData>
    <row r="1" spans="1:7" s="6" customFormat="1" ht="45" x14ac:dyDescent="0.25">
      <c r="A1" s="6" t="s">
        <v>2</v>
      </c>
      <c r="B1" s="6" t="s">
        <v>13</v>
      </c>
      <c r="C1" s="5" t="s">
        <v>26</v>
      </c>
      <c r="D1" s="6" t="s">
        <v>45</v>
      </c>
      <c r="E1" s="5" t="s">
        <v>46</v>
      </c>
      <c r="F1" s="6" t="s">
        <v>38</v>
      </c>
      <c r="G1" s="6" t="s">
        <v>39</v>
      </c>
    </row>
    <row r="2" spans="1:7" x14ac:dyDescent="0.25">
      <c r="A2" s="2">
        <v>3</v>
      </c>
      <c r="B2" t="s">
        <v>6</v>
      </c>
      <c r="C2" s="9">
        <v>3500</v>
      </c>
      <c r="D2" s="4">
        <f>Tableau3[[#This Row],[Prix HT de base : 1h]]</f>
        <v>0</v>
      </c>
      <c r="E2" s="4">
        <f>Tableau3[[#This Row],[Prix TTC de base : 1h]]</f>
        <v>0</v>
      </c>
      <c r="F2" s="4">
        <f>Tableau3313[[#This Row],[Nombre estimatif d''interventions annuelles**]]*Tableau3313[[#This Row],[PU HT de base : 1h]]</f>
        <v>0</v>
      </c>
      <c r="G2" s="4">
        <f>Tableau3313[[#This Row],[Nombre estimatif d''interventions annuelles**]]*Tableau3313[[#This Row],[PU TTC de base : 1h]]</f>
        <v>0</v>
      </c>
    </row>
    <row r="3" spans="1:7" x14ac:dyDescent="0.25">
      <c r="A3" s="2">
        <v>5</v>
      </c>
      <c r="B3" t="s">
        <v>50</v>
      </c>
      <c r="C3" s="9">
        <v>50</v>
      </c>
      <c r="D3" s="14">
        <f>Tableau3[[#This Row],[Prix HT de base : 1h]]</f>
        <v>0</v>
      </c>
      <c r="E3" s="4">
        <f>Tableau3[[#This Row],[Prix TTC de base : 1h]]</f>
        <v>0</v>
      </c>
      <c r="F3" s="4">
        <f>Tableau3313[[#This Row],[Nombre estimatif d''interventions annuelles**]]*Tableau3313[[#This Row],[PU HT de base : 1h]]</f>
        <v>0</v>
      </c>
      <c r="G3" s="4">
        <f>Tableau3313[[#This Row],[Nombre estimatif d''interventions annuelles**]]*Tableau3313[[#This Row],[PU TTC de base : 1h]]</f>
        <v>0</v>
      </c>
    </row>
    <row r="4" spans="1:7" x14ac:dyDescent="0.25">
      <c r="A4" s="18">
        <v>5</v>
      </c>
      <c r="B4" s="16" t="s">
        <v>51</v>
      </c>
      <c r="C4" s="9">
        <v>300</v>
      </c>
      <c r="D4" s="14">
        <f>Tableau3[[#This Row],[Prix HT de base : 1h]]</f>
        <v>0</v>
      </c>
      <c r="E4" s="4">
        <f>Tableau3[[#This Row],[Prix TTC de base : 1h]]</f>
        <v>0</v>
      </c>
      <c r="F4" s="4">
        <f>Tableau3313[[#This Row],[Nombre estimatif d''interventions annuelles**]]*Tableau3313[[#This Row],[PU HT de base : 1h]]</f>
        <v>0</v>
      </c>
      <c r="G4" s="4">
        <f>Tableau3313[[#This Row],[Nombre estimatif d''interventions annuelles**]]*Tableau3313[[#This Row],[PU TTC de base : 1h]]</f>
        <v>0</v>
      </c>
    </row>
    <row r="6" spans="1:7" x14ac:dyDescent="0.25">
      <c r="A6" s="8" t="s">
        <v>27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workbookViewId="0">
      <selection activeCell="G16" sqref="G16"/>
    </sheetView>
  </sheetViews>
  <sheetFormatPr baseColWidth="10" defaultRowHeight="15" x14ac:dyDescent="0.25"/>
  <cols>
    <col min="1" max="1" width="41.140625" bestFit="1" customWidth="1"/>
  </cols>
  <sheetData>
    <row r="1" spans="1:6" s="6" customFormat="1" ht="45" x14ac:dyDescent="0.25">
      <c r="A1" s="6" t="s">
        <v>18</v>
      </c>
      <c r="B1" s="6" t="s">
        <v>14</v>
      </c>
      <c r="C1" s="6" t="s">
        <v>21</v>
      </c>
      <c r="D1" s="6" t="s">
        <v>24</v>
      </c>
      <c r="E1" s="11" t="s">
        <v>48</v>
      </c>
      <c r="F1" s="12" t="s">
        <v>49</v>
      </c>
    </row>
    <row r="2" spans="1:6" x14ac:dyDescent="0.25">
      <c r="A2" t="s">
        <v>19</v>
      </c>
      <c r="B2" s="4"/>
      <c r="C2" s="7"/>
      <c r="D2" s="4">
        <f>Tableau5[[#This Row],[Prix HT]]+(Tableau5[[#This Row],[Prix HT]]*Tableau5[[#This Row],[TVA]])</f>
        <v>0</v>
      </c>
      <c r="E2" s="7"/>
      <c r="F2" s="7"/>
    </row>
    <row r="3" spans="1:6" x14ac:dyDescent="0.25">
      <c r="A3" t="s">
        <v>20</v>
      </c>
      <c r="B3" s="4"/>
      <c r="C3" s="7"/>
      <c r="D3" s="4">
        <f>Tableau5[[#This Row],[Prix HT]]+(Tableau5[[#This Row],[Prix HT]]*Tableau5[[#This Row],[TVA]])</f>
        <v>0</v>
      </c>
      <c r="E3" s="7"/>
      <c r="F3" s="7"/>
    </row>
    <row r="5" spans="1:6" x14ac:dyDescent="0.25">
      <c r="A5" s="8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workbookViewId="0">
      <selection activeCell="F3" sqref="F3"/>
    </sheetView>
  </sheetViews>
  <sheetFormatPr baseColWidth="10" defaultRowHeight="15" x14ac:dyDescent="0.25"/>
  <cols>
    <col min="1" max="1" width="19.5703125" customWidth="1"/>
    <col min="2" max="2" width="19.42578125" customWidth="1"/>
  </cols>
  <sheetData>
    <row r="1" spans="1:6" s="6" customFormat="1" ht="45" x14ac:dyDescent="0.25">
      <c r="A1" s="6" t="s">
        <v>18</v>
      </c>
      <c r="B1" s="5" t="s">
        <v>26</v>
      </c>
      <c r="C1" s="6" t="s">
        <v>29</v>
      </c>
      <c r="D1" s="6" t="s">
        <v>31</v>
      </c>
      <c r="E1" s="6" t="s">
        <v>38</v>
      </c>
      <c r="F1" s="6" t="s">
        <v>39</v>
      </c>
    </row>
    <row r="2" spans="1:6" x14ac:dyDescent="0.25">
      <c r="A2" t="s">
        <v>19</v>
      </c>
      <c r="B2" s="9">
        <v>2000</v>
      </c>
      <c r="C2" s="4">
        <f>Tableau5[[#This Row],[Prix HT]]</f>
        <v>0</v>
      </c>
      <c r="D2" s="4">
        <f>Tableau5[[#This Row],[Prix TTC]]</f>
        <v>0</v>
      </c>
      <c r="E2" s="4">
        <f>Tableau58[Nombre estimatif d''interventions annuelles**]*Tableau58[PU HT]</f>
        <v>0</v>
      </c>
      <c r="F2" s="4">
        <f>Tableau58[Nombre estimatif d''interventions annuelles**]*Tableau58[PU TTC]</f>
        <v>0</v>
      </c>
    </row>
    <row r="4" spans="1:6" x14ac:dyDescent="0.25">
      <c r="A4" s="8" t="s">
        <v>27</v>
      </c>
      <c r="B4" s="8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"/>
  <sheetViews>
    <sheetView workbookViewId="0">
      <selection activeCell="A5" sqref="A5:XFD5"/>
    </sheetView>
  </sheetViews>
  <sheetFormatPr baseColWidth="10" defaultRowHeight="15" x14ac:dyDescent="0.25"/>
  <cols>
    <col min="2" max="2" width="29.85546875" bestFit="1" customWidth="1"/>
    <col min="3" max="7" width="20.42578125" customWidth="1"/>
  </cols>
  <sheetData>
    <row r="1" spans="1:9" ht="45" x14ac:dyDescent="0.25">
      <c r="A1" s="6" t="s">
        <v>2</v>
      </c>
      <c r="B1" s="6" t="s">
        <v>13</v>
      </c>
      <c r="C1" s="6" t="s">
        <v>17</v>
      </c>
      <c r="D1" s="5" t="s">
        <v>16</v>
      </c>
      <c r="E1" s="5" t="s">
        <v>21</v>
      </c>
      <c r="F1" s="5" t="s">
        <v>40</v>
      </c>
      <c r="G1" s="5" t="s">
        <v>23</v>
      </c>
      <c r="H1" s="11" t="s">
        <v>48</v>
      </c>
      <c r="I1" s="12" t="s">
        <v>49</v>
      </c>
    </row>
    <row r="2" spans="1:9" x14ac:dyDescent="0.25">
      <c r="A2" s="2">
        <v>1</v>
      </c>
      <c r="B2" t="s">
        <v>4</v>
      </c>
      <c r="C2" s="4"/>
      <c r="D2" s="4"/>
      <c r="E2" s="7"/>
      <c r="F2" s="4">
        <f>Tableau35[[#This Row],[Prix HT de base : 1h30]]+(Tableau35[[#This Row],[Prix HT de base : 1h30]]*Tableau35[[#This Row],[TVA]])</f>
        <v>0</v>
      </c>
      <c r="G2" s="4">
        <f>Tableau35[[#This Row],[Prix HT par tranches de 15 minutes supplémentaires]]+(Tableau35[[#This Row],[Prix HT par tranches de 15 minutes supplémentaires]]*Tableau35[[#This Row],[TVA]])</f>
        <v>0</v>
      </c>
      <c r="H2" s="7"/>
      <c r="I2" s="7"/>
    </row>
    <row r="3" spans="1:9" x14ac:dyDescent="0.25">
      <c r="A3" s="2">
        <v>2</v>
      </c>
      <c r="B3" t="s">
        <v>5</v>
      </c>
      <c r="C3" s="4"/>
      <c r="D3" s="4"/>
      <c r="E3" s="7"/>
      <c r="F3" s="4">
        <f>Tableau35[[#This Row],[Prix HT de base : 1h30]]+(Tableau35[[#This Row],[Prix HT de base : 1h30]]*Tableau35[[#This Row],[TVA]])</f>
        <v>0</v>
      </c>
      <c r="G3" s="4">
        <f>Tableau35[[#This Row],[Prix HT par tranches de 15 minutes supplémentaires]]+(Tableau35[[#This Row],[Prix HT par tranches de 15 minutes supplémentaires]]*Tableau35[[#This Row],[TVA]])</f>
        <v>0</v>
      </c>
      <c r="H3" s="7"/>
      <c r="I3" s="7"/>
    </row>
    <row r="4" spans="1:9" x14ac:dyDescent="0.25">
      <c r="A4" s="2">
        <v>4</v>
      </c>
      <c r="B4" t="s">
        <v>7</v>
      </c>
      <c r="C4" s="4"/>
      <c r="D4" s="4"/>
      <c r="E4" s="7"/>
      <c r="F4" s="4">
        <f>Tableau35[[#This Row],[Prix HT de base : 1h30]]+(Tableau35[[#This Row],[Prix HT de base : 1h30]]*Tableau35[[#This Row],[TVA]])</f>
        <v>0</v>
      </c>
      <c r="G4" s="4">
        <f>Tableau35[[#This Row],[Prix HT par tranches de 15 minutes supplémentaires]]+(Tableau35[[#This Row],[Prix HT par tranches de 15 minutes supplémentaires]]*Tableau35[[#This Row],[TVA]])</f>
        <v>0</v>
      </c>
      <c r="H4" s="7"/>
      <c r="I4" s="7"/>
    </row>
    <row r="6" spans="1:9" x14ac:dyDescent="0.25">
      <c r="A6" s="8" t="s">
        <v>25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8"/>
  <sheetViews>
    <sheetView workbookViewId="0">
      <selection activeCell="A5" sqref="A5:XFD5"/>
    </sheetView>
  </sheetViews>
  <sheetFormatPr baseColWidth="10" defaultRowHeight="15" x14ac:dyDescent="0.25"/>
  <cols>
    <col min="2" max="2" width="29.85546875" bestFit="1" customWidth="1"/>
    <col min="3" max="3" width="23.28515625" customWidth="1"/>
    <col min="4" max="5" width="20.42578125" customWidth="1"/>
    <col min="6" max="6" width="17.5703125" bestFit="1" customWidth="1"/>
    <col min="7" max="7" width="23.7109375" bestFit="1" customWidth="1"/>
  </cols>
  <sheetData>
    <row r="1" spans="1:7" ht="45" x14ac:dyDescent="0.25">
      <c r="A1" s="6" t="s">
        <v>2</v>
      </c>
      <c r="B1" s="6" t="s">
        <v>13</v>
      </c>
      <c r="C1" s="5" t="s">
        <v>26</v>
      </c>
      <c r="D1" s="6" t="s">
        <v>43</v>
      </c>
      <c r="E1" s="5" t="s">
        <v>44</v>
      </c>
      <c r="F1" s="6" t="s">
        <v>41</v>
      </c>
      <c r="G1" s="6" t="s">
        <v>42</v>
      </c>
    </row>
    <row r="2" spans="1:7" x14ac:dyDescent="0.25">
      <c r="A2" s="2">
        <v>1</v>
      </c>
      <c r="B2" t="s">
        <v>4</v>
      </c>
      <c r="C2">
        <v>500</v>
      </c>
      <c r="D2" s="4">
        <f>Tableau35[[#This Row],[Prix HT de base : 1h30]]</f>
        <v>0</v>
      </c>
      <c r="E2" s="4">
        <f>Tableau35[[#This Row],[Prix TTC de base : 1h30]]</f>
        <v>0</v>
      </c>
      <c r="F2" s="4">
        <f>Tableau359[[#This Row],[Nombre estimatif d''interventions annuelles**]]*Tableau359[[#This Row],[PU HT de base : 1h30]]</f>
        <v>0</v>
      </c>
      <c r="G2" s="4">
        <f>Tableau359[[#This Row],[Nombre estimatif d''interventions annuelles**]]*Tableau359[[#This Row],[PU TTC de base : 1h30]]</f>
        <v>0</v>
      </c>
    </row>
    <row r="3" spans="1:7" x14ac:dyDescent="0.25">
      <c r="A3" s="2">
        <v>2</v>
      </c>
      <c r="B3" t="s">
        <v>5</v>
      </c>
      <c r="C3">
        <v>100</v>
      </c>
      <c r="D3" s="4">
        <f>Tableau35[[#This Row],[Prix HT de base : 1h30]]</f>
        <v>0</v>
      </c>
      <c r="E3" s="4">
        <f>Tableau35[[#This Row],[Prix TTC de base : 1h30]]</f>
        <v>0</v>
      </c>
      <c r="F3" s="4">
        <f>Tableau359[[#This Row],[Nombre estimatif d''interventions annuelles**]]*Tableau359[[#This Row],[PU HT de base : 1h30]]</f>
        <v>0</v>
      </c>
      <c r="G3" s="4">
        <f>Tableau359[[#This Row],[Nombre estimatif d''interventions annuelles**]]*Tableau359[[#This Row],[PU TTC de base : 1h30]]</f>
        <v>0</v>
      </c>
    </row>
    <row r="4" spans="1:7" x14ac:dyDescent="0.25">
      <c r="A4" s="2">
        <v>4</v>
      </c>
      <c r="B4" t="s">
        <v>7</v>
      </c>
      <c r="C4">
        <v>10</v>
      </c>
      <c r="D4" s="4">
        <f>Tableau35[[#This Row],[Prix HT de base : 1h30]]</f>
        <v>0</v>
      </c>
      <c r="E4" s="4">
        <f>Tableau35[[#This Row],[Prix TTC de base : 1h30]]</f>
        <v>0</v>
      </c>
      <c r="F4" s="4">
        <f>Tableau359[[#This Row],[Nombre estimatif d''interventions annuelles**]]*Tableau359[[#This Row],[PU HT de base : 1h30]]</f>
        <v>0</v>
      </c>
      <c r="G4" s="4">
        <f>Tableau359[[#This Row],[Nombre estimatif d''interventions annuelles**]]*Tableau359[[#This Row],[PU TTC de base : 1h30]]</f>
        <v>0</v>
      </c>
    </row>
    <row r="6" spans="1:7" x14ac:dyDescent="0.25">
      <c r="A6" s="8" t="s">
        <v>25</v>
      </c>
    </row>
    <row r="8" spans="1:7" x14ac:dyDescent="0.25">
      <c r="A8" s="8" t="s">
        <v>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Récap lots</vt:lpstr>
      <vt:lpstr>BPU Lot 1</vt:lpstr>
      <vt:lpstr>DQE Lot 1</vt:lpstr>
      <vt:lpstr>BPU Lot 1.3 +1.5</vt:lpstr>
      <vt:lpstr>DQE Lot 1.3 + 1.5</vt:lpstr>
      <vt:lpstr>BPU Lot 2</vt:lpstr>
      <vt:lpstr>DQE Lot 2</vt:lpstr>
      <vt:lpstr>BPU Lot 3</vt:lpstr>
      <vt:lpstr>DQE Lot 3</vt:lpstr>
      <vt:lpstr>BPU Lot 3.3 + 3.5</vt:lpstr>
      <vt:lpstr>DQE Lot 3.3 + 3.5</vt:lpstr>
      <vt:lpstr>BPU Lot 4</vt:lpstr>
      <vt:lpstr>DQE Lot 4</vt:lpstr>
      <vt:lpstr>BPU Lot 5</vt:lpstr>
      <vt:lpstr>DQE Lot 5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FEBURIER Marie</dc:creator>
  <cp:lastModifiedBy>VABRE Sylvie</cp:lastModifiedBy>
  <dcterms:created xsi:type="dcterms:W3CDTF">2024-10-31T12:38:21Z</dcterms:created>
  <dcterms:modified xsi:type="dcterms:W3CDTF">2025-01-23T09:13:15Z</dcterms:modified>
</cp:coreProperties>
</file>