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O:\2017162_EVRY_Parc_aux_Lievres\04_MOE\02_PRO_DCE\3_Inge_Eco\PHASE 2\6_Rendu\2024-11-29_Rendu_DCE_2A_ind Final\Pièces Ecrites\"/>
    </mc:Choice>
  </mc:AlternateContent>
  <xr:revisionPtr revIDLastSave="0" documentId="13_ncr:1_{17479841-611D-458B-A923-F2F401399D3B}" xr6:coauthVersionLast="47" xr6:coauthVersionMax="47" xr10:uidLastSave="{00000000-0000-0000-0000-000000000000}"/>
  <bookViews>
    <workbookView xWindow="-23010" yWindow="-21720" windowWidth="38640" windowHeight="21240" tabRatio="465" xr2:uid="{00000000-000D-0000-FFFF-FFFF00000000}"/>
  </bookViews>
  <sheets>
    <sheet name="Lot 03 - Paysage" sheetId="29" r:id="rId1"/>
  </sheets>
  <definedNames>
    <definedName name="_xlnm.Print_Titles" localSheetId="0">'Lot 03 - Paysage'!$1:$6</definedName>
    <definedName name="_xlnm.Print_Area" localSheetId="0">'Lot 03 - Paysage'!$A$1:$AE$190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1" i="29" l="1"/>
  <c r="AA33" i="29"/>
  <c r="AA23" i="29"/>
  <c r="AA24" i="29"/>
  <c r="AA25" i="29"/>
  <c r="AA22" i="29"/>
  <c r="Z33" i="29"/>
  <c r="Z32" i="29"/>
  <c r="AA32" i="29" s="1"/>
  <c r="Z23" i="29"/>
  <c r="Z24" i="29"/>
  <c r="Z25" i="29"/>
  <c r="Z22" i="29"/>
  <c r="AA12" i="29"/>
  <c r="AA13" i="29"/>
  <c r="AA14" i="29"/>
  <c r="AA15" i="29"/>
  <c r="AA11" i="29"/>
  <c r="Z12" i="29"/>
  <c r="Z13" i="29"/>
  <c r="Z14" i="29"/>
  <c r="Z15" i="29"/>
  <c r="Z11" i="29"/>
  <c r="U34" i="29" l="1"/>
  <c r="U33" i="29"/>
  <c r="U32" i="29"/>
  <c r="Q156" i="29"/>
  <c r="Q160" i="29" s="1"/>
  <c r="Q155" i="29"/>
  <c r="Q168" i="29" s="1"/>
  <c r="R168" i="29" s="1"/>
  <c r="Q147" i="29"/>
  <c r="R147" i="29" s="1"/>
  <c r="R145" i="29"/>
  <c r="Q144" i="29"/>
  <c r="Q146" i="29" s="1"/>
  <c r="R146" i="29" s="1"/>
  <c r="Q157" i="29"/>
  <c r="R136" i="29"/>
  <c r="R135" i="29"/>
  <c r="R134" i="29"/>
  <c r="Q129" i="29"/>
  <c r="R129" i="29" s="1"/>
  <c r="Q128" i="29"/>
  <c r="R128" i="29" s="1"/>
  <c r="Q127" i="29"/>
  <c r="R127" i="29" s="1"/>
  <c r="Q126" i="29"/>
  <c r="R126" i="29" s="1"/>
  <c r="Q125" i="29"/>
  <c r="R125" i="29" s="1"/>
  <c r="Q124" i="29"/>
  <c r="R124" i="29" s="1"/>
  <c r="Q123" i="29"/>
  <c r="R123" i="29" s="1"/>
  <c r="Q122" i="29"/>
  <c r="R122" i="29" s="1"/>
  <c r="Q121" i="29"/>
  <c r="R121" i="29" s="1"/>
  <c r="Q120" i="29"/>
  <c r="R120" i="29" s="1"/>
  <c r="Q119" i="29"/>
  <c r="R119" i="29" s="1"/>
  <c r="Q118" i="29"/>
  <c r="R118" i="29" s="1"/>
  <c r="Q114" i="29"/>
  <c r="R114" i="29" s="1"/>
  <c r="Q113" i="29"/>
  <c r="R113" i="29" s="1"/>
  <c r="Q112" i="29"/>
  <c r="R112" i="29" s="1"/>
  <c r="Q111" i="29"/>
  <c r="R111" i="29" s="1"/>
  <c r="Q110" i="29"/>
  <c r="R110" i="29" s="1"/>
  <c r="Q109" i="29"/>
  <c r="R109" i="29" s="1"/>
  <c r="Q108" i="29"/>
  <c r="R108" i="29" s="1"/>
  <c r="Q107" i="29"/>
  <c r="R107" i="29" s="1"/>
  <c r="Q106" i="29"/>
  <c r="R106" i="29" s="1"/>
  <c r="Q105" i="29"/>
  <c r="R105" i="29" s="1"/>
  <c r="Q104" i="29"/>
  <c r="R104" i="29" s="1"/>
  <c r="Q100" i="29"/>
  <c r="R100" i="29" s="1"/>
  <c r="Q99" i="29"/>
  <c r="R99" i="29" s="1"/>
  <c r="Q98" i="29"/>
  <c r="R98" i="29" s="1"/>
  <c r="Q97" i="29"/>
  <c r="R97" i="29" s="1"/>
  <c r="Q96" i="29"/>
  <c r="R96" i="29" s="1"/>
  <c r="Q95" i="29"/>
  <c r="R95" i="29" s="1"/>
  <c r="Q91" i="29"/>
  <c r="R91" i="29" s="1"/>
  <c r="Q90" i="29"/>
  <c r="R90" i="29" s="1"/>
  <c r="Q89" i="29"/>
  <c r="R89" i="29" s="1"/>
  <c r="Q88" i="29"/>
  <c r="R88" i="29" s="1"/>
  <c r="Q87" i="29"/>
  <c r="R87" i="29" s="1"/>
  <c r="Q86" i="29"/>
  <c r="R86" i="29" s="1"/>
  <c r="Q85" i="29"/>
  <c r="R85" i="29" s="1"/>
  <c r="Q81" i="29"/>
  <c r="R81" i="29" s="1"/>
  <c r="Q80" i="29"/>
  <c r="R80" i="29" s="1"/>
  <c r="Q79" i="29"/>
  <c r="R79" i="29" s="1"/>
  <c r="Q78" i="29"/>
  <c r="R78" i="29" s="1"/>
  <c r="Q77" i="29"/>
  <c r="R77" i="29" s="1"/>
  <c r="Q76" i="29"/>
  <c r="R76" i="29" s="1"/>
  <c r="Q75" i="29"/>
  <c r="R75" i="29" s="1"/>
  <c r="R68" i="29"/>
  <c r="R67" i="29"/>
  <c r="R66" i="29"/>
  <c r="R65" i="29"/>
  <c r="R64" i="29"/>
  <c r="R63" i="29"/>
  <c r="R62" i="29"/>
  <c r="R61" i="29"/>
  <c r="R60" i="29"/>
  <c r="R59" i="29"/>
  <c r="R58" i="29"/>
  <c r="R57" i="29"/>
  <c r="R56" i="29"/>
  <c r="R55" i="29"/>
  <c r="R54" i="29"/>
  <c r="R53" i="29"/>
  <c r="R52" i="29"/>
  <c r="R51" i="29"/>
  <c r="R50" i="29"/>
  <c r="R49" i="29"/>
  <c r="R48" i="29"/>
  <c r="R47" i="29"/>
  <c r="R46" i="29"/>
  <c r="R45" i="29"/>
  <c r="R44" i="29"/>
  <c r="R43" i="29"/>
  <c r="Q41" i="29"/>
  <c r="R33" i="29"/>
  <c r="R32" i="29"/>
  <c r="R25" i="29"/>
  <c r="R24" i="29"/>
  <c r="R23" i="29"/>
  <c r="R22" i="29"/>
  <c r="R15" i="29"/>
  <c r="R14" i="29"/>
  <c r="R13" i="29"/>
  <c r="R12" i="29"/>
  <c r="R11" i="29"/>
  <c r="O137" i="29"/>
  <c r="S137" i="29"/>
  <c r="K32" i="29"/>
  <c r="K137" i="29"/>
  <c r="G32" i="29"/>
  <c r="G137" i="29"/>
  <c r="Z134" i="29"/>
  <c r="I32" i="29"/>
  <c r="I33" i="29"/>
  <c r="S33" i="29"/>
  <c r="S32" i="29"/>
  <c r="Q34" i="29" l="1"/>
  <c r="R34" i="29" s="1"/>
  <c r="R36" i="29" s="1"/>
  <c r="R179" i="29" s="1"/>
  <c r="R27" i="29"/>
  <c r="R178" i="29" s="1"/>
  <c r="R157" i="29"/>
  <c r="Q161" i="29"/>
  <c r="R161" i="29" s="1"/>
  <c r="R93" i="29"/>
  <c r="Q130" i="29"/>
  <c r="R130" i="29" s="1"/>
  <c r="R137" i="29"/>
  <c r="R132" i="29" s="1"/>
  <c r="R155" i="29"/>
  <c r="R17" i="29"/>
  <c r="R177" i="29" s="1"/>
  <c r="R156" i="29"/>
  <c r="R41" i="29"/>
  <c r="Q159" i="29"/>
  <c r="R159" i="29" s="1"/>
  <c r="R73" i="29"/>
  <c r="R160" i="29"/>
  <c r="Q169" i="29"/>
  <c r="R169" i="29" s="1"/>
  <c r="R102" i="29"/>
  <c r="R116" i="29"/>
  <c r="R83" i="29"/>
  <c r="R144" i="29"/>
  <c r="R149" i="29" s="1"/>
  <c r="R181" i="29" s="1"/>
  <c r="O33" i="29"/>
  <c r="W33" i="29"/>
  <c r="M155" i="29"/>
  <c r="U155" i="29"/>
  <c r="W155" i="29"/>
  <c r="O155" i="29"/>
  <c r="S155" i="29"/>
  <c r="K155" i="29"/>
  <c r="I155" i="29"/>
  <c r="G155" i="29"/>
  <c r="M144" i="29"/>
  <c r="U144" i="29"/>
  <c r="W144" i="29"/>
  <c r="O144" i="29"/>
  <c r="S144" i="29"/>
  <c r="K144" i="29"/>
  <c r="I144" i="29"/>
  <c r="G144" i="29"/>
  <c r="R163" i="29" l="1"/>
  <c r="R182" i="29" s="1"/>
  <c r="Q170" i="29"/>
  <c r="R170" i="29" s="1"/>
  <c r="R172" i="29" s="1"/>
  <c r="R183" i="29" s="1"/>
  <c r="R139" i="29"/>
  <c r="R180" i="29" s="1"/>
  <c r="R186" i="29" s="1"/>
  <c r="R70" i="29"/>
  <c r="AA158" i="29"/>
  <c r="U41" i="29"/>
  <c r="W41" i="29"/>
  <c r="O41" i="29"/>
  <c r="S41" i="29"/>
  <c r="Z158" i="29"/>
  <c r="Z145" i="29"/>
  <c r="Z43" i="29"/>
  <c r="Z44" i="29"/>
  <c r="Z45" i="29"/>
  <c r="Z46" i="29"/>
  <c r="Z47" i="29"/>
  <c r="Z48" i="29"/>
  <c r="Z49" i="29"/>
  <c r="Z50" i="29"/>
  <c r="Z51" i="29"/>
  <c r="Z52" i="29"/>
  <c r="Z53" i="29"/>
  <c r="Z54" i="29"/>
  <c r="Z55" i="29"/>
  <c r="Z56" i="29"/>
  <c r="Z57" i="29"/>
  <c r="Z58" i="29"/>
  <c r="Z59" i="29"/>
  <c r="Z60" i="29"/>
  <c r="Z61" i="29"/>
  <c r="Z62" i="29"/>
  <c r="Z63" i="29"/>
  <c r="Z64" i="29"/>
  <c r="Z65" i="29"/>
  <c r="Z66" i="29"/>
  <c r="Z67" i="29"/>
  <c r="Z68" i="29"/>
  <c r="Z73" i="29"/>
  <c r="Z83" i="29"/>
  <c r="Z93" i="29"/>
  <c r="Z102" i="29"/>
  <c r="Z116" i="29"/>
  <c r="Z136" i="29"/>
  <c r="Z135" i="29"/>
  <c r="M129" i="29"/>
  <c r="N129" i="29" s="1"/>
  <c r="M128" i="29"/>
  <c r="M130" i="29" s="1"/>
  <c r="N130" i="29" s="1"/>
  <c r="M127" i="29"/>
  <c r="M126" i="29"/>
  <c r="N126" i="29" s="1"/>
  <c r="M125" i="29"/>
  <c r="M124" i="29"/>
  <c r="N124" i="29" s="1"/>
  <c r="M123" i="29"/>
  <c r="N123" i="29" s="1"/>
  <c r="M122" i="29"/>
  <c r="N122" i="29" s="1"/>
  <c r="M121" i="29"/>
  <c r="N121" i="29" s="1"/>
  <c r="M120" i="29"/>
  <c r="N120" i="29" s="1"/>
  <c r="M119" i="29"/>
  <c r="M118" i="29"/>
  <c r="N118" i="29" s="1"/>
  <c r="M34" i="29"/>
  <c r="Z34" i="29" s="1"/>
  <c r="AA34" i="29" s="1"/>
  <c r="M157" i="29"/>
  <c r="I137" i="29"/>
  <c r="I34" i="29" s="1"/>
  <c r="O34" i="29"/>
  <c r="O32" i="29"/>
  <c r="W32" i="29"/>
  <c r="W34" i="29"/>
  <c r="S34" i="29"/>
  <c r="K34" i="29"/>
  <c r="M156" i="29"/>
  <c r="M160" i="29" s="1"/>
  <c r="M159" i="29"/>
  <c r="N159" i="29" s="1"/>
  <c r="U156" i="29"/>
  <c r="U160" i="29" s="1"/>
  <c r="U159" i="29"/>
  <c r="V159" i="29" s="1"/>
  <c r="W157" i="29"/>
  <c r="W161" i="29" s="1"/>
  <c r="W156" i="29"/>
  <c r="W160" i="29" s="1"/>
  <c r="W159" i="29"/>
  <c r="X159" i="29" s="1"/>
  <c r="O157" i="29"/>
  <c r="O161" i="29" s="1"/>
  <c r="O156" i="29"/>
  <c r="P156" i="29" s="1"/>
  <c r="O159" i="29"/>
  <c r="P159" i="29" s="1"/>
  <c r="S157" i="29"/>
  <c r="S161" i="29" s="1"/>
  <c r="S156" i="29"/>
  <c r="S160" i="29" s="1"/>
  <c r="S159" i="29"/>
  <c r="T159" i="29" s="1"/>
  <c r="S168" i="29"/>
  <c r="T168" i="29" s="1"/>
  <c r="W168" i="29"/>
  <c r="X168" i="29" s="1"/>
  <c r="U129" i="29"/>
  <c r="V129" i="29" s="1"/>
  <c r="U128" i="29"/>
  <c r="V128" i="29" s="1"/>
  <c r="U127" i="29"/>
  <c r="V127" i="29" s="1"/>
  <c r="U126" i="29"/>
  <c r="V126" i="29" s="1"/>
  <c r="U125" i="29"/>
  <c r="V125" i="29" s="1"/>
  <c r="U124" i="29"/>
  <c r="V124" i="29" s="1"/>
  <c r="U123" i="29"/>
  <c r="V123" i="29" s="1"/>
  <c r="U122" i="29"/>
  <c r="V122" i="29" s="1"/>
  <c r="U121" i="29"/>
  <c r="V121" i="29" s="1"/>
  <c r="U120" i="29"/>
  <c r="V120" i="29" s="1"/>
  <c r="U119" i="29"/>
  <c r="V119" i="29" s="1"/>
  <c r="U118" i="29"/>
  <c r="V118" i="29" s="1"/>
  <c r="W129" i="29"/>
  <c r="X129" i="29" s="1"/>
  <c r="W128" i="29"/>
  <c r="W130" i="29" s="1"/>
  <c r="X130" i="29" s="1"/>
  <c r="W127" i="29"/>
  <c r="X127" i="29" s="1"/>
  <c r="W126" i="29"/>
  <c r="X126" i="29" s="1"/>
  <c r="W125" i="29"/>
  <c r="X125" i="29" s="1"/>
  <c r="W124" i="29"/>
  <c r="X124" i="29" s="1"/>
  <c r="W123" i="29"/>
  <c r="X123" i="29" s="1"/>
  <c r="W122" i="29"/>
  <c r="X122" i="29" s="1"/>
  <c r="W121" i="29"/>
  <c r="X121" i="29" s="1"/>
  <c r="W120" i="29"/>
  <c r="X120" i="29" s="1"/>
  <c r="W119" i="29"/>
  <c r="X119" i="29" s="1"/>
  <c r="W118" i="29"/>
  <c r="X118" i="29" s="1"/>
  <c r="O129" i="29"/>
  <c r="P129" i="29" s="1"/>
  <c r="O128" i="29"/>
  <c r="O130" i="29" s="1"/>
  <c r="P130" i="29" s="1"/>
  <c r="O127" i="29"/>
  <c r="P127" i="29" s="1"/>
  <c r="O126" i="29"/>
  <c r="P126" i="29" s="1"/>
  <c r="O125" i="29"/>
  <c r="P125" i="29" s="1"/>
  <c r="O124" i="29"/>
  <c r="P124" i="29" s="1"/>
  <c r="O123" i="29"/>
  <c r="P123" i="29" s="1"/>
  <c r="O122" i="29"/>
  <c r="P122" i="29" s="1"/>
  <c r="O121" i="29"/>
  <c r="P121" i="29" s="1"/>
  <c r="O120" i="29"/>
  <c r="P120" i="29" s="1"/>
  <c r="O119" i="29"/>
  <c r="P119" i="29" s="1"/>
  <c r="O118" i="29"/>
  <c r="P118" i="29" s="1"/>
  <c r="S129" i="29"/>
  <c r="S128" i="29"/>
  <c r="S130" i="29" s="1"/>
  <c r="T130" i="29" s="1"/>
  <c r="S127" i="29"/>
  <c r="T127" i="29" s="1"/>
  <c r="S126" i="29"/>
  <c r="T126" i="29" s="1"/>
  <c r="S125" i="29"/>
  <c r="T125" i="29" s="1"/>
  <c r="S124" i="29"/>
  <c r="S123" i="29"/>
  <c r="T123" i="29" s="1"/>
  <c r="S122" i="29"/>
  <c r="T122" i="29" s="1"/>
  <c r="S121" i="29"/>
  <c r="S120" i="29"/>
  <c r="T120" i="29" s="1"/>
  <c r="S119" i="29"/>
  <c r="S118" i="29"/>
  <c r="T118" i="29" s="1"/>
  <c r="X155" i="29"/>
  <c r="T155" i="29"/>
  <c r="N125" i="29"/>
  <c r="T124" i="29"/>
  <c r="T119" i="29"/>
  <c r="M147" i="29"/>
  <c r="N147" i="29" s="1"/>
  <c r="M146" i="29"/>
  <c r="N146" i="29" s="1"/>
  <c r="U147" i="29"/>
  <c r="V147" i="29" s="1"/>
  <c r="U146" i="29"/>
  <c r="V146" i="29" s="1"/>
  <c r="W147" i="29"/>
  <c r="X147" i="29" s="1"/>
  <c r="W146" i="29"/>
  <c r="X146" i="29" s="1"/>
  <c r="O147" i="29"/>
  <c r="P147" i="29" s="1"/>
  <c r="O146" i="29"/>
  <c r="P146" i="29" s="1"/>
  <c r="S147" i="29"/>
  <c r="T147" i="29" s="1"/>
  <c r="S146" i="29"/>
  <c r="T146" i="29" s="1"/>
  <c r="N145" i="29"/>
  <c r="V145" i="29"/>
  <c r="X145" i="29"/>
  <c r="P145" i="29"/>
  <c r="T145" i="29"/>
  <c r="T144" i="29"/>
  <c r="N137" i="29"/>
  <c r="N136" i="29"/>
  <c r="N135" i="29"/>
  <c r="N134" i="29"/>
  <c r="V136" i="29"/>
  <c r="V135" i="29"/>
  <c r="V134" i="29"/>
  <c r="X137" i="29"/>
  <c r="X136" i="29"/>
  <c r="X135" i="29"/>
  <c r="X134" i="29"/>
  <c r="P137" i="29"/>
  <c r="P136" i="29"/>
  <c r="P135" i="29"/>
  <c r="P134" i="29"/>
  <c r="T137" i="29"/>
  <c r="T136" i="29"/>
  <c r="T135" i="29"/>
  <c r="T134" i="29"/>
  <c r="N15" i="29"/>
  <c r="N14" i="29"/>
  <c r="N13" i="29"/>
  <c r="N12" i="29"/>
  <c r="N11" i="29"/>
  <c r="V15" i="29"/>
  <c r="V14" i="29"/>
  <c r="V13" i="29"/>
  <c r="V12" i="29"/>
  <c r="V11" i="29"/>
  <c r="X15" i="29"/>
  <c r="X14" i="29"/>
  <c r="X13" i="29"/>
  <c r="X12" i="29"/>
  <c r="X11" i="29"/>
  <c r="P15" i="29"/>
  <c r="P14" i="29"/>
  <c r="P13" i="29"/>
  <c r="P12" i="29"/>
  <c r="P11" i="29"/>
  <c r="T15" i="29"/>
  <c r="T14" i="29"/>
  <c r="T13" i="29"/>
  <c r="T12" i="29"/>
  <c r="T11" i="29"/>
  <c r="M100" i="29"/>
  <c r="N100" i="29" s="1"/>
  <c r="M99" i="29"/>
  <c r="N99" i="29" s="1"/>
  <c r="M98" i="29"/>
  <c r="N98" i="29" s="1"/>
  <c r="M97" i="29"/>
  <c r="N97" i="29" s="1"/>
  <c r="M96" i="29"/>
  <c r="N96" i="29" s="1"/>
  <c r="M95" i="29"/>
  <c r="N95" i="29" s="1"/>
  <c r="U100" i="29"/>
  <c r="V100" i="29" s="1"/>
  <c r="U99" i="29"/>
  <c r="V99" i="29" s="1"/>
  <c r="U98" i="29"/>
  <c r="V98" i="29" s="1"/>
  <c r="U97" i="29"/>
  <c r="V97" i="29" s="1"/>
  <c r="U96" i="29"/>
  <c r="V96" i="29" s="1"/>
  <c r="U95" i="29"/>
  <c r="V95" i="29" s="1"/>
  <c r="W100" i="29"/>
  <c r="X100" i="29" s="1"/>
  <c r="W99" i="29"/>
  <c r="X99" i="29" s="1"/>
  <c r="W98" i="29"/>
  <c r="X98" i="29" s="1"/>
  <c r="W97" i="29"/>
  <c r="X97" i="29" s="1"/>
  <c r="W96" i="29"/>
  <c r="X96" i="29" s="1"/>
  <c r="W95" i="29"/>
  <c r="X95" i="29" s="1"/>
  <c r="O100" i="29"/>
  <c r="P100" i="29" s="1"/>
  <c r="O99" i="29"/>
  <c r="P99" i="29" s="1"/>
  <c r="O98" i="29"/>
  <c r="P98" i="29" s="1"/>
  <c r="O97" i="29"/>
  <c r="P97" i="29" s="1"/>
  <c r="O96" i="29"/>
  <c r="P96" i="29" s="1"/>
  <c r="O95" i="29"/>
  <c r="P95" i="29" s="1"/>
  <c r="S100" i="29"/>
  <c r="T100" i="29" s="1"/>
  <c r="S99" i="29"/>
  <c r="T99" i="29" s="1"/>
  <c r="S98" i="29"/>
  <c r="S97" i="29"/>
  <c r="S96" i="29"/>
  <c r="T96" i="29" s="1"/>
  <c r="S95" i="29"/>
  <c r="T95" i="29" s="1"/>
  <c r="M91" i="29"/>
  <c r="N91" i="29" s="1"/>
  <c r="M90" i="29"/>
  <c r="N90" i="29" s="1"/>
  <c r="M89" i="29"/>
  <c r="N89" i="29" s="1"/>
  <c r="M88" i="29"/>
  <c r="N88" i="29" s="1"/>
  <c r="M87" i="29"/>
  <c r="N87" i="29" s="1"/>
  <c r="M86" i="29"/>
  <c r="N86" i="29" s="1"/>
  <c r="M85" i="29"/>
  <c r="N85" i="29" s="1"/>
  <c r="U91" i="29"/>
  <c r="V91" i="29" s="1"/>
  <c r="U90" i="29"/>
  <c r="V90" i="29" s="1"/>
  <c r="U89" i="29"/>
  <c r="V89" i="29" s="1"/>
  <c r="U88" i="29"/>
  <c r="V88" i="29" s="1"/>
  <c r="U87" i="29"/>
  <c r="V87" i="29" s="1"/>
  <c r="U86" i="29"/>
  <c r="V86" i="29" s="1"/>
  <c r="U85" i="29"/>
  <c r="V85" i="29" s="1"/>
  <c r="W91" i="29"/>
  <c r="X91" i="29" s="1"/>
  <c r="W90" i="29"/>
  <c r="X90" i="29" s="1"/>
  <c r="W89" i="29"/>
  <c r="X89" i="29" s="1"/>
  <c r="W88" i="29"/>
  <c r="X88" i="29" s="1"/>
  <c r="W87" i="29"/>
  <c r="X87" i="29" s="1"/>
  <c r="W86" i="29"/>
  <c r="X86" i="29" s="1"/>
  <c r="W85" i="29"/>
  <c r="X85" i="29" s="1"/>
  <c r="O91" i="29"/>
  <c r="P91" i="29" s="1"/>
  <c r="O90" i="29"/>
  <c r="P90" i="29" s="1"/>
  <c r="O89" i="29"/>
  <c r="P89" i="29" s="1"/>
  <c r="O88" i="29"/>
  <c r="P88" i="29" s="1"/>
  <c r="O87" i="29"/>
  <c r="P87" i="29" s="1"/>
  <c r="O86" i="29"/>
  <c r="P86" i="29" s="1"/>
  <c r="O85" i="29"/>
  <c r="P85" i="29" s="1"/>
  <c r="S91" i="29"/>
  <c r="T91" i="29" s="1"/>
  <c r="S90" i="29"/>
  <c r="T90" i="29" s="1"/>
  <c r="S89" i="29"/>
  <c r="S88" i="29"/>
  <c r="T88" i="29" s="1"/>
  <c r="S87" i="29"/>
  <c r="T87" i="29" s="1"/>
  <c r="S86" i="29"/>
  <c r="T86" i="29" s="1"/>
  <c r="S85" i="29"/>
  <c r="M81" i="29"/>
  <c r="N81" i="29" s="1"/>
  <c r="M80" i="29"/>
  <c r="N80" i="29" s="1"/>
  <c r="M79" i="29"/>
  <c r="N79" i="29" s="1"/>
  <c r="M78" i="29"/>
  <c r="N78" i="29" s="1"/>
  <c r="M77" i="29"/>
  <c r="N77" i="29" s="1"/>
  <c r="M76" i="29"/>
  <c r="N76" i="29" s="1"/>
  <c r="M75" i="29"/>
  <c r="N75" i="29" s="1"/>
  <c r="U81" i="29"/>
  <c r="V81" i="29" s="1"/>
  <c r="U80" i="29"/>
  <c r="V80" i="29" s="1"/>
  <c r="U79" i="29"/>
  <c r="V79" i="29" s="1"/>
  <c r="U78" i="29"/>
  <c r="V78" i="29" s="1"/>
  <c r="U77" i="29"/>
  <c r="V77" i="29" s="1"/>
  <c r="U76" i="29"/>
  <c r="V76" i="29" s="1"/>
  <c r="U75" i="29"/>
  <c r="V75" i="29" s="1"/>
  <c r="W81" i="29"/>
  <c r="X81" i="29" s="1"/>
  <c r="W80" i="29"/>
  <c r="X80" i="29" s="1"/>
  <c r="W79" i="29"/>
  <c r="X79" i="29" s="1"/>
  <c r="W78" i="29"/>
  <c r="X78" i="29" s="1"/>
  <c r="W77" i="29"/>
  <c r="X77" i="29" s="1"/>
  <c r="W76" i="29"/>
  <c r="X76" i="29" s="1"/>
  <c r="W75" i="29"/>
  <c r="X75" i="29" s="1"/>
  <c r="O81" i="29"/>
  <c r="P81" i="29" s="1"/>
  <c r="O80" i="29"/>
  <c r="P80" i="29" s="1"/>
  <c r="O79" i="29"/>
  <c r="P79" i="29" s="1"/>
  <c r="O78" i="29"/>
  <c r="P78" i="29" s="1"/>
  <c r="O77" i="29"/>
  <c r="P77" i="29" s="1"/>
  <c r="O76" i="29"/>
  <c r="P76" i="29" s="1"/>
  <c r="O75" i="29"/>
  <c r="P75" i="29" s="1"/>
  <c r="S81" i="29"/>
  <c r="T81" i="29" s="1"/>
  <c r="S80" i="29"/>
  <c r="T80" i="29" s="1"/>
  <c r="S79" i="29"/>
  <c r="S78" i="29"/>
  <c r="S77" i="29"/>
  <c r="T77" i="29" s="1"/>
  <c r="S76" i="29"/>
  <c r="T76" i="29" s="1"/>
  <c r="S75" i="29"/>
  <c r="N68" i="29"/>
  <c r="N67" i="29"/>
  <c r="N66" i="29"/>
  <c r="N65" i="29"/>
  <c r="N64" i="29"/>
  <c r="N63" i="29"/>
  <c r="N62" i="29"/>
  <c r="N61" i="29"/>
  <c r="N60" i="29"/>
  <c r="N59" i="29"/>
  <c r="N58" i="29"/>
  <c r="N57" i="29"/>
  <c r="N56" i="29"/>
  <c r="N55" i="29"/>
  <c r="N54" i="29"/>
  <c r="N53" i="29"/>
  <c r="N52" i="29"/>
  <c r="N51" i="29"/>
  <c r="N50" i="29"/>
  <c r="N49" i="29"/>
  <c r="N48" i="29"/>
  <c r="N47" i="29"/>
  <c r="N46" i="29"/>
  <c r="N45" i="29"/>
  <c r="N44" i="29"/>
  <c r="N43" i="29"/>
  <c r="V68" i="29"/>
  <c r="V67" i="29"/>
  <c r="V66" i="29"/>
  <c r="V65" i="29"/>
  <c r="V64" i="29"/>
  <c r="V63" i="29"/>
  <c r="V62" i="29"/>
  <c r="V61" i="29"/>
  <c r="V60" i="29"/>
  <c r="V59" i="29"/>
  <c r="V58" i="29"/>
  <c r="V57" i="29"/>
  <c r="V56" i="29"/>
  <c r="V55" i="29"/>
  <c r="V54" i="29"/>
  <c r="V53" i="29"/>
  <c r="V52" i="29"/>
  <c r="V51" i="29"/>
  <c r="V50" i="29"/>
  <c r="V49" i="29"/>
  <c r="V48" i="29"/>
  <c r="V47" i="29"/>
  <c r="V46" i="29"/>
  <c r="V45" i="29"/>
  <c r="V44" i="29"/>
  <c r="V43" i="29"/>
  <c r="X68" i="29"/>
  <c r="X67" i="29"/>
  <c r="X66" i="29"/>
  <c r="X65" i="29"/>
  <c r="X64" i="29"/>
  <c r="X63" i="29"/>
  <c r="X62" i="29"/>
  <c r="X61" i="29"/>
  <c r="X60" i="29"/>
  <c r="X59" i="29"/>
  <c r="X58" i="29"/>
  <c r="X57" i="29"/>
  <c r="X56" i="29"/>
  <c r="X55" i="29"/>
  <c r="X54" i="29"/>
  <c r="X53" i="29"/>
  <c r="X52" i="29"/>
  <c r="X51" i="29"/>
  <c r="X50" i="29"/>
  <c r="X49" i="29"/>
  <c r="X48" i="29"/>
  <c r="X47" i="29"/>
  <c r="X46" i="29"/>
  <c r="X45" i="29"/>
  <c r="X44" i="29"/>
  <c r="X43" i="29"/>
  <c r="P68" i="29"/>
  <c r="P67" i="29"/>
  <c r="P66" i="29"/>
  <c r="P65" i="29"/>
  <c r="P64" i="29"/>
  <c r="P63" i="29"/>
  <c r="P62" i="29"/>
  <c r="P61" i="29"/>
  <c r="P60" i="29"/>
  <c r="P59" i="29"/>
  <c r="P58" i="29"/>
  <c r="P57" i="29"/>
  <c r="P56" i="29"/>
  <c r="P55" i="29"/>
  <c r="P54" i="29"/>
  <c r="P53" i="29"/>
  <c r="P52" i="29"/>
  <c r="P51" i="29"/>
  <c r="P50" i="29"/>
  <c r="P49" i="29"/>
  <c r="P48" i="29"/>
  <c r="P47" i="29"/>
  <c r="P46" i="29"/>
  <c r="P45" i="29"/>
  <c r="P44" i="29"/>
  <c r="P43" i="29"/>
  <c r="T68" i="29"/>
  <c r="T67" i="29"/>
  <c r="T66" i="29"/>
  <c r="T65" i="29"/>
  <c r="T64" i="29"/>
  <c r="T63" i="29"/>
  <c r="T62" i="29"/>
  <c r="T61" i="29"/>
  <c r="T60" i="29"/>
  <c r="T59" i="29"/>
  <c r="T58" i="29"/>
  <c r="T57" i="29"/>
  <c r="T56" i="29"/>
  <c r="T55" i="29"/>
  <c r="T54" i="29"/>
  <c r="T53" i="29"/>
  <c r="T52" i="29"/>
  <c r="T51" i="29"/>
  <c r="T50" i="29"/>
  <c r="T49" i="29"/>
  <c r="T48" i="29"/>
  <c r="T47" i="29"/>
  <c r="T46" i="29"/>
  <c r="T45" i="29"/>
  <c r="T44" i="29"/>
  <c r="T43" i="29"/>
  <c r="K129" i="29"/>
  <c r="K128" i="29"/>
  <c r="K130" i="29" s="1"/>
  <c r="K127" i="29"/>
  <c r="K126" i="29"/>
  <c r="K125" i="29"/>
  <c r="K124" i="29"/>
  <c r="K123" i="29"/>
  <c r="K122" i="29"/>
  <c r="K121" i="29"/>
  <c r="K120" i="29"/>
  <c r="K119" i="29"/>
  <c r="K118" i="29"/>
  <c r="G129" i="29"/>
  <c r="G128" i="29"/>
  <c r="G130" i="29" s="1"/>
  <c r="G127" i="29"/>
  <c r="G126" i="29"/>
  <c r="G125" i="29"/>
  <c r="G124" i="29"/>
  <c r="G123" i="29"/>
  <c r="G122" i="29"/>
  <c r="G121" i="29"/>
  <c r="G120" i="29"/>
  <c r="G119" i="29"/>
  <c r="G118" i="29"/>
  <c r="M114" i="29"/>
  <c r="N114" i="29" s="1"/>
  <c r="M113" i="29"/>
  <c r="N113" i="29" s="1"/>
  <c r="M112" i="29"/>
  <c r="N112" i="29" s="1"/>
  <c r="M111" i="29"/>
  <c r="N111" i="29" s="1"/>
  <c r="M110" i="29"/>
  <c r="N110" i="29" s="1"/>
  <c r="M109" i="29"/>
  <c r="N109" i="29" s="1"/>
  <c r="M108" i="29"/>
  <c r="N108" i="29" s="1"/>
  <c r="M107" i="29"/>
  <c r="N107" i="29" s="1"/>
  <c r="M106" i="29"/>
  <c r="N106" i="29" s="1"/>
  <c r="M105" i="29"/>
  <c r="N105" i="29" s="1"/>
  <c r="M104" i="29"/>
  <c r="N104" i="29" s="1"/>
  <c r="U114" i="29"/>
  <c r="V114" i="29" s="1"/>
  <c r="U113" i="29"/>
  <c r="V113" i="29" s="1"/>
  <c r="U112" i="29"/>
  <c r="V112" i="29" s="1"/>
  <c r="U111" i="29"/>
  <c r="V111" i="29" s="1"/>
  <c r="U110" i="29"/>
  <c r="V110" i="29" s="1"/>
  <c r="U109" i="29"/>
  <c r="V109" i="29" s="1"/>
  <c r="U108" i="29"/>
  <c r="V108" i="29" s="1"/>
  <c r="U107" i="29"/>
  <c r="V107" i="29" s="1"/>
  <c r="U106" i="29"/>
  <c r="V106" i="29" s="1"/>
  <c r="U105" i="29"/>
  <c r="V105" i="29" s="1"/>
  <c r="U104" i="29"/>
  <c r="V104" i="29" s="1"/>
  <c r="W114" i="29"/>
  <c r="X114" i="29" s="1"/>
  <c r="W113" i="29"/>
  <c r="X113" i="29" s="1"/>
  <c r="W112" i="29"/>
  <c r="X112" i="29" s="1"/>
  <c r="W111" i="29"/>
  <c r="X111" i="29" s="1"/>
  <c r="W110" i="29"/>
  <c r="X110" i="29" s="1"/>
  <c r="W109" i="29"/>
  <c r="X109" i="29" s="1"/>
  <c r="W108" i="29"/>
  <c r="X108" i="29" s="1"/>
  <c r="W107" i="29"/>
  <c r="X107" i="29" s="1"/>
  <c r="W106" i="29"/>
  <c r="X106" i="29" s="1"/>
  <c r="W105" i="29"/>
  <c r="X105" i="29" s="1"/>
  <c r="W104" i="29"/>
  <c r="X104" i="29" s="1"/>
  <c r="O114" i="29"/>
  <c r="P114" i="29" s="1"/>
  <c r="O113" i="29"/>
  <c r="P113" i="29" s="1"/>
  <c r="O112" i="29"/>
  <c r="P112" i="29" s="1"/>
  <c r="O111" i="29"/>
  <c r="P111" i="29" s="1"/>
  <c r="O110" i="29"/>
  <c r="P110" i="29" s="1"/>
  <c r="O109" i="29"/>
  <c r="P109" i="29" s="1"/>
  <c r="O108" i="29"/>
  <c r="P108" i="29" s="1"/>
  <c r="O107" i="29"/>
  <c r="P107" i="29" s="1"/>
  <c r="O106" i="29"/>
  <c r="P106" i="29" s="1"/>
  <c r="O105" i="29"/>
  <c r="P105" i="29" s="1"/>
  <c r="O104" i="29"/>
  <c r="P104" i="29" s="1"/>
  <c r="S114" i="29"/>
  <c r="S113" i="29"/>
  <c r="S112" i="29"/>
  <c r="S111" i="29"/>
  <c r="T111" i="29" s="1"/>
  <c r="S110" i="29"/>
  <c r="S109" i="29"/>
  <c r="S108" i="29"/>
  <c r="T108" i="29" s="1"/>
  <c r="S107" i="29"/>
  <c r="T107" i="29" s="1"/>
  <c r="S106" i="29"/>
  <c r="S105" i="29"/>
  <c r="S104" i="29"/>
  <c r="K114" i="29"/>
  <c r="K113" i="29"/>
  <c r="K112" i="29"/>
  <c r="K111" i="29"/>
  <c r="K110" i="29"/>
  <c r="K109" i="29"/>
  <c r="K108" i="29"/>
  <c r="K107" i="29"/>
  <c r="K106" i="29"/>
  <c r="K105" i="29"/>
  <c r="K104" i="29"/>
  <c r="I81" i="29"/>
  <c r="I80" i="29"/>
  <c r="I79" i="29"/>
  <c r="I78" i="29"/>
  <c r="I77" i="29"/>
  <c r="I76" i="29"/>
  <c r="I75" i="29"/>
  <c r="I91" i="29"/>
  <c r="I90" i="29"/>
  <c r="I89" i="29"/>
  <c r="I88" i="29"/>
  <c r="I87" i="29"/>
  <c r="I86" i="29"/>
  <c r="I85" i="29"/>
  <c r="I100" i="29"/>
  <c r="I99" i="29"/>
  <c r="I98" i="29"/>
  <c r="I97" i="29"/>
  <c r="I96" i="29"/>
  <c r="I95" i="29"/>
  <c r="I41" i="29"/>
  <c r="G96" i="29"/>
  <c r="G41" i="29"/>
  <c r="K41" i="29"/>
  <c r="T156" i="29" l="1"/>
  <c r="R187" i="29"/>
  <c r="R188" i="29" s="1"/>
  <c r="T149" i="29"/>
  <c r="P128" i="29"/>
  <c r="V137" i="29"/>
  <c r="T128" i="29"/>
  <c r="N128" i="29"/>
  <c r="S170" i="29"/>
  <c r="T170" i="29" s="1"/>
  <c r="T161" i="29"/>
  <c r="P83" i="29"/>
  <c r="N93" i="29"/>
  <c r="P132" i="29"/>
  <c r="N132" i="29"/>
  <c r="X156" i="29"/>
  <c r="V93" i="29"/>
  <c r="P93" i="29"/>
  <c r="M161" i="29"/>
  <c r="N161" i="29" s="1"/>
  <c r="N157" i="29"/>
  <c r="V102" i="29"/>
  <c r="P73" i="29"/>
  <c r="V73" i="29"/>
  <c r="N73" i="29"/>
  <c r="X102" i="29"/>
  <c r="P102" i="29"/>
  <c r="X73" i="29"/>
  <c r="X93" i="29"/>
  <c r="N102" i="29"/>
  <c r="X83" i="29"/>
  <c r="V83" i="29"/>
  <c r="T109" i="29"/>
  <c r="T129" i="29"/>
  <c r="N119" i="29"/>
  <c r="N127" i="29"/>
  <c r="T89" i="29"/>
  <c r="T97" i="29"/>
  <c r="T110" i="29"/>
  <c r="T79" i="29"/>
  <c r="Z144" i="29"/>
  <c r="N83" i="29"/>
  <c r="T78" i="29"/>
  <c r="T41" i="29"/>
  <c r="X132" i="29"/>
  <c r="T98" i="29"/>
  <c r="T104" i="29"/>
  <c r="T112" i="29"/>
  <c r="Z137" i="29"/>
  <c r="V132" i="29"/>
  <c r="T113" i="29"/>
  <c r="T121" i="29"/>
  <c r="X128" i="29"/>
  <c r="T105" i="29"/>
  <c r="N156" i="29"/>
  <c r="T85" i="29"/>
  <c r="T106" i="29"/>
  <c r="T114" i="29"/>
  <c r="T75" i="29"/>
  <c r="Z155" i="29"/>
  <c r="T157" i="29"/>
  <c r="V157" i="29"/>
  <c r="Z41" i="29"/>
  <c r="N41" i="29"/>
  <c r="N144" i="29"/>
  <c r="N149" i="29" s="1"/>
  <c r="N155" i="29"/>
  <c r="M168" i="29"/>
  <c r="N168" i="29" s="1"/>
  <c r="V41" i="29"/>
  <c r="V144" i="29"/>
  <c r="V149" i="29" s="1"/>
  <c r="U130" i="29"/>
  <c r="V130" i="29" s="1"/>
  <c r="V116" i="29" s="1"/>
  <c r="V156" i="29"/>
  <c r="P157" i="29"/>
  <c r="P41" i="29"/>
  <c r="P144" i="29"/>
  <c r="P149" i="29" s="1"/>
  <c r="P155" i="29"/>
  <c r="N160" i="29"/>
  <c r="M169" i="29"/>
  <c r="N169" i="29" s="1"/>
  <c r="V160" i="29"/>
  <c r="U169" i="29"/>
  <c r="V169" i="29" s="1"/>
  <c r="V155" i="29"/>
  <c r="U168" i="29"/>
  <c r="V168" i="29" s="1"/>
  <c r="W169" i="29"/>
  <c r="X169" i="29" s="1"/>
  <c r="X160" i="29"/>
  <c r="W170" i="29"/>
  <c r="X170" i="29" s="1"/>
  <c r="X161" i="29"/>
  <c r="X157" i="29"/>
  <c r="O170" i="29"/>
  <c r="P170" i="29" s="1"/>
  <c r="P161" i="29"/>
  <c r="O168" i="29"/>
  <c r="P168" i="29" s="1"/>
  <c r="O160" i="29"/>
  <c r="S169" i="29"/>
  <c r="T160" i="29"/>
  <c r="P116" i="29"/>
  <c r="X41" i="29"/>
  <c r="T132" i="29"/>
  <c r="X144" i="29"/>
  <c r="X149" i="29" s="1"/>
  <c r="T93" i="29" l="1"/>
  <c r="N116" i="29"/>
  <c r="N139" i="29" s="1"/>
  <c r="N180" i="29" s="1"/>
  <c r="U161" i="29"/>
  <c r="V161" i="29" s="1"/>
  <c r="V163" i="29" s="1"/>
  <c r="V182" i="29" s="1"/>
  <c r="M170" i="29"/>
  <c r="N170" i="29" s="1"/>
  <c r="N172" i="29" s="1"/>
  <c r="N183" i="29" s="1"/>
  <c r="V70" i="29"/>
  <c r="X172" i="29"/>
  <c r="X183" i="29" s="1"/>
  <c r="X163" i="29"/>
  <c r="X182" i="29" s="1"/>
  <c r="P70" i="29"/>
  <c r="T163" i="29"/>
  <c r="T182" i="29" s="1"/>
  <c r="T169" i="29"/>
  <c r="T116" i="29"/>
  <c r="T73" i="29"/>
  <c r="X116" i="29"/>
  <c r="X139" i="29" s="1"/>
  <c r="X180" i="29" s="1"/>
  <c r="T83" i="29"/>
  <c r="N163" i="29"/>
  <c r="N182" i="29" s="1"/>
  <c r="V139" i="29"/>
  <c r="V180" i="29" s="1"/>
  <c r="P139" i="29"/>
  <c r="P180" i="29" s="1"/>
  <c r="O169" i="29"/>
  <c r="P169" i="29" s="1"/>
  <c r="P172" i="29" s="1"/>
  <c r="P183" i="29" s="1"/>
  <c r="P160" i="29"/>
  <c r="P163" i="29" s="1"/>
  <c r="P182" i="29" s="1"/>
  <c r="H24" i="29"/>
  <c r="J24" i="29"/>
  <c r="L24" i="29"/>
  <c r="T24" i="29"/>
  <c r="P24" i="29"/>
  <c r="X24" i="29"/>
  <c r="V24" i="29"/>
  <c r="N24" i="29"/>
  <c r="H23" i="29"/>
  <c r="J23" i="29"/>
  <c r="L23" i="29"/>
  <c r="T23" i="29"/>
  <c r="P23" i="29"/>
  <c r="X23" i="29"/>
  <c r="V23" i="29"/>
  <c r="N23" i="29"/>
  <c r="T22" i="29"/>
  <c r="P22" i="29"/>
  <c r="X22" i="29"/>
  <c r="V22" i="29"/>
  <c r="N22" i="29"/>
  <c r="T25" i="29"/>
  <c r="P25" i="29"/>
  <c r="X25" i="29"/>
  <c r="V25" i="29"/>
  <c r="N25" i="29"/>
  <c r="T32" i="29"/>
  <c r="P32" i="29"/>
  <c r="X32" i="29"/>
  <c r="V32" i="29"/>
  <c r="N32" i="29"/>
  <c r="T33" i="29"/>
  <c r="P33" i="29"/>
  <c r="X33" i="29"/>
  <c r="V33" i="29"/>
  <c r="N33" i="29"/>
  <c r="T34" i="29"/>
  <c r="P34" i="29"/>
  <c r="X34" i="29"/>
  <c r="V34" i="29"/>
  <c r="N34" i="29"/>
  <c r="N181" i="29"/>
  <c r="V181" i="29"/>
  <c r="X181" i="29"/>
  <c r="P181" i="29"/>
  <c r="T181" i="29"/>
  <c r="N70" i="29" l="1"/>
  <c r="V170" i="29"/>
  <c r="X70" i="29"/>
  <c r="V27" i="29"/>
  <c r="V178" i="29" s="1"/>
  <c r="T172" i="29"/>
  <c r="N36" i="29"/>
  <c r="V36" i="29"/>
  <c r="X36" i="29"/>
  <c r="P36" i="29"/>
  <c r="T36" i="29"/>
  <c r="N27" i="29"/>
  <c r="N178" i="29" s="1"/>
  <c r="X27" i="29"/>
  <c r="X178" i="29" s="1"/>
  <c r="P27" i="29"/>
  <c r="P178" i="29" s="1"/>
  <c r="T27" i="29"/>
  <c r="T178" i="29" l="1"/>
  <c r="T183" i="29"/>
  <c r="V172" i="29"/>
  <c r="V183" i="29" s="1"/>
  <c r="V17" i="29" l="1"/>
  <c r="V177" i="29" s="1"/>
  <c r="V179" i="29"/>
  <c r="P17" i="29"/>
  <c r="P177" i="29" s="1"/>
  <c r="P179" i="29"/>
  <c r="T17" i="29"/>
  <c r="T179" i="29"/>
  <c r="X17" i="29"/>
  <c r="X177" i="29" s="1"/>
  <c r="X179" i="29"/>
  <c r="N17" i="29"/>
  <c r="N177" i="29" s="1"/>
  <c r="N179" i="29"/>
  <c r="T177" i="29" l="1"/>
  <c r="N186" i="29"/>
  <c r="N187" i="29" s="1"/>
  <c r="N188" i="29" s="1"/>
  <c r="P186" i="29"/>
  <c r="P187" i="29" s="1"/>
  <c r="P188" i="29" s="1"/>
  <c r="X186" i="29"/>
  <c r="X187" i="29" s="1"/>
  <c r="X188" i="29" s="1"/>
  <c r="V186" i="29"/>
  <c r="V187" i="29" s="1"/>
  <c r="V188" i="29" s="1"/>
  <c r="G33" i="29" l="1"/>
  <c r="H33" i="29" s="1"/>
  <c r="H25" i="29"/>
  <c r="J25" i="29"/>
  <c r="L25" i="29"/>
  <c r="B183" i="29" l="1"/>
  <c r="B182" i="29"/>
  <c r="B181" i="29"/>
  <c r="B180" i="29"/>
  <c r="B179" i="29"/>
  <c r="B178" i="29"/>
  <c r="B177" i="29"/>
  <c r="K157" i="29"/>
  <c r="I157" i="29"/>
  <c r="J157" i="29" s="1"/>
  <c r="G157" i="29"/>
  <c r="H157" i="29" s="1"/>
  <c r="K168" i="29"/>
  <c r="L168" i="29" s="1"/>
  <c r="I159" i="29"/>
  <c r="G159" i="29"/>
  <c r="H159" i="29" s="1"/>
  <c r="L145" i="29"/>
  <c r="J145" i="29"/>
  <c r="H145" i="29"/>
  <c r="K146" i="29"/>
  <c r="L146" i="29" s="1"/>
  <c r="I146" i="29"/>
  <c r="H144" i="29"/>
  <c r="L137" i="29"/>
  <c r="J137" i="29"/>
  <c r="H137" i="29"/>
  <c r="L136" i="29"/>
  <c r="J136" i="29"/>
  <c r="H136" i="29"/>
  <c r="L135" i="29"/>
  <c r="J135" i="29"/>
  <c r="H135" i="29"/>
  <c r="L134" i="29"/>
  <c r="J134" i="29"/>
  <c r="H134" i="29"/>
  <c r="L130" i="29"/>
  <c r="H130" i="29"/>
  <c r="L129" i="29"/>
  <c r="H129" i="29"/>
  <c r="L128" i="29"/>
  <c r="H128" i="29"/>
  <c r="L127" i="29"/>
  <c r="H127" i="29"/>
  <c r="L126" i="29"/>
  <c r="H126" i="29"/>
  <c r="L125" i="29"/>
  <c r="H125" i="29"/>
  <c r="L124" i="29"/>
  <c r="H124" i="29"/>
  <c r="L123" i="29"/>
  <c r="H123" i="29"/>
  <c r="L122" i="29"/>
  <c r="H122" i="29"/>
  <c r="L121" i="29"/>
  <c r="H121" i="29"/>
  <c r="L120" i="29"/>
  <c r="H120" i="29"/>
  <c r="L119" i="29"/>
  <c r="H119" i="29"/>
  <c r="L118" i="29"/>
  <c r="H118" i="29"/>
  <c r="L114" i="29"/>
  <c r="L113" i="29"/>
  <c r="L112" i="29"/>
  <c r="L111" i="29"/>
  <c r="L110" i="29"/>
  <c r="L109" i="29"/>
  <c r="L108" i="29"/>
  <c r="L107" i="29"/>
  <c r="L106" i="29"/>
  <c r="L105" i="29"/>
  <c r="L104" i="29"/>
  <c r="J100" i="29"/>
  <c r="J99" i="29"/>
  <c r="J98" i="29"/>
  <c r="J97" i="29"/>
  <c r="J96" i="29"/>
  <c r="J95" i="29"/>
  <c r="J91" i="29"/>
  <c r="J90" i="29"/>
  <c r="J89" i="29"/>
  <c r="J88" i="29"/>
  <c r="J87" i="29"/>
  <c r="J86" i="29"/>
  <c r="J85" i="29"/>
  <c r="L68" i="29"/>
  <c r="J68" i="29"/>
  <c r="H68" i="29"/>
  <c r="L67" i="29"/>
  <c r="J67" i="29"/>
  <c r="H67" i="29"/>
  <c r="L66" i="29"/>
  <c r="J66" i="29"/>
  <c r="H66" i="29"/>
  <c r="L65" i="29"/>
  <c r="J65" i="29"/>
  <c r="H65" i="29"/>
  <c r="L64" i="29"/>
  <c r="J64" i="29"/>
  <c r="H64" i="29"/>
  <c r="L63" i="29"/>
  <c r="J63" i="29"/>
  <c r="H63" i="29"/>
  <c r="L62" i="29"/>
  <c r="J62" i="29"/>
  <c r="H62" i="29"/>
  <c r="L61" i="29"/>
  <c r="J61" i="29"/>
  <c r="H61" i="29"/>
  <c r="L60" i="29"/>
  <c r="J60" i="29"/>
  <c r="H60" i="29"/>
  <c r="L59" i="29"/>
  <c r="J59" i="29"/>
  <c r="H59" i="29"/>
  <c r="L58" i="29"/>
  <c r="J58" i="29"/>
  <c r="H58" i="29"/>
  <c r="L57" i="29"/>
  <c r="J57" i="29"/>
  <c r="H57" i="29"/>
  <c r="L56" i="29"/>
  <c r="J56" i="29"/>
  <c r="H56" i="29"/>
  <c r="L55" i="29"/>
  <c r="J55" i="29"/>
  <c r="H55" i="29"/>
  <c r="L54" i="29"/>
  <c r="J54" i="29"/>
  <c r="H54" i="29"/>
  <c r="L53" i="29"/>
  <c r="J53" i="29"/>
  <c r="H53" i="29"/>
  <c r="L52" i="29"/>
  <c r="J52" i="29"/>
  <c r="H52" i="29"/>
  <c r="L51" i="29"/>
  <c r="J51" i="29"/>
  <c r="H51" i="29"/>
  <c r="L50" i="29"/>
  <c r="J50" i="29"/>
  <c r="H50" i="29"/>
  <c r="L49" i="29"/>
  <c r="J49" i="29"/>
  <c r="H49" i="29"/>
  <c r="L48" i="29"/>
  <c r="J48" i="29"/>
  <c r="H48" i="29"/>
  <c r="L47" i="29"/>
  <c r="J47" i="29"/>
  <c r="H47" i="29"/>
  <c r="L46" i="29"/>
  <c r="J46" i="29"/>
  <c r="H46" i="29"/>
  <c r="L45" i="29"/>
  <c r="J45" i="29"/>
  <c r="H45" i="29"/>
  <c r="L44" i="29"/>
  <c r="J44" i="29"/>
  <c r="H44" i="29"/>
  <c r="L43" i="29"/>
  <c r="J43" i="29"/>
  <c r="H43" i="29"/>
  <c r="K33" i="29"/>
  <c r="J33" i="29"/>
  <c r="J32" i="29"/>
  <c r="H32" i="29"/>
  <c r="A27" i="29"/>
  <c r="A36" i="29" s="1"/>
  <c r="A139" i="29" s="1"/>
  <c r="A149" i="29" s="1"/>
  <c r="A163" i="29" s="1"/>
  <c r="A172" i="29" s="1"/>
  <c r="L22" i="29"/>
  <c r="J22" i="29"/>
  <c r="H22" i="29"/>
  <c r="L15" i="29"/>
  <c r="J15" i="29"/>
  <c r="H15" i="29"/>
  <c r="L14" i="29"/>
  <c r="J14" i="29"/>
  <c r="H14" i="29"/>
  <c r="L13" i="29"/>
  <c r="J13" i="29"/>
  <c r="H13" i="29"/>
  <c r="L12" i="29"/>
  <c r="J12" i="29"/>
  <c r="H12" i="29"/>
  <c r="L11" i="29"/>
  <c r="J11" i="29"/>
  <c r="H11" i="29"/>
  <c r="AA136" i="29" l="1"/>
  <c r="AA135" i="29"/>
  <c r="J93" i="29"/>
  <c r="AA46" i="29"/>
  <c r="AA54" i="29"/>
  <c r="AA50" i="29"/>
  <c r="AA58" i="29"/>
  <c r="AA66" i="29"/>
  <c r="AA62" i="29"/>
  <c r="J159" i="29"/>
  <c r="Z159" i="29"/>
  <c r="J146" i="29"/>
  <c r="AA51" i="29"/>
  <c r="AA48" i="29"/>
  <c r="AA56" i="29"/>
  <c r="AA64" i="29"/>
  <c r="AA137" i="29"/>
  <c r="L157" i="29"/>
  <c r="AA157" i="29" s="1"/>
  <c r="Z157" i="29"/>
  <c r="AA43" i="29"/>
  <c r="AA59" i="29"/>
  <c r="AA67" i="29"/>
  <c r="AA45" i="29"/>
  <c r="AA53" i="29"/>
  <c r="AA61" i="29"/>
  <c r="L132" i="29"/>
  <c r="AA134" i="29"/>
  <c r="AA145" i="29"/>
  <c r="AA55" i="29"/>
  <c r="AA44" i="29"/>
  <c r="AA52" i="29"/>
  <c r="AA60" i="29"/>
  <c r="AA68" i="29"/>
  <c r="L32" i="29"/>
  <c r="AA47" i="29"/>
  <c r="AA63" i="29"/>
  <c r="AA49" i="29"/>
  <c r="AA57" i="29"/>
  <c r="AA65" i="29"/>
  <c r="H116" i="29"/>
  <c r="L116" i="29"/>
  <c r="L102" i="29"/>
  <c r="L33" i="29"/>
  <c r="J132" i="29"/>
  <c r="H132" i="29"/>
  <c r="J83" i="29"/>
  <c r="H17" i="29"/>
  <c r="H177" i="29" s="1"/>
  <c r="K161" i="29"/>
  <c r="I168" i="29"/>
  <c r="H27" i="29"/>
  <c r="H178" i="29" s="1"/>
  <c r="J27" i="29"/>
  <c r="J178" i="29" s="1"/>
  <c r="G161" i="29"/>
  <c r="G170" i="29" s="1"/>
  <c r="H170" i="29" s="1"/>
  <c r="I161" i="29"/>
  <c r="I170" i="29" s="1"/>
  <c r="J170" i="29" s="1"/>
  <c r="L27" i="29"/>
  <c r="L144" i="29"/>
  <c r="J41" i="29"/>
  <c r="G146" i="29"/>
  <c r="H146" i="29" s="1"/>
  <c r="G168" i="29"/>
  <c r="H168" i="29" s="1"/>
  <c r="J17" i="29"/>
  <c r="J177" i="29" s="1"/>
  <c r="L17" i="29"/>
  <c r="L41" i="29"/>
  <c r="K159" i="29"/>
  <c r="L159" i="29" s="1"/>
  <c r="H155" i="29"/>
  <c r="H41" i="29"/>
  <c r="J155" i="29"/>
  <c r="J144" i="29"/>
  <c r="L155" i="29"/>
  <c r="AA155" i="29" l="1"/>
  <c r="AA159" i="29"/>
  <c r="AA144" i="29"/>
  <c r="AA146" i="29"/>
  <c r="AA27" i="29"/>
  <c r="Z146" i="29"/>
  <c r="J168" i="29"/>
  <c r="AA168" i="29" s="1"/>
  <c r="Z168" i="29"/>
  <c r="K170" i="29"/>
  <c r="Z161" i="29"/>
  <c r="AA41" i="29"/>
  <c r="L177" i="29"/>
  <c r="AA177" i="29" s="1"/>
  <c r="AA17" i="29"/>
  <c r="J161" i="29"/>
  <c r="L161" i="29"/>
  <c r="H161" i="29"/>
  <c r="L178" i="29"/>
  <c r="AA178" i="29" l="1"/>
  <c r="L170" i="29"/>
  <c r="AA170" i="29" s="1"/>
  <c r="Z170" i="29"/>
  <c r="AA161" i="29"/>
  <c r="K147" i="29" l="1"/>
  <c r="L147" i="29" l="1"/>
  <c r="L149" i="29" s="1"/>
  <c r="K77" i="29"/>
  <c r="K78" i="29"/>
  <c r="L78" i="29" s="1"/>
  <c r="K76" i="29"/>
  <c r="K79" i="29"/>
  <c r="K80" i="29"/>
  <c r="K81" i="29"/>
  <c r="K75" i="29"/>
  <c r="L80" i="29" l="1"/>
  <c r="L79" i="29"/>
  <c r="L81" i="29"/>
  <c r="L75" i="29"/>
  <c r="L77" i="29"/>
  <c r="L76" i="29"/>
  <c r="L73" i="29" l="1"/>
  <c r="K88" i="29"/>
  <c r="K91" i="29"/>
  <c r="K89" i="29"/>
  <c r="K87" i="29"/>
  <c r="K85" i="29"/>
  <c r="K90" i="29"/>
  <c r="K86" i="29"/>
  <c r="L88" i="29" l="1"/>
  <c r="L90" i="29"/>
  <c r="L87" i="29"/>
  <c r="L85" i="29"/>
  <c r="L91" i="29"/>
  <c r="L89" i="29"/>
  <c r="L86" i="29"/>
  <c r="K96" i="29"/>
  <c r="K97" i="29"/>
  <c r="K98" i="29"/>
  <c r="K99" i="29"/>
  <c r="L99" i="29"/>
  <c r="K156" i="29"/>
  <c r="K100" i="29"/>
  <c r="L34" i="29"/>
  <c r="K95" i="29"/>
  <c r="L100" i="29" l="1"/>
  <c r="K160" i="29"/>
  <c r="K169" i="29" s="1"/>
  <c r="L36" i="29"/>
  <c r="L179" i="29" s="1"/>
  <c r="L98" i="29"/>
  <c r="L96" i="29"/>
  <c r="Z96" i="29"/>
  <c r="L97" i="29"/>
  <c r="L83" i="29"/>
  <c r="L95" i="29"/>
  <c r="L160" i="29"/>
  <c r="L156" i="29"/>
  <c r="L163" i="29" s="1"/>
  <c r="L93" i="29" l="1"/>
  <c r="L70" i="29" s="1"/>
  <c r="L169" i="29"/>
  <c r="L172" i="29" s="1"/>
  <c r="L181" i="29"/>
  <c r="L182" i="29"/>
  <c r="L139" i="29" l="1"/>
  <c r="L180" i="29" s="1"/>
  <c r="L183" i="29"/>
  <c r="L186" i="29" l="1"/>
  <c r="L187" i="29"/>
  <c r="L188" i="29" l="1"/>
  <c r="G76" i="29" l="1"/>
  <c r="G80" i="29"/>
  <c r="Z80" i="29" s="1"/>
  <c r="G79" i="29"/>
  <c r="G78" i="29"/>
  <c r="Z78" i="29" s="1"/>
  <c r="G77" i="29"/>
  <c r="G81" i="29"/>
  <c r="Z81" i="29" s="1"/>
  <c r="G75" i="29"/>
  <c r="Z75" i="29" s="1"/>
  <c r="H81" i="29" l="1"/>
  <c r="H75" i="29"/>
  <c r="H77" i="29"/>
  <c r="Z77" i="29"/>
  <c r="H78" i="29"/>
  <c r="H79" i="29"/>
  <c r="Z79" i="29"/>
  <c r="H80" i="29"/>
  <c r="H76" i="29"/>
  <c r="Z76" i="29"/>
  <c r="G88" i="29"/>
  <c r="Z88" i="29" s="1"/>
  <c r="G91" i="29"/>
  <c r="Z91" i="29" s="1"/>
  <c r="G147" i="29"/>
  <c r="H147" i="29" s="1"/>
  <c r="H149" i="29" s="1"/>
  <c r="G85" i="29"/>
  <c r="Z85" i="29" s="1"/>
  <c r="G89" i="29"/>
  <c r="Z89" i="29" s="1"/>
  <c r="G90" i="29"/>
  <c r="G87" i="29"/>
  <c r="Z87" i="29" s="1"/>
  <c r="G86" i="29"/>
  <c r="H88" i="29" l="1"/>
  <c r="AA88" i="29" s="1"/>
  <c r="H87" i="29"/>
  <c r="AA87" i="29" s="1"/>
  <c r="H73" i="29"/>
  <c r="H86" i="29"/>
  <c r="AA86" i="29" s="1"/>
  <c r="Z86" i="29"/>
  <c r="H91" i="29"/>
  <c r="AA91" i="29" s="1"/>
  <c r="H90" i="29"/>
  <c r="AA90" i="29" s="1"/>
  <c r="Z90" i="29"/>
  <c r="H89" i="29"/>
  <c r="AA89" i="29" s="1"/>
  <c r="H85" i="29"/>
  <c r="AA85" i="29" s="1"/>
  <c r="H83" i="29" l="1"/>
  <c r="H96" i="29"/>
  <c r="AA96" i="29" s="1"/>
  <c r="G95" i="29"/>
  <c r="Z95" i="29" s="1"/>
  <c r="G98" i="29"/>
  <c r="G100" i="29"/>
  <c r="G99" i="29"/>
  <c r="Z99" i="29" s="1"/>
  <c r="G97" i="29"/>
  <c r="Z97" i="29" s="1"/>
  <c r="H97" i="29" l="1"/>
  <c r="AA97" i="29" s="1"/>
  <c r="H100" i="29"/>
  <c r="AA100" i="29" s="1"/>
  <c r="Z100" i="29"/>
  <c r="H98" i="29"/>
  <c r="AA98" i="29" s="1"/>
  <c r="Z98" i="29"/>
  <c r="H99" i="29"/>
  <c r="AA99" i="29" s="1"/>
  <c r="H95" i="29"/>
  <c r="H93" i="29" l="1"/>
  <c r="AA95" i="29"/>
  <c r="I125" i="29"/>
  <c r="Z125" i="29" s="1"/>
  <c r="I127" i="29"/>
  <c r="I128" i="29"/>
  <c r="I122" i="29"/>
  <c r="I121" i="29"/>
  <c r="I123" i="29"/>
  <c r="I120" i="29"/>
  <c r="Z120" i="29" s="1"/>
  <c r="I119" i="29"/>
  <c r="I126" i="29"/>
  <c r="I124" i="29"/>
  <c r="I118" i="29"/>
  <c r="Z118" i="29" s="1"/>
  <c r="I129" i="29"/>
  <c r="J126" i="29" l="1"/>
  <c r="AA126" i="29" s="1"/>
  <c r="Z126" i="29"/>
  <c r="J119" i="29"/>
  <c r="AA119" i="29" s="1"/>
  <c r="Z119" i="29"/>
  <c r="J122" i="29"/>
  <c r="AA122" i="29" s="1"/>
  <c r="Z122" i="29"/>
  <c r="J123" i="29"/>
  <c r="AA123" i="29" s="1"/>
  <c r="Z123" i="29"/>
  <c r="J121" i="29"/>
  <c r="AA121" i="29" s="1"/>
  <c r="Z121" i="29"/>
  <c r="J129" i="29"/>
  <c r="AA129" i="29" s="1"/>
  <c r="Z129" i="29"/>
  <c r="I130" i="29"/>
  <c r="Z130" i="29" s="1"/>
  <c r="Z128" i="29"/>
  <c r="J124" i="29"/>
  <c r="AA124" i="29" s="1"/>
  <c r="Z124" i="29"/>
  <c r="J127" i="29"/>
  <c r="AA127" i="29" s="1"/>
  <c r="Z127" i="29"/>
  <c r="J120" i="29"/>
  <c r="AA120" i="29" s="1"/>
  <c r="J118" i="29"/>
  <c r="J128" i="29"/>
  <c r="AA128" i="29" s="1"/>
  <c r="J125" i="29"/>
  <c r="AA125" i="29" s="1"/>
  <c r="J130" i="29" l="1"/>
  <c r="AA130" i="29" s="1"/>
  <c r="AA118" i="29"/>
  <c r="J76" i="29"/>
  <c r="AA76" i="29" s="1"/>
  <c r="J81" i="29"/>
  <c r="AA81" i="29" s="1"/>
  <c r="J79" i="29"/>
  <c r="AA79" i="29" s="1"/>
  <c r="J78" i="29"/>
  <c r="AA78" i="29" s="1"/>
  <c r="J80" i="29"/>
  <c r="AA80" i="29" s="1"/>
  <c r="J75" i="29"/>
  <c r="AA75" i="29" s="1"/>
  <c r="J116" i="29" l="1"/>
  <c r="J77" i="29"/>
  <c r="AA77" i="29" s="1"/>
  <c r="J73" i="29" l="1"/>
  <c r="I147" i="29"/>
  <c r="J147" i="29" l="1"/>
  <c r="Z147" i="29"/>
  <c r="I113" i="29"/>
  <c r="I114" i="29"/>
  <c r="J114" i="29" s="1"/>
  <c r="I110" i="29"/>
  <c r="J110" i="29" s="1"/>
  <c r="I111" i="29"/>
  <c r="I106" i="29"/>
  <c r="I108" i="29"/>
  <c r="I112" i="29"/>
  <c r="J112" i="29" s="1"/>
  <c r="I109" i="29"/>
  <c r="I104" i="29"/>
  <c r="I156" i="29"/>
  <c r="J34" i="29"/>
  <c r="I105" i="29"/>
  <c r="J105" i="29" s="1"/>
  <c r="I107" i="29"/>
  <c r="J156" i="29" l="1"/>
  <c r="J104" i="29"/>
  <c r="J109" i="29"/>
  <c r="J108" i="29"/>
  <c r="J106" i="29"/>
  <c r="J107" i="29"/>
  <c r="J111" i="29"/>
  <c r="J149" i="29"/>
  <c r="AA149" i="29" s="1"/>
  <c r="AA147" i="29"/>
  <c r="I160" i="29"/>
  <c r="J36" i="29"/>
  <c r="J113" i="29"/>
  <c r="I169" i="29"/>
  <c r="J102" i="29" l="1"/>
  <c r="J139" i="29" s="1"/>
  <c r="J179" i="29"/>
  <c r="J160" i="29"/>
  <c r="J163" i="29" s="1"/>
  <c r="J169" i="29"/>
  <c r="G34" i="29"/>
  <c r="G113" i="29"/>
  <c r="Z113" i="29" s="1"/>
  <c r="G111" i="29"/>
  <c r="G114" i="29"/>
  <c r="G108" i="29"/>
  <c r="Z108" i="29" s="1"/>
  <c r="G109" i="29"/>
  <c r="Z109" i="29" s="1"/>
  <c r="G104" i="29"/>
  <c r="G106" i="29"/>
  <c r="Z106" i="29" s="1"/>
  <c r="G110" i="29"/>
  <c r="Z110" i="29" s="1"/>
  <c r="H110" i="29"/>
  <c r="AA110" i="29" s="1"/>
  <c r="G112" i="29"/>
  <c r="G107" i="29"/>
  <c r="Z107" i="29" s="1"/>
  <c r="G105" i="29"/>
  <c r="G156" i="29"/>
  <c r="Z156" i="29" s="1"/>
  <c r="H34" i="29" l="1"/>
  <c r="H109" i="29"/>
  <c r="AA109" i="29" s="1"/>
  <c r="H107" i="29"/>
  <c r="AA107" i="29" s="1"/>
  <c r="H106" i="29"/>
  <c r="AA106" i="29" s="1"/>
  <c r="J70" i="29"/>
  <c r="G160" i="29"/>
  <c r="H160" i="29" s="1"/>
  <c r="AA160" i="29" s="1"/>
  <c r="H156" i="29"/>
  <c r="H111" i="29"/>
  <c r="AA111" i="29" s="1"/>
  <c r="Z111" i="29"/>
  <c r="H105" i="29"/>
  <c r="AA105" i="29" s="1"/>
  <c r="Z105" i="29"/>
  <c r="H104" i="29"/>
  <c r="AA104" i="29" s="1"/>
  <c r="Z104" i="29"/>
  <c r="H113" i="29"/>
  <c r="AA113" i="29" s="1"/>
  <c r="H108" i="29"/>
  <c r="AA108" i="29" s="1"/>
  <c r="H112" i="29"/>
  <c r="AA112" i="29" s="1"/>
  <c r="Z112" i="29"/>
  <c r="H114" i="29"/>
  <c r="AA114" i="29" s="1"/>
  <c r="Z114" i="29"/>
  <c r="J172" i="29"/>
  <c r="H36" i="29" l="1"/>
  <c r="AA156" i="29"/>
  <c r="H163" i="29"/>
  <c r="AA163" i="29" s="1"/>
  <c r="H102" i="29"/>
  <c r="G169" i="29"/>
  <c r="Z160" i="29"/>
  <c r="Z70" i="29"/>
  <c r="J180" i="29"/>
  <c r="H179" i="29" l="1"/>
  <c r="AA179" i="29" s="1"/>
  <c r="AA36" i="29"/>
  <c r="H70" i="29"/>
  <c r="H139" i="29"/>
  <c r="H180" i="29" s="1"/>
  <c r="Z169" i="29"/>
  <c r="H169" i="29"/>
  <c r="AA169" i="29" l="1"/>
  <c r="H172" i="29"/>
  <c r="AA172" i="29" s="1"/>
  <c r="J181" i="29"/>
  <c r="J182" i="29" l="1"/>
  <c r="J183" i="29" l="1"/>
  <c r="J186" i="29" s="1"/>
  <c r="J187" i="29" l="1"/>
  <c r="J188" i="29" l="1"/>
  <c r="H181" i="29" l="1"/>
  <c r="AA181" i="29" s="1"/>
  <c r="H182" i="29" l="1"/>
  <c r="AA182" i="29" l="1"/>
  <c r="H183" i="29"/>
  <c r="H186" i="29" l="1"/>
  <c r="H187" i="29" s="1"/>
  <c r="AA183" i="29"/>
  <c r="H188" i="29" l="1"/>
  <c r="T102" i="29" l="1"/>
  <c r="T70" i="29" l="1"/>
  <c r="AA70" i="29" s="1"/>
  <c r="T139" i="29"/>
  <c r="T180" i="29" s="1"/>
  <c r="AA139" i="29" l="1"/>
  <c r="AA180" i="29"/>
  <c r="T186" i="29"/>
  <c r="T187" i="29" s="1"/>
  <c r="AA187" i="29" s="1"/>
  <c r="AA186" i="29" l="1"/>
  <c r="T188" i="29"/>
  <c r="AA188" i="29" s="1"/>
</calcChain>
</file>

<file path=xl/sharedStrings.xml><?xml version="1.0" encoding="utf-8"?>
<sst xmlns="http://schemas.openxmlformats.org/spreadsheetml/2006/main" count="316" uniqueCount="180">
  <si>
    <t xml:space="preserve">Réf. </t>
  </si>
  <si>
    <t>Désignation</t>
  </si>
  <si>
    <t>U</t>
  </si>
  <si>
    <t>P.U. en € HT</t>
  </si>
  <si>
    <t>HT</t>
  </si>
  <si>
    <t>Fft</t>
  </si>
  <si>
    <t>m2</t>
  </si>
  <si>
    <t>Quant.</t>
  </si>
  <si>
    <t>Plan qualité et contrôles</t>
  </si>
  <si>
    <t>Montant
total € HT</t>
  </si>
  <si>
    <t>TVA 20,0%</t>
  </si>
  <si>
    <t>RECAPITULATIF</t>
  </si>
  <si>
    <t>CHAPITRE 1 - GENERALITES</t>
  </si>
  <si>
    <t>1.1</t>
  </si>
  <si>
    <t>1.2</t>
  </si>
  <si>
    <t>1.3</t>
  </si>
  <si>
    <t>1.4</t>
  </si>
  <si>
    <t>1.5</t>
  </si>
  <si>
    <t>SOUS-TOTAL GÉNÉRALITÉS € H.T.</t>
  </si>
  <si>
    <t>2.1</t>
  </si>
  <si>
    <t>2.2</t>
  </si>
  <si>
    <t>2.3</t>
  </si>
  <si>
    <t>2.4</t>
  </si>
  <si>
    <t>3.1</t>
  </si>
  <si>
    <t>3.2</t>
  </si>
  <si>
    <t>3.3</t>
  </si>
  <si>
    <t>4.1</t>
  </si>
  <si>
    <t>4.2</t>
  </si>
  <si>
    <t>4.3</t>
  </si>
  <si>
    <t>5.1</t>
  </si>
  <si>
    <t>5.2</t>
  </si>
  <si>
    <t>5.3</t>
  </si>
  <si>
    <t>7.1</t>
  </si>
  <si>
    <t>7.2</t>
  </si>
  <si>
    <t>Toutes zones</t>
  </si>
  <si>
    <t>EVRY-COURCOURONNES : ZAC DU PARC AUX LIEVRES - BRAS DE FER</t>
  </si>
  <si>
    <t>m²</t>
  </si>
  <si>
    <t>mL</t>
  </si>
  <si>
    <t>Hors travaux Concessionnaires</t>
  </si>
  <si>
    <t>TOTAL  H.T. en EUROS</t>
  </si>
  <si>
    <t xml:space="preserve">TOTAL TTC  en EUROS </t>
  </si>
  <si>
    <t>Boulevard Leclerc</t>
  </si>
  <si>
    <t xml:space="preserve">Rue Chopin </t>
  </si>
  <si>
    <t>7.3</t>
  </si>
  <si>
    <t>u</t>
  </si>
  <si>
    <t>Place PAL + 
Bld Tassigny</t>
  </si>
  <si>
    <t>5.4</t>
  </si>
  <si>
    <t>Installations, repli et signalisation de chantier, lot espaces verts</t>
  </si>
  <si>
    <t>Etablissement du dossier d'execution : plans, documents d'exécution (EXE)</t>
  </si>
  <si>
    <t>Etablissement du plan de recollement DOE et DIUO</t>
  </si>
  <si>
    <t>Etablissement du plan d'implantation</t>
  </si>
  <si>
    <t>CHAPITRE 2 - TRAVAUX PRELIMINAIRES</t>
  </si>
  <si>
    <t>Protection des arbres existants à conserver</t>
  </si>
  <si>
    <t>Abattage et dessouchage d'arbres de grand développement</t>
  </si>
  <si>
    <t>Abattage et essouchage des arbres de petit développement</t>
  </si>
  <si>
    <t>SOUS-TOTAL TRAVAUX PRELIMINAIRES € H.T.</t>
  </si>
  <si>
    <t>CHAPITRE 3 - TERRE VEGETALE</t>
  </si>
  <si>
    <t xml:space="preserve">Fourniture de terre végétale pour fosses de plantation sur 1,50m pour les arbres, 0,70m pour les arbustes, 0,40m pour les vivaces, 0,30 pour les surfaces engazonnées, 0,10m pour les pavés joints gazon </t>
  </si>
  <si>
    <r>
      <t>m</t>
    </r>
    <r>
      <rPr>
        <vertAlign val="superscript"/>
        <sz val="10"/>
        <rFont val="Arial"/>
        <family val="2"/>
      </rPr>
      <t>3</t>
    </r>
  </si>
  <si>
    <t>Mise en place de terre végétale or fosses décaissées/drainantes</t>
  </si>
  <si>
    <t>Préparation du sol au rotovator</t>
  </si>
  <si>
    <t>SOUS-TOTAL TERRE VEGETALE € H.T.</t>
  </si>
  <si>
    <t>CHAPITRE 4 - FOURNITURE ET PLANTATION DES VEGETAUX</t>
  </si>
  <si>
    <t>Fourniture et plantation d'arbres et arbustes</t>
  </si>
  <si>
    <r>
      <rPr>
        <i/>
        <sz val="10"/>
        <rFont val="Arial"/>
        <family val="2"/>
      </rPr>
      <t>Acer platanoides</t>
    </r>
    <r>
      <rPr>
        <sz val="10"/>
        <rFont val="Arial"/>
        <family val="2"/>
      </rPr>
      <t xml:space="preserve">  CP 250-300</t>
    </r>
  </si>
  <si>
    <r>
      <t xml:space="preserve">Acer pseudoplatanus </t>
    </r>
    <r>
      <rPr>
        <sz val="10"/>
        <rFont val="Arial"/>
        <family val="2"/>
      </rPr>
      <t>MG 3xTrp 20/25</t>
    </r>
  </si>
  <si>
    <t>Alnus glutinosa CP 250-300</t>
  </si>
  <si>
    <t>Alnus spaethii MG 3xTrp 20/25</t>
  </si>
  <si>
    <t>Amelanchier rotundifolia CP 250/300</t>
  </si>
  <si>
    <t>Amelanchier spicata RN Tffe 80-100</t>
  </si>
  <si>
    <r>
      <rPr>
        <i/>
        <sz val="10"/>
        <rFont val="Arial"/>
        <family val="2"/>
      </rPr>
      <t xml:space="preserve">Carpinus betulus </t>
    </r>
    <r>
      <rPr>
        <sz val="10"/>
        <rFont val="Arial"/>
        <family val="2"/>
      </rPr>
      <t>MG 3xTrp 20/25</t>
    </r>
  </si>
  <si>
    <t>Cercis siliquastrum CP 250/300</t>
  </si>
  <si>
    <t>Corylopsis pauciflora RN Tffe 80-100</t>
  </si>
  <si>
    <t>Cydonia vulgaris 'Champion' MG 2xTrp 18/20</t>
  </si>
  <si>
    <t>Fraxinus ornus MG 3xTrp 20/25</t>
  </si>
  <si>
    <t>Juglans régia 'Franquette' MG 2xTrp 18/20</t>
  </si>
  <si>
    <t>Lonicera fragrantissima RN Tffe 80-100</t>
  </si>
  <si>
    <t>Malus communis 'Belle de Boskoop' MG 2xTrp 18/20</t>
  </si>
  <si>
    <t>Malus communis 'Blechard' MG 2xTrp 18/20</t>
  </si>
  <si>
    <r>
      <rPr>
        <i/>
        <sz val="10"/>
        <rFont val="Arial"/>
        <family val="2"/>
      </rPr>
      <t>Pinus sylvestris MG</t>
    </r>
    <r>
      <rPr>
        <sz val="10"/>
        <rFont val="Arial"/>
        <family val="2"/>
      </rPr>
      <t xml:space="preserve"> 3xTrp 20/25</t>
    </r>
  </si>
  <si>
    <r>
      <rPr>
        <i/>
        <sz val="10"/>
        <rFont val="Arial"/>
        <family val="2"/>
      </rPr>
      <t>Platanus x hispanica</t>
    </r>
    <r>
      <rPr>
        <sz val="10"/>
        <rFont val="Arial"/>
        <family val="2"/>
      </rPr>
      <t xml:space="preserve"> MG 3xTrp 20/25</t>
    </r>
  </si>
  <si>
    <r>
      <rPr>
        <i/>
        <sz val="10"/>
        <rFont val="Arial"/>
        <family val="2"/>
      </rPr>
      <t>Platanus orientalis</t>
    </r>
    <r>
      <rPr>
        <sz val="10"/>
        <rFont val="Arial"/>
        <family val="2"/>
      </rPr>
      <t xml:space="preserve"> MG 3xTrp 20/25</t>
    </r>
  </si>
  <si>
    <t>Prunus domestica 'Reine claude d'oullius' MG 2xTrp 18/20</t>
  </si>
  <si>
    <t>Pyrus communis 'Précoce de Trevoux'  MG 2xTrp 18/20</t>
  </si>
  <si>
    <t>Pyrus communis 'Conférence' MG 2xTrp 18/20</t>
  </si>
  <si>
    <t>Quercus palustris MG 3xTrp 20/25</t>
  </si>
  <si>
    <r>
      <t>Salix alba</t>
    </r>
    <r>
      <rPr>
        <sz val="10"/>
        <rFont val="Arial"/>
        <family val="2"/>
      </rPr>
      <t xml:space="preserve"> MG 3xTrp 20/25</t>
    </r>
  </si>
  <si>
    <r>
      <rPr>
        <i/>
        <sz val="10"/>
        <rFont val="Arial"/>
        <family val="2"/>
      </rPr>
      <t xml:space="preserve">Salix aurita </t>
    </r>
    <r>
      <rPr>
        <sz val="10"/>
        <rFont val="Arial"/>
        <family val="2"/>
      </rPr>
      <t>RN Tffe 80-100</t>
    </r>
  </si>
  <si>
    <r>
      <rPr>
        <i/>
        <sz val="10"/>
        <rFont val="Arial"/>
        <family val="2"/>
      </rPr>
      <t xml:space="preserve">Tilia argentea </t>
    </r>
    <r>
      <rPr>
        <sz val="10"/>
        <rFont val="Arial"/>
        <family val="2"/>
      </rPr>
      <t xml:space="preserve"> MG 3xTrp 20/25</t>
    </r>
  </si>
  <si>
    <r>
      <t xml:space="preserve">Tilia platyphyllos </t>
    </r>
    <r>
      <rPr>
        <sz val="10"/>
        <rFont val="Arial"/>
        <family val="2"/>
      </rPr>
      <t>MG 3xTrp 20/25</t>
    </r>
  </si>
  <si>
    <t>Fourniture et plantation de vivaces et couvre sols</t>
  </si>
  <si>
    <t>4.2.1</t>
  </si>
  <si>
    <t>Fosses drainantes</t>
  </si>
  <si>
    <t>Carex acutiformis 4/m²	 G 8/9</t>
  </si>
  <si>
    <t>Iris ensata	 	5/m²	 G 8/9</t>
  </si>
  <si>
    <t>Juncus effusus	 4/m²	 G 8/9</t>
  </si>
  <si>
    <t>Lythrum salicaria 	6/m²	 G 8/9</t>
  </si>
  <si>
    <t>Rudbeckia fulgida 5/m²	 G8/9</t>
  </si>
  <si>
    <t xml:space="preserve">Salix repens	 	3/m² 	Cont 2L	</t>
  </si>
  <si>
    <t>Euphorbia palustris	 4/m²	 G 8/9</t>
  </si>
  <si>
    <t>4.2.2</t>
  </si>
  <si>
    <t>Fosses sèches</t>
  </si>
  <si>
    <t>Carex pendula 		4/m²	 G 8/9</t>
  </si>
  <si>
    <t>Alchemille mollis 	5/m² 	G 8/9</t>
  </si>
  <si>
    <t>Alyssum murale 4/m²	 G 8/9</t>
  </si>
  <si>
    <t>Euphorbia characias	 3/m²	 G 8/9</t>
  </si>
  <si>
    <t>Pennisetum alopecuroides 5/m²  G 8/9</t>
  </si>
  <si>
    <t>4.2.3</t>
  </si>
  <si>
    <t>Noue urbaine</t>
  </si>
  <si>
    <t>Iris pseudacorus	 5/m²	 G 8/9</t>
  </si>
  <si>
    <t>Juncus effusus 4 /m²	 G 8/9</t>
  </si>
  <si>
    <t>4.2.4</t>
  </si>
  <si>
    <t>Noue paysagère</t>
  </si>
  <si>
    <t>Carex riparia 4/m²	 G 8/9</t>
  </si>
  <si>
    <t>Carex grayii 4/m²	 G 8/9</t>
  </si>
  <si>
    <t>Cyperus longus 3/m²	 G 8/9</t>
  </si>
  <si>
    <t>Filipendula ulmaria 5/m²	 G 8/9</t>
  </si>
  <si>
    <t>Juncus effusus 4/m²	 G 8/9</t>
  </si>
  <si>
    <t>Lysimachia vulgaris 4/m²	 G 8/9</t>
  </si>
  <si>
    <t>Lythrum salicaria	 4/m²	 G 8/9</t>
  </si>
  <si>
    <t>Mentha aquatica	 	5/m²	 G 8/9</t>
  </si>
  <si>
    <t>Scirpus lacustris	 4/m²	 G 8/9</t>
  </si>
  <si>
    <t>4.2.5</t>
  </si>
  <si>
    <t>Contre allée et talus</t>
  </si>
  <si>
    <t>Cornus canadensis 4/m² G8/9</t>
  </si>
  <si>
    <t>Dryopteris erythrosora 3/m² 	G8/9</t>
  </si>
  <si>
    <t>Hedera algeriensis 3/m² G8/9</t>
  </si>
  <si>
    <t>Melilotus albus 5/m² 	G 8/9</t>
  </si>
  <si>
    <t>Muelenbeckia complexa 4/m² G 8/9</t>
  </si>
  <si>
    <t>Petasitus hybridus 3/m² G8/9</t>
  </si>
  <si>
    <t>Rosa arvensis 1/m² Cont 3L</t>
  </si>
  <si>
    <t xml:space="preserve">Salix repens 1/m² 	Cont 2L	</t>
  </si>
  <si>
    <t>Fourniture et ensemencement des espaces engazonnés</t>
  </si>
  <si>
    <t>4.3.1</t>
  </si>
  <si>
    <t>Prairie fleurie - semis</t>
  </si>
  <si>
    <t>4.3.2</t>
  </si>
  <si>
    <t>Prairie humide - semis</t>
  </si>
  <si>
    <t>4.3.3</t>
  </si>
  <si>
    <t>Pelouse fleurie - semis</t>
  </si>
  <si>
    <t>4.3.4</t>
  </si>
  <si>
    <t>Pavés joints gazon - semis</t>
  </si>
  <si>
    <t>SOUS-TOTAL FOURNITURE ET PLANTATION DES VEGETAUX € H.T.</t>
  </si>
  <si>
    <t>CHAPITRE 5 - ACCESSOIRES DE PLANTATION ET PAILLAGE</t>
  </si>
  <si>
    <t>Fourniture et pose des tuteurs quadripodes</t>
  </si>
  <si>
    <t>Fourniture et pose des ganivelles</t>
  </si>
  <si>
    <t>Protections d’arbres tige en toile de jute</t>
  </si>
  <si>
    <t>Paillage tisse bio-degradable</t>
  </si>
  <si>
    <t>SOUS-TOTAL ACCESSOIRES DE PLANTATION ET PAILLAGE € H.T.</t>
  </si>
  <si>
    <t>CHAPITRE 6 - ACHEVEMENT ET TRAVAUX D'ENTRETIEN</t>
  </si>
  <si>
    <t>6.1</t>
  </si>
  <si>
    <t>Travaux de parachèvements</t>
  </si>
  <si>
    <t>6.1.1</t>
  </si>
  <si>
    <t>Parachèvement des plantations d'arbre tiges et cépées</t>
  </si>
  <si>
    <t>6.1.2</t>
  </si>
  <si>
    <t>Parachèvement des vivaces et couvre sols</t>
  </si>
  <si>
    <t>6.1.3</t>
  </si>
  <si>
    <t xml:space="preserve">Parachèvement surfaces ensemencées </t>
  </si>
  <si>
    <t>6.2</t>
  </si>
  <si>
    <t>Travaux de confortement</t>
  </si>
  <si>
    <t>6.2.1</t>
  </si>
  <si>
    <t>Confortement pour arbres Tiges et cépées</t>
  </si>
  <si>
    <t>6.2.2</t>
  </si>
  <si>
    <t>Confortement pour arbustes, vivaces et graminées</t>
  </si>
  <si>
    <t>6.2.3</t>
  </si>
  <si>
    <t>Confortement surfaces ensemencées (3 à 4 fauches / an dès fin de confortement)</t>
  </si>
  <si>
    <t>SOUS-TOTAL ACHEVEMENT ET TRAVAUX D'ENTRETIEN € H.T.</t>
  </si>
  <si>
    <t>CHAPITRE 7 - GARANTIE</t>
  </si>
  <si>
    <t>Garantie pour arbres Tiges et cépées</t>
  </si>
  <si>
    <t>Garantie pour arbustes, vivaces et graminées</t>
  </si>
  <si>
    <t>Garantie pour surface ensemencées</t>
  </si>
  <si>
    <t>SOUS-TOTAL GARANTIE € H.T.</t>
  </si>
  <si>
    <t>Taillage de haies conservées</t>
  </si>
  <si>
    <t>Tranche optionelle n°2 Allée F</t>
  </si>
  <si>
    <t>DCE PHASE 2A : DQE</t>
  </si>
  <si>
    <t>IND B</t>
  </si>
  <si>
    <t>Tranche optionelle n°1
 Phase définitive secteur D2B</t>
  </si>
  <si>
    <t>Tranche optionelle n°3
 Phase définitive secteur D3</t>
  </si>
  <si>
    <t>Tranche optionelle n°4 Allée H</t>
  </si>
  <si>
    <t>Tranche optionelle n°5
Debussy - Pasteur - Allée G</t>
  </si>
  <si>
    <t>Tranche optionelle n°6
 Allée I/J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</si>
</sst>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0.00\ _F"/>
    <numFmt numFmtId="166" formatCode="_-* #,##0\ _€_-;\-* #,##0\ _€_-;_-* &quot;-&quot;\ _€_-;_-@_-"/>
    <numFmt numFmtId="167" formatCode="_-* #,##0.00\ _€_-;\-* #,##0.00\ _€_-;_-* &quot;-&quot;\ _€_-;_-@_-"/>
    <numFmt numFmtId="168" formatCode="0.0"/>
  </numFmts>
  <fonts count="30">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b/>
      <u/>
      <sz val="10"/>
      <name val="Arial"/>
      <family val="2"/>
    </font>
    <font>
      <sz val="10"/>
      <name val="Arial"/>
      <family val="2"/>
    </font>
    <font>
      <b/>
      <i/>
      <sz val="10"/>
      <name val="Arial"/>
      <family val="2"/>
    </font>
    <font>
      <b/>
      <sz val="9"/>
      <name val="Arial"/>
      <family val="2"/>
    </font>
    <font>
      <sz val="9"/>
      <name val="Arial"/>
      <family val="2"/>
    </font>
    <font>
      <i/>
      <sz val="10"/>
      <name val="Arial"/>
      <family val="2"/>
    </font>
    <font>
      <b/>
      <i/>
      <u/>
      <sz val="10"/>
      <name val="Arial"/>
      <family val="2"/>
    </font>
    <font>
      <sz val="11"/>
      <color indexed="8"/>
      <name val="Calibri"/>
      <family val="2"/>
    </font>
    <font>
      <sz val="10"/>
      <name val="MS Sans Serif"/>
    </font>
    <font>
      <sz val="10"/>
      <name val="Arial"/>
      <family val="2"/>
    </font>
    <font>
      <sz val="9"/>
      <name val="Geneva"/>
    </font>
    <font>
      <sz val="10"/>
      <name val="Arial"/>
      <family val="2"/>
    </font>
    <font>
      <b/>
      <sz val="12"/>
      <name val="Arial"/>
      <family val="2"/>
    </font>
    <font>
      <b/>
      <u/>
      <sz val="12"/>
      <name val="Arial"/>
      <family val="2"/>
    </font>
    <font>
      <sz val="12"/>
      <name val="Arial"/>
      <family val="2"/>
    </font>
    <font>
      <vertAlign val="superscript"/>
      <sz val="10"/>
      <name val="Arial"/>
      <family val="2"/>
    </font>
    <font>
      <sz val="8"/>
      <name val="Arial"/>
      <family val="2"/>
    </font>
  </fonts>
  <fills count="14">
    <fill>
      <patternFill patternType="none"/>
    </fill>
    <fill>
      <patternFill patternType="gray125"/>
    </fill>
    <fill>
      <patternFill patternType="solid">
        <fgColor theme="0" tint="-0.249977111117893"/>
        <bgColor indexed="64"/>
      </patternFill>
    </fill>
    <fill>
      <patternFill patternType="solid">
        <fgColor rgb="FF99FFCC"/>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rgb="FFE7E200"/>
        <bgColor indexed="64"/>
      </patternFill>
    </fill>
    <fill>
      <patternFill patternType="solid">
        <fgColor rgb="FFD2F496"/>
        <bgColor indexed="64"/>
      </patternFill>
    </fill>
    <fill>
      <patternFill patternType="solid">
        <fgColor rgb="FF584CF6"/>
        <bgColor indexed="64"/>
      </patternFill>
    </fill>
    <fill>
      <patternFill patternType="solid">
        <fgColor rgb="FF009644"/>
        <bgColor indexed="64"/>
      </patternFill>
    </fill>
    <fill>
      <patternFill patternType="solid">
        <fgColor theme="6" tint="-0.499984740745262"/>
        <bgColor indexed="64"/>
      </patternFill>
    </fill>
  </fills>
  <borders count="36">
    <border>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bottom/>
      <diagonal/>
    </border>
    <border>
      <left style="medium">
        <color indexed="64"/>
      </left>
      <right style="hair">
        <color auto="1"/>
      </right>
      <top/>
      <bottom/>
      <diagonal/>
    </border>
    <border>
      <left style="thin">
        <color indexed="64"/>
      </left>
      <right style="hair">
        <color auto="1"/>
      </right>
      <top/>
      <bottom/>
      <diagonal/>
    </border>
    <border>
      <left style="thin">
        <color indexed="64"/>
      </left>
      <right/>
      <top/>
      <bottom/>
      <diagonal/>
    </border>
    <border>
      <left/>
      <right/>
      <top style="medium">
        <color indexed="64"/>
      </top>
      <bottom style="medium">
        <color indexed="64"/>
      </bottom>
      <diagonal/>
    </border>
    <border>
      <left style="medium">
        <color indexed="64"/>
      </left>
      <right style="medium">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s>
  <cellStyleXfs count="216">
    <xf numFmtId="0" fontId="0" fillId="0" borderId="0"/>
    <xf numFmtId="0" fontId="11" fillId="0" borderId="0"/>
    <xf numFmtId="44" fontId="14" fillId="0" borderId="0" applyFill="0" applyBorder="0" applyAlignment="0" applyProtection="0"/>
    <xf numFmtId="0" fontId="20" fillId="0" borderId="0"/>
    <xf numFmtId="0" fontId="14" fillId="0" borderId="0"/>
    <xf numFmtId="0" fontId="14" fillId="0" borderId="0"/>
    <xf numFmtId="0" fontId="10" fillId="0" borderId="0"/>
    <xf numFmtId="0" fontId="9" fillId="0" borderId="0"/>
    <xf numFmtId="0" fontId="14" fillId="0" borderId="0"/>
    <xf numFmtId="0" fontId="8" fillId="0" borderId="0"/>
    <xf numFmtId="0" fontId="8" fillId="0" borderId="0"/>
    <xf numFmtId="0" fontId="7" fillId="0" borderId="0"/>
    <xf numFmtId="0" fontId="6" fillId="0" borderId="0"/>
    <xf numFmtId="44" fontId="6" fillId="0" borderId="0" applyFont="0" applyFill="0" applyBorder="0" applyAlignment="0" applyProtection="0"/>
    <xf numFmtId="0" fontId="5" fillId="0" borderId="0"/>
    <xf numFmtId="44" fontId="14" fillId="0" borderId="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44" fontId="5" fillId="0" borderId="0" applyFont="0" applyFill="0" applyBorder="0" applyAlignment="0" applyProtection="0"/>
    <xf numFmtId="0" fontId="4" fillId="0" borderId="0"/>
    <xf numFmtId="44" fontId="14" fillId="0" borderId="0" applyFill="0" applyBorder="0" applyAlignment="0" applyProtection="0"/>
    <xf numFmtId="0" fontId="4" fillId="0" borderId="0"/>
    <xf numFmtId="0" fontId="4" fillId="0" borderId="0"/>
    <xf numFmtId="0" fontId="4" fillId="0" borderId="0"/>
    <xf numFmtId="0" fontId="4" fillId="0" borderId="0"/>
    <xf numFmtId="0" fontId="4" fillId="0" borderId="0"/>
    <xf numFmtId="0" fontId="21" fillId="0" borderId="0"/>
    <xf numFmtId="9" fontId="22" fillId="0" borderId="0" applyFont="0" applyFill="0" applyBorder="0" applyAlignment="0" applyProtection="0"/>
    <xf numFmtId="0" fontId="3" fillId="0" borderId="0"/>
    <xf numFmtId="44" fontId="14" fillId="0" borderId="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14" fillId="0" borderId="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14" fillId="0" borderId="0" applyFill="0" applyBorder="0" applyAlignment="0" applyProtection="0"/>
    <xf numFmtId="0" fontId="3" fillId="0" borderId="0"/>
    <xf numFmtId="0" fontId="3" fillId="0" borderId="0"/>
    <xf numFmtId="0" fontId="3" fillId="0" borderId="0"/>
    <xf numFmtId="0" fontId="3" fillId="0" borderId="0"/>
    <xf numFmtId="0" fontId="3" fillId="0" borderId="0"/>
    <xf numFmtId="0" fontId="23" fillId="0" borderId="0"/>
    <xf numFmtId="44" fontId="24" fillId="0" borderId="0" applyFont="0" applyFill="0" applyBorder="0" applyAlignment="0" applyProtection="0"/>
    <xf numFmtId="0" fontId="2" fillId="0" borderId="0"/>
    <xf numFmtId="44" fontId="14" fillId="0" borderId="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14" fillId="0" borderId="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14" fillId="0" borderId="0" applyFill="0" applyBorder="0" applyAlignment="0" applyProtection="0"/>
    <xf numFmtId="0" fontId="2" fillId="0" borderId="0"/>
    <xf numFmtId="0" fontId="2" fillId="0" borderId="0"/>
    <xf numFmtId="0" fontId="2" fillId="0" borderId="0"/>
    <xf numFmtId="0" fontId="2" fillId="0" borderId="0"/>
    <xf numFmtId="0" fontId="2" fillId="0" borderId="0"/>
    <xf numFmtId="9" fontId="14" fillId="0" borderId="0" applyFont="0" applyFill="0" applyBorder="0" applyAlignment="0" applyProtection="0"/>
    <xf numFmtId="0" fontId="2" fillId="0" borderId="0"/>
    <xf numFmtId="44" fontId="14" fillId="0" borderId="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14" fillId="0" borderId="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14" fillId="0" borderId="0" applyFill="0" applyBorder="0" applyAlignment="0" applyProtection="0"/>
    <xf numFmtId="0" fontId="2" fillId="0" borderId="0"/>
    <xf numFmtId="0" fontId="2" fillId="0" borderId="0"/>
    <xf numFmtId="0" fontId="2" fillId="0" borderId="0"/>
    <xf numFmtId="0" fontId="2" fillId="0" borderId="0"/>
    <xf numFmtId="0" fontId="2" fillId="0" borderId="0"/>
    <xf numFmtId="43" fontId="1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0" fontId="1" fillId="0" borderId="0"/>
    <xf numFmtId="44" fontId="14" fillId="0" borderId="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4" fillId="0" borderId="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4" fillId="0" borderId="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14" fillId="0" borderId="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4" fillId="0" borderId="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4" fillId="0" borderId="0" applyFill="0" applyBorder="0" applyAlignment="0" applyProtection="0"/>
    <xf numFmtId="0" fontId="1" fillId="0" borderId="0"/>
    <xf numFmtId="0" fontId="1" fillId="0" borderId="0"/>
    <xf numFmtId="0" fontId="1" fillId="0" borderId="0"/>
    <xf numFmtId="0" fontId="1" fillId="0" borderId="0"/>
    <xf numFmtId="0" fontId="1" fillId="0" borderId="0"/>
    <xf numFmtId="43" fontId="14" fillId="0" borderId="0" applyFont="0" applyFill="0" applyBorder="0" applyAlignment="0" applyProtection="0"/>
    <xf numFmtId="44" fontId="14" fillId="0" borderId="0" applyFont="0" applyFill="0" applyBorder="0" applyAlignment="0" applyProtection="0"/>
    <xf numFmtId="0" fontId="1" fillId="0" borderId="0"/>
    <xf numFmtId="44" fontId="14" fillId="0" borderId="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4" fillId="0" borderId="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4" fillId="0" borderId="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14" fillId="0" borderId="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4" fillId="0" borderId="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4" fillId="0" borderId="0" applyFill="0" applyBorder="0" applyAlignment="0" applyProtection="0"/>
    <xf numFmtId="0" fontId="1" fillId="0" borderId="0"/>
    <xf numFmtId="0" fontId="1" fillId="0" borderId="0"/>
    <xf numFmtId="0" fontId="1" fillId="0" borderId="0"/>
    <xf numFmtId="0" fontId="1" fillId="0" borderId="0"/>
    <xf numFmtId="0" fontId="1" fillId="0" borderId="0"/>
    <xf numFmtId="43" fontId="14" fillId="0" borderId="0" applyFont="0" applyFill="0" applyBorder="0" applyAlignment="0" applyProtection="0"/>
  </cellStyleXfs>
  <cellXfs count="247">
    <xf numFmtId="0" fontId="0" fillId="0" borderId="0" xfId="0"/>
    <xf numFmtId="0" fontId="0" fillId="0" borderId="0" xfId="0" applyAlignment="1">
      <alignment horizontal="center" vertical="center"/>
    </xf>
    <xf numFmtId="0" fontId="0" fillId="0" borderId="0" xfId="0" applyAlignment="1">
      <alignment horizontal="center"/>
    </xf>
    <xf numFmtId="0" fontId="12" fillId="0" borderId="0" xfId="0" applyFont="1"/>
    <xf numFmtId="0" fontId="0" fillId="0" borderId="3" xfId="0" applyBorder="1" applyAlignment="1">
      <alignment horizontal="center" vertical="center"/>
    </xf>
    <xf numFmtId="0" fontId="14" fillId="0" borderId="0" xfId="0" applyFont="1" applyAlignment="1">
      <alignment horizontal="center" vertical="center"/>
    </xf>
    <xf numFmtId="0" fontId="0" fillId="0" borderId="3" xfId="0" applyBorder="1" applyAlignment="1">
      <alignment horizontal="center" vertical="center" wrapText="1"/>
    </xf>
    <xf numFmtId="0" fontId="14" fillId="0" borderId="9" xfId="0" applyFont="1" applyBorder="1" applyAlignment="1">
      <alignment horizontal="center" vertical="center"/>
    </xf>
    <xf numFmtId="0" fontId="0" fillId="0" borderId="6" xfId="0" applyBorder="1" applyAlignment="1">
      <alignment horizontal="center" vertical="center"/>
    </xf>
    <xf numFmtId="0" fontId="14" fillId="0" borderId="0" xfId="0" applyFont="1"/>
    <xf numFmtId="0" fontId="0" fillId="0" borderId="9" xfId="0" applyBorder="1"/>
    <xf numFmtId="0" fontId="0" fillId="0" borderId="0" xfId="0" applyAlignment="1">
      <alignment wrapText="1"/>
    </xf>
    <xf numFmtId="0" fontId="14" fillId="0" borderId="6" xfId="0" applyFont="1" applyBorder="1" applyAlignment="1">
      <alignment horizontal="center" vertical="center"/>
    </xf>
    <xf numFmtId="0" fontId="14" fillId="0" borderId="3" xfId="0" applyFont="1" applyBorder="1" applyAlignment="1">
      <alignment horizontal="center" vertical="center"/>
    </xf>
    <xf numFmtId="0" fontId="14" fillId="0" borderId="2" xfId="8" applyBorder="1" applyAlignment="1">
      <alignment horizontal="center" vertical="center" wrapText="1"/>
    </xf>
    <xf numFmtId="0" fontId="0" fillId="0" borderId="11" xfId="0" applyBorder="1" applyAlignment="1">
      <alignment horizontal="center" vertical="center"/>
    </xf>
    <xf numFmtId="44" fontId="14" fillId="0" borderId="2" xfId="58" applyFont="1" applyBorder="1" applyAlignment="1">
      <alignment horizontal="right" vertical="center"/>
    </xf>
    <xf numFmtId="44" fontId="0" fillId="0" borderId="2" xfId="58" applyFont="1" applyBorder="1" applyAlignment="1">
      <alignment horizontal="right" vertical="center"/>
    </xf>
    <xf numFmtId="44" fontId="12" fillId="0" borderId="5" xfId="58" applyFont="1" applyBorder="1" applyAlignment="1">
      <alignment horizontal="right" vertical="center"/>
    </xf>
    <xf numFmtId="44" fontId="0" fillId="0" borderId="8" xfId="58" applyFont="1" applyBorder="1" applyAlignment="1">
      <alignment horizontal="right" vertical="center"/>
    </xf>
    <xf numFmtId="44" fontId="12" fillId="7" borderId="10" xfId="58" applyFont="1" applyFill="1" applyBorder="1" applyAlignment="1">
      <alignment horizontal="right" vertical="center"/>
    </xf>
    <xf numFmtId="44" fontId="12" fillId="0" borderId="15" xfId="58" applyFont="1" applyFill="1" applyBorder="1" applyAlignment="1">
      <alignment horizontal="center" vertical="center" wrapText="1"/>
    </xf>
    <xf numFmtId="0" fontId="27" fillId="0" borderId="0" xfId="0" applyFont="1"/>
    <xf numFmtId="0" fontId="25" fillId="0" borderId="0" xfId="0" applyFont="1" applyAlignment="1">
      <alignment vertical="center"/>
    </xf>
    <xf numFmtId="44" fontId="14" fillId="0" borderId="2" xfId="58" applyFont="1" applyFill="1" applyBorder="1" applyAlignment="1">
      <alignment horizontal="right" vertical="center"/>
    </xf>
    <xf numFmtId="0" fontId="14" fillId="0" borderId="30" xfId="0" applyFont="1" applyBorder="1" applyAlignment="1">
      <alignment horizontal="center" vertical="center"/>
    </xf>
    <xf numFmtId="0" fontId="14" fillId="0" borderId="11" xfId="0" applyFont="1" applyBorder="1" applyAlignment="1">
      <alignment horizontal="center" vertical="center"/>
    </xf>
    <xf numFmtId="0" fontId="14" fillId="0" borderId="28" xfId="0" applyFont="1" applyBorder="1" applyAlignment="1">
      <alignment horizontal="center" vertical="center"/>
    </xf>
    <xf numFmtId="44" fontId="14" fillId="0" borderId="5" xfId="58" applyFont="1" applyFill="1" applyBorder="1" applyAlignment="1">
      <alignment horizontal="right" vertical="center"/>
    </xf>
    <xf numFmtId="1" fontId="14" fillId="0" borderId="3" xfId="0" applyNumberFormat="1" applyFont="1" applyBorder="1" applyAlignment="1">
      <alignment horizontal="center" vertical="center"/>
    </xf>
    <xf numFmtId="0" fontId="14" fillId="0" borderId="19" xfId="0" applyFont="1" applyBorder="1"/>
    <xf numFmtId="0" fontId="14" fillId="0" borderId="0" xfId="8"/>
    <xf numFmtId="0" fontId="14" fillId="0" borderId="0" xfId="8" applyAlignment="1">
      <alignment horizontal="center" vertical="center"/>
    </xf>
    <xf numFmtId="0" fontId="14" fillId="0" borderId="0" xfId="8" applyAlignment="1">
      <alignment horizontal="center"/>
    </xf>
    <xf numFmtId="0" fontId="25" fillId="0" borderId="0" xfId="8" applyFont="1" applyAlignment="1">
      <alignment horizontal="left" vertical="center"/>
    </xf>
    <xf numFmtId="0" fontId="27" fillId="0" borderId="0" xfId="8" applyFont="1" applyAlignment="1">
      <alignment vertical="center"/>
    </xf>
    <xf numFmtId="0" fontId="27" fillId="0" borderId="0" xfId="8" applyFont="1" applyAlignment="1">
      <alignment horizontal="center"/>
    </xf>
    <xf numFmtId="44" fontId="27" fillId="0" borderId="0" xfId="111" applyFont="1" applyFill="1" applyAlignment="1">
      <alignment horizontal="center"/>
    </xf>
    <xf numFmtId="0" fontId="12" fillId="0" borderId="0" xfId="8" applyFont="1" applyAlignment="1">
      <alignment vertical="center"/>
    </xf>
    <xf numFmtId="0" fontId="25" fillId="0" borderId="0" xfId="8" applyFont="1" applyAlignment="1">
      <alignment horizontal="center" vertical="center"/>
    </xf>
    <xf numFmtId="0" fontId="25" fillId="0" borderId="0" xfId="8" applyFont="1" applyAlignment="1">
      <alignment horizontal="center"/>
    </xf>
    <xf numFmtId="44" fontId="25" fillId="0" borderId="0" xfId="111" applyFont="1" applyFill="1" applyAlignment="1">
      <alignment horizontal="left"/>
    </xf>
    <xf numFmtId="0" fontId="14" fillId="0" borderId="0" xfId="8" applyAlignment="1">
      <alignment wrapText="1"/>
    </xf>
    <xf numFmtId="0" fontId="12" fillId="0" borderId="0" xfId="8" applyFont="1" applyAlignment="1">
      <alignment horizontal="left" vertical="center" wrapText="1"/>
    </xf>
    <xf numFmtId="0" fontId="16" fillId="0" borderId="0" xfId="8" applyFont="1" applyAlignment="1">
      <alignment horizontal="left" vertical="center" wrapText="1"/>
    </xf>
    <xf numFmtId="0" fontId="17" fillId="0" borderId="0" xfId="8" applyFont="1" applyAlignment="1">
      <alignment horizontal="center" wrapText="1"/>
    </xf>
    <xf numFmtId="0" fontId="12" fillId="0" borderId="0" xfId="8" applyFont="1" applyAlignment="1">
      <alignment wrapText="1"/>
    </xf>
    <xf numFmtId="0" fontId="25" fillId="0" borderId="0" xfId="8" applyFont="1" applyAlignment="1">
      <alignment wrapText="1"/>
    </xf>
    <xf numFmtId="0" fontId="14" fillId="0" borderId="3" xfId="8" applyBorder="1" applyAlignment="1">
      <alignment horizontal="center" vertical="center" wrapText="1"/>
    </xf>
    <xf numFmtId="0" fontId="14" fillId="0" borderId="1" xfId="8" applyBorder="1" applyAlignment="1">
      <alignment vertical="center" wrapText="1"/>
    </xf>
    <xf numFmtId="44" fontId="12" fillId="0" borderId="10" xfId="111" applyFont="1" applyFill="1" applyBorder="1" applyAlignment="1">
      <alignment horizontal="center" vertical="center" wrapText="1"/>
    </xf>
    <xf numFmtId="0" fontId="12" fillId="0" borderId="3" xfId="8" applyFont="1" applyBorder="1" applyAlignment="1">
      <alignment horizontal="center" vertical="center" wrapText="1"/>
    </xf>
    <xf numFmtId="0" fontId="13" fillId="0" borderId="1" xfId="8" applyFont="1" applyBorder="1" applyAlignment="1">
      <alignment vertical="center" wrapText="1"/>
    </xf>
    <xf numFmtId="0" fontId="14" fillId="0" borderId="11" xfId="8" applyBorder="1"/>
    <xf numFmtId="0" fontId="14" fillId="0" borderId="3" xfId="8" applyBorder="1"/>
    <xf numFmtId="1" fontId="14" fillId="0" borderId="3" xfId="8" quotePrefix="1" applyNumberFormat="1" applyBorder="1" applyAlignment="1">
      <alignment horizontal="center" vertical="center" wrapText="1"/>
    </xf>
    <xf numFmtId="44" fontId="14" fillId="0" borderId="12" xfId="112" applyFont="1" applyBorder="1" applyAlignment="1">
      <alignment horizontal="center" vertical="center"/>
    </xf>
    <xf numFmtId="9" fontId="14" fillId="0" borderId="3" xfId="84" applyFont="1" applyBorder="1" applyAlignment="1">
      <alignment horizontal="center" vertical="center"/>
    </xf>
    <xf numFmtId="164" fontId="14" fillId="0" borderId="2" xfId="8" applyNumberFormat="1" applyBorder="1" applyAlignment="1">
      <alignment horizontal="right" vertical="center"/>
    </xf>
    <xf numFmtId="166" fontId="14" fillId="0" borderId="3" xfId="8" applyNumberFormat="1" applyBorder="1"/>
    <xf numFmtId="4" fontId="14" fillId="0" borderId="0" xfId="8" applyNumberFormat="1"/>
    <xf numFmtId="164" fontId="14" fillId="0" borderId="12" xfId="8" applyNumberFormat="1" applyBorder="1" applyAlignment="1">
      <alignment horizontal="center" vertical="center"/>
    </xf>
    <xf numFmtId="0" fontId="14" fillId="0" borderId="3" xfId="8" applyBorder="1" applyAlignment="1">
      <alignment horizontal="center" vertical="center"/>
    </xf>
    <xf numFmtId="9" fontId="14" fillId="0" borderId="12" xfId="84" applyFont="1" applyFill="1" applyBorder="1" applyAlignment="1">
      <alignment horizontal="center" vertical="center"/>
    </xf>
    <xf numFmtId="0" fontId="14" fillId="0" borderId="9" xfId="8" applyBorder="1" applyAlignment="1">
      <alignment horizontal="center" vertical="center"/>
    </xf>
    <xf numFmtId="49" fontId="14" fillId="0" borderId="6" xfId="8" applyNumberFormat="1" applyBorder="1" applyAlignment="1">
      <alignment horizontal="center" vertical="center" wrapText="1"/>
    </xf>
    <xf numFmtId="0" fontId="14" fillId="0" borderId="7" xfId="8" applyBorder="1" applyAlignment="1">
      <alignment vertical="center" wrapText="1"/>
    </xf>
    <xf numFmtId="0" fontId="14" fillId="0" borderId="5" xfId="8" applyBorder="1" applyAlignment="1">
      <alignment horizontal="center" vertical="center" wrapText="1"/>
    </xf>
    <xf numFmtId="164" fontId="14" fillId="0" borderId="16" xfId="8" applyNumberFormat="1" applyBorder="1" applyAlignment="1">
      <alignment horizontal="center" vertical="center"/>
    </xf>
    <xf numFmtId="0" fontId="14" fillId="0" borderId="6" xfId="8" applyBorder="1" applyAlignment="1">
      <alignment horizontal="center" vertical="center"/>
    </xf>
    <xf numFmtId="164" fontId="12" fillId="0" borderId="5" xfId="8" applyNumberFormat="1" applyFont="1" applyBorder="1" applyAlignment="1">
      <alignment horizontal="right" vertical="center"/>
    </xf>
    <xf numFmtId="1" fontId="14" fillId="0" borderId="3" xfId="8" applyNumberFormat="1" applyBorder="1" applyAlignment="1">
      <alignment horizontal="center" vertical="center" wrapText="1"/>
    </xf>
    <xf numFmtId="44" fontId="0" fillId="0" borderId="12" xfId="112" applyFont="1" applyBorder="1" applyAlignment="1">
      <alignment horizontal="center" vertical="center"/>
    </xf>
    <xf numFmtId="166" fontId="14" fillId="0" borderId="3" xfId="8" applyNumberFormat="1" applyBorder="1" applyAlignment="1">
      <alignment horizontal="center" vertical="center"/>
    </xf>
    <xf numFmtId="49" fontId="14" fillId="0" borderId="3" xfId="8" applyNumberFormat="1" applyBorder="1" applyAlignment="1">
      <alignment horizontal="center" vertical="center" wrapText="1"/>
    </xf>
    <xf numFmtId="164" fontId="12" fillId="0" borderId="2" xfId="8" applyNumberFormat="1" applyFont="1" applyBorder="1" applyAlignment="1">
      <alignment horizontal="right" vertical="center"/>
    </xf>
    <xf numFmtId="44" fontId="14" fillId="0" borderId="12" xfId="112" applyFont="1" applyFill="1" applyBorder="1" applyAlignment="1">
      <alignment horizontal="center" vertical="center"/>
    </xf>
    <xf numFmtId="0" fontId="14" fillId="0" borderId="13" xfId="8" applyBorder="1" applyAlignment="1">
      <alignment horizontal="center" vertical="center" wrapText="1"/>
    </xf>
    <xf numFmtId="0" fontId="14" fillId="0" borderId="14" xfId="8" applyBorder="1" applyAlignment="1">
      <alignment vertical="center" wrapText="1"/>
    </xf>
    <xf numFmtId="0" fontId="14" fillId="0" borderId="4" xfId="8" applyBorder="1" applyAlignment="1">
      <alignment horizontal="center" vertical="center" wrapText="1"/>
    </xf>
    <xf numFmtId="164" fontId="14" fillId="0" borderId="17" xfId="8" applyNumberFormat="1" applyBorder="1" applyAlignment="1">
      <alignment horizontal="center" vertical="center"/>
    </xf>
    <xf numFmtId="0" fontId="14" fillId="0" borderId="13" xfId="8" applyBorder="1" applyAlignment="1">
      <alignment horizontal="center" vertical="center"/>
    </xf>
    <xf numFmtId="164" fontId="14" fillId="0" borderId="4" xfId="8" applyNumberFormat="1" applyBorder="1" applyAlignment="1">
      <alignment horizontal="right" vertical="center"/>
    </xf>
    <xf numFmtId="0" fontId="13" fillId="0" borderId="1" xfId="8" applyFont="1" applyBorder="1" applyAlignment="1">
      <alignment horizontal="left" vertical="center" wrapText="1"/>
    </xf>
    <xf numFmtId="0" fontId="14" fillId="8" borderId="1" xfId="8" applyFill="1" applyBorder="1" applyAlignment="1">
      <alignment vertical="center" wrapText="1"/>
    </xf>
    <xf numFmtId="44" fontId="14" fillId="0" borderId="2" xfId="112" applyFont="1" applyFill="1" applyBorder="1" applyAlignment="1">
      <alignment horizontal="right" vertical="center"/>
    </xf>
    <xf numFmtId="0" fontId="18" fillId="0" borderId="1" xfId="8" applyFont="1" applyBorder="1" applyAlignment="1">
      <alignment vertical="center" wrapText="1"/>
    </xf>
    <xf numFmtId="44" fontId="14" fillId="0" borderId="2" xfId="112" applyFont="1" applyBorder="1" applyAlignment="1">
      <alignment horizontal="right" vertical="center"/>
    </xf>
    <xf numFmtId="166" fontId="14" fillId="0" borderId="0" xfId="8" applyNumberFormat="1"/>
    <xf numFmtId="0" fontId="14" fillId="8" borderId="3" xfId="8" applyFill="1" applyBorder="1" applyAlignment="1">
      <alignment horizontal="center" vertical="center" wrapText="1"/>
    </xf>
    <xf numFmtId="164" fontId="12" fillId="0" borderId="12" xfId="8" applyNumberFormat="1" applyFont="1" applyBorder="1" applyAlignment="1">
      <alignment horizontal="center" vertical="center"/>
    </xf>
    <xf numFmtId="0" fontId="18" fillId="0" borderId="1" xfId="8" applyFont="1" applyBorder="1" applyAlignment="1">
      <alignment horizontal="right" vertical="top" wrapText="1"/>
    </xf>
    <xf numFmtId="0" fontId="19" fillId="0" borderId="1" xfId="8" applyFont="1" applyBorder="1" applyAlignment="1">
      <alignment vertical="center" wrapText="1"/>
    </xf>
    <xf numFmtId="0" fontId="15" fillId="0" borderId="2" xfId="8" applyFont="1" applyBorder="1" applyAlignment="1">
      <alignment horizontal="right" vertical="center" wrapText="1"/>
    </xf>
    <xf numFmtId="44" fontId="12" fillId="0" borderId="2" xfId="112" applyFont="1" applyBorder="1" applyAlignment="1">
      <alignment horizontal="right" vertical="center"/>
    </xf>
    <xf numFmtId="49" fontId="12" fillId="0" borderId="3" xfId="8" applyNumberFormat="1" applyFont="1" applyBorder="1" applyAlignment="1">
      <alignment horizontal="center" vertical="center" wrapText="1"/>
    </xf>
    <xf numFmtId="0" fontId="12" fillId="0" borderId="0" xfId="8" applyFont="1"/>
    <xf numFmtId="0" fontId="12" fillId="0" borderId="3" xfId="8" applyFont="1" applyBorder="1" applyAlignment="1">
      <alignment horizontal="center" vertical="center"/>
    </xf>
    <xf numFmtId="0" fontId="12" fillId="0" borderId="28" xfId="8" applyFont="1" applyBorder="1" applyAlignment="1">
      <alignment horizontal="center" vertical="center"/>
    </xf>
    <xf numFmtId="49" fontId="14" fillId="0" borderId="11" xfId="8" applyNumberFormat="1" applyBorder="1" applyAlignment="1">
      <alignment horizontal="center" vertical="center" wrapText="1"/>
    </xf>
    <xf numFmtId="0" fontId="15" fillId="0" borderId="18" xfId="8" applyFont="1" applyBorder="1" applyAlignment="1">
      <alignment horizontal="right" vertical="center" wrapText="1"/>
    </xf>
    <xf numFmtId="0" fontId="14" fillId="0" borderId="8" xfId="8" applyBorder="1" applyAlignment="1">
      <alignment horizontal="center" vertical="center" wrapText="1"/>
    </xf>
    <xf numFmtId="164" fontId="14" fillId="0" borderId="15" xfId="8" applyNumberFormat="1" applyBorder="1" applyAlignment="1">
      <alignment horizontal="center" vertical="center"/>
    </xf>
    <xf numFmtId="0" fontId="14" fillId="0" borderId="11" xfId="8" applyBorder="1" applyAlignment="1">
      <alignment horizontal="center" vertical="center"/>
    </xf>
    <xf numFmtId="164" fontId="14" fillId="0" borderId="8" xfId="8" applyNumberFormat="1" applyBorder="1" applyAlignment="1">
      <alignment horizontal="right" vertical="center"/>
    </xf>
    <xf numFmtId="0" fontId="14" fillId="0" borderId="26" xfId="8" applyBorder="1" applyAlignment="1">
      <alignment horizontal="center" vertical="center"/>
    </xf>
    <xf numFmtId="0" fontId="15" fillId="0" borderId="1" xfId="8" applyFont="1" applyBorder="1" applyAlignment="1">
      <alignment horizontal="right" vertical="center" wrapText="1"/>
    </xf>
    <xf numFmtId="164" fontId="12" fillId="0" borderId="10" xfId="8" applyNumberFormat="1" applyFont="1" applyBorder="1" applyAlignment="1">
      <alignment horizontal="right" vertical="center"/>
    </xf>
    <xf numFmtId="0" fontId="18" fillId="0" borderId="1" xfId="8" applyFont="1" applyBorder="1" applyAlignment="1">
      <alignment horizontal="right" vertical="center" wrapText="1"/>
    </xf>
    <xf numFmtId="164" fontId="14" fillId="0" borderId="10" xfId="8" applyNumberFormat="1" applyBorder="1" applyAlignment="1">
      <alignment horizontal="right" vertical="center"/>
    </xf>
    <xf numFmtId="0" fontId="15" fillId="0" borderId="1" xfId="8" applyFont="1" applyBorder="1" applyAlignment="1">
      <alignment horizontal="right" vertical="top" wrapText="1"/>
    </xf>
    <xf numFmtId="0" fontId="18" fillId="0" borderId="7" xfId="8" applyFont="1" applyBorder="1" applyAlignment="1">
      <alignment horizontal="right" vertical="top" wrapText="1"/>
    </xf>
    <xf numFmtId="164" fontId="14" fillId="0" borderId="5" xfId="8" applyNumberFormat="1" applyBorder="1" applyAlignment="1">
      <alignment horizontal="right" vertical="center"/>
    </xf>
    <xf numFmtId="0" fontId="14" fillId="0" borderId="27" xfId="8" applyBorder="1" applyAlignment="1">
      <alignment horizontal="center" vertical="center"/>
    </xf>
    <xf numFmtId="0" fontId="14" fillId="0" borderId="6" xfId="8" applyBorder="1"/>
    <xf numFmtId="4" fontId="14" fillId="0" borderId="0" xfId="8" applyNumberFormat="1" applyAlignment="1">
      <alignment horizontal="right"/>
    </xf>
    <xf numFmtId="10" fontId="14" fillId="0" borderId="0" xfId="8" applyNumberFormat="1" applyAlignment="1">
      <alignment horizontal="right"/>
    </xf>
    <xf numFmtId="0" fontId="14" fillId="0" borderId="0" xfId="8" applyAlignment="1">
      <alignment horizontal="right"/>
    </xf>
    <xf numFmtId="0" fontId="14" fillId="0" borderId="29" xfId="0" applyFont="1" applyBorder="1" applyAlignment="1">
      <alignment horizontal="center" vertical="center"/>
    </xf>
    <xf numFmtId="44" fontId="0" fillId="0" borderId="2" xfId="58" applyFont="1" applyFill="1" applyBorder="1" applyAlignment="1">
      <alignment horizontal="right" vertical="center"/>
    </xf>
    <xf numFmtId="1" fontId="14" fillId="0" borderId="29" xfId="0" applyNumberFormat="1" applyFont="1" applyBorder="1" applyAlignment="1">
      <alignment vertical="center" wrapText="1"/>
    </xf>
    <xf numFmtId="1" fontId="14" fillId="0" borderId="30" xfId="0" applyNumberFormat="1" applyFont="1" applyBorder="1" applyAlignment="1">
      <alignment vertical="center" wrapText="1"/>
    </xf>
    <xf numFmtId="0" fontId="14" fillId="0" borderId="29" xfId="0" applyFont="1" applyBorder="1" applyAlignment="1">
      <alignment vertical="center"/>
    </xf>
    <xf numFmtId="0" fontId="14" fillId="0" borderId="30" xfId="0" applyFont="1" applyBorder="1" applyAlignment="1">
      <alignment vertical="center"/>
    </xf>
    <xf numFmtId="0" fontId="14" fillId="0" borderId="0" xfId="0" applyFont="1" applyAlignment="1">
      <alignment vertical="center"/>
    </xf>
    <xf numFmtId="167" fontId="14" fillId="0" borderId="3" xfId="8" applyNumberFormat="1" applyBorder="1" applyAlignment="1">
      <alignment horizontal="center" vertical="center"/>
    </xf>
    <xf numFmtId="166" fontId="14" fillId="0" borderId="2" xfId="8" applyNumberFormat="1" applyBorder="1" applyAlignment="1">
      <alignment horizontal="right" vertical="center"/>
    </xf>
    <xf numFmtId="166" fontId="12" fillId="0" borderId="2" xfId="8" applyNumberFormat="1" applyFont="1" applyBorder="1" applyAlignment="1">
      <alignment horizontal="right" vertical="center"/>
    </xf>
    <xf numFmtId="44" fontId="25" fillId="0" borderId="0" xfId="111" applyFont="1" applyFill="1" applyAlignment="1">
      <alignment vertical="center"/>
    </xf>
    <xf numFmtId="44" fontId="25" fillId="0" borderId="0" xfId="111" applyFont="1" applyAlignment="1">
      <alignment vertical="center"/>
    </xf>
    <xf numFmtId="44" fontId="0" fillId="0" borderId="0" xfId="111" applyFont="1" applyAlignment="1">
      <alignment horizontal="right"/>
    </xf>
    <xf numFmtId="44" fontId="14" fillId="0" borderId="0" xfId="58" applyFont="1" applyBorder="1" applyAlignment="1">
      <alignment horizontal="right" vertical="center"/>
    </xf>
    <xf numFmtId="44" fontId="14" fillId="0" borderId="0" xfId="58" applyFont="1" applyFill="1" applyBorder="1" applyAlignment="1">
      <alignment horizontal="right" vertical="center"/>
    </xf>
    <xf numFmtId="44" fontId="12" fillId="7" borderId="0" xfId="58" applyFont="1" applyFill="1" applyBorder="1" applyAlignment="1">
      <alignment horizontal="right" vertical="center"/>
    </xf>
    <xf numFmtId="44" fontId="0" fillId="0" borderId="0" xfId="58" applyFont="1" applyFill="1" applyBorder="1" applyAlignment="1">
      <alignment horizontal="right" vertical="center"/>
    </xf>
    <xf numFmtId="0" fontId="12" fillId="2" borderId="15" xfId="8" applyFont="1" applyFill="1" applyBorder="1" applyAlignment="1">
      <alignment horizontal="center" vertical="center" wrapText="1"/>
    </xf>
    <xf numFmtId="44" fontId="12" fillId="7" borderId="32" xfId="58" applyFont="1" applyFill="1" applyBorder="1" applyAlignment="1">
      <alignment horizontal="right" vertical="center"/>
    </xf>
    <xf numFmtId="44" fontId="0" fillId="0" borderId="23" xfId="58" applyFont="1" applyBorder="1" applyAlignment="1">
      <alignment horizontal="center" vertical="center"/>
    </xf>
    <xf numFmtId="0" fontId="14" fillId="0" borderId="12" xfId="0" applyFont="1" applyBorder="1"/>
    <xf numFmtId="44" fontId="14" fillId="0" borderId="9" xfId="58" applyFont="1" applyFill="1" applyBorder="1" applyAlignment="1">
      <alignment horizontal="right" vertical="center"/>
    </xf>
    <xf numFmtId="44" fontId="12" fillId="0" borderId="0" xfId="58" applyFont="1" applyFill="1" applyBorder="1" applyAlignment="1">
      <alignment horizontal="right" vertical="center"/>
    </xf>
    <xf numFmtId="0" fontId="14" fillId="0" borderId="23" xfId="0" applyFont="1" applyBorder="1" applyAlignment="1">
      <alignment horizontal="center" vertical="center"/>
    </xf>
    <xf numFmtId="44" fontId="12" fillId="0" borderId="9" xfId="58" applyFont="1" applyFill="1" applyBorder="1" applyAlignment="1">
      <alignment horizontal="right" vertical="center"/>
    </xf>
    <xf numFmtId="0" fontId="14" fillId="0" borderId="19" xfId="0" applyFont="1" applyBorder="1" applyAlignment="1">
      <alignment horizontal="center" vertical="center"/>
    </xf>
    <xf numFmtId="0" fontId="14" fillId="0" borderId="20" xfId="0" applyFont="1" applyBorder="1" applyAlignment="1">
      <alignment horizontal="center" vertical="center"/>
    </xf>
    <xf numFmtId="164" fontId="14" fillId="0" borderId="19" xfId="8" applyNumberFormat="1" applyBorder="1" applyAlignment="1">
      <alignment horizontal="right" vertical="center"/>
    </xf>
    <xf numFmtId="44" fontId="14" fillId="0" borderId="3" xfId="58" applyFont="1" applyFill="1" applyBorder="1" applyAlignment="1">
      <alignment horizontal="right" vertical="center"/>
    </xf>
    <xf numFmtId="44" fontId="12" fillId="0" borderId="3" xfId="58" applyFont="1" applyFill="1" applyBorder="1" applyAlignment="1">
      <alignment horizontal="right" vertical="center"/>
    </xf>
    <xf numFmtId="44" fontId="12" fillId="0" borderId="6" xfId="58" applyFont="1" applyFill="1" applyBorder="1" applyAlignment="1">
      <alignment horizontal="right" vertical="center"/>
    </xf>
    <xf numFmtId="164" fontId="14" fillId="0" borderId="0" xfId="8" applyNumberFormat="1" applyAlignment="1">
      <alignment horizontal="right" vertical="center"/>
    </xf>
    <xf numFmtId="0" fontId="14" fillId="0" borderId="23" xfId="0" applyFont="1" applyBorder="1"/>
    <xf numFmtId="0" fontId="0" fillId="0" borderId="6" xfId="0" applyBorder="1" applyAlignment="1">
      <alignment horizontal="center" vertical="center" wrapText="1"/>
    </xf>
    <xf numFmtId="44" fontId="14" fillId="0" borderId="19" xfId="112" applyFont="1" applyBorder="1" applyAlignment="1">
      <alignment horizontal="center" vertical="center"/>
    </xf>
    <xf numFmtId="44" fontId="12" fillId="7" borderId="10" xfId="8" applyNumberFormat="1" applyFont="1" applyFill="1" applyBorder="1" applyAlignment="1">
      <alignment horizontal="right" vertical="center"/>
    </xf>
    <xf numFmtId="0" fontId="12" fillId="7" borderId="3" xfId="8" applyFont="1" applyFill="1" applyBorder="1" applyAlignment="1">
      <alignment horizontal="center" vertical="center" wrapText="1"/>
    </xf>
    <xf numFmtId="0" fontId="15" fillId="7" borderId="1" xfId="8" applyFont="1" applyFill="1" applyBorder="1" applyAlignment="1">
      <alignment horizontal="right" vertical="center" wrapText="1"/>
    </xf>
    <xf numFmtId="0" fontId="14" fillId="7" borderId="2" xfId="8" applyFill="1" applyBorder="1" applyAlignment="1">
      <alignment horizontal="center" vertical="center" wrapText="1"/>
    </xf>
    <xf numFmtId="44" fontId="12" fillId="0" borderId="19" xfId="58" applyFont="1" applyFill="1" applyBorder="1" applyAlignment="1">
      <alignment horizontal="right" vertical="center"/>
    </xf>
    <xf numFmtId="44" fontId="12" fillId="0" borderId="23" xfId="58" applyFont="1" applyBorder="1" applyAlignment="1">
      <alignment horizontal="right" vertical="center"/>
    </xf>
    <xf numFmtId="0" fontId="0" fillId="0" borderId="12" xfId="0" applyBorder="1"/>
    <xf numFmtId="44" fontId="0" fillId="0" borderId="31" xfId="58" applyFont="1" applyBorder="1" applyAlignment="1">
      <alignment horizontal="center" vertical="center"/>
    </xf>
    <xf numFmtId="0" fontId="0" fillId="7" borderId="0" xfId="0" applyFill="1" applyAlignment="1">
      <alignment horizontal="center" vertical="center" wrapText="1"/>
    </xf>
    <xf numFmtId="0" fontId="14" fillId="7" borderId="1" xfId="8" applyFill="1" applyBorder="1" applyAlignment="1">
      <alignment vertical="center" wrapText="1"/>
    </xf>
    <xf numFmtId="44" fontId="14" fillId="7" borderId="12" xfId="112" applyFont="1" applyFill="1" applyBorder="1" applyAlignment="1">
      <alignment horizontal="center" vertical="center"/>
    </xf>
    <xf numFmtId="0" fontId="14" fillId="7" borderId="0" xfId="8" applyFill="1"/>
    <xf numFmtId="0" fontId="0" fillId="7" borderId="0" xfId="0" applyFill="1"/>
    <xf numFmtId="166" fontId="14" fillId="0" borderId="9" xfId="8" applyNumberFormat="1" applyBorder="1" applyAlignment="1">
      <alignment horizontal="center" vertical="center"/>
    </xf>
    <xf numFmtId="166" fontId="14" fillId="0" borderId="11" xfId="8" applyNumberFormat="1" applyBorder="1"/>
    <xf numFmtId="166" fontId="14" fillId="0" borderId="6" xfId="8" applyNumberFormat="1" applyBorder="1"/>
    <xf numFmtId="0" fontId="14" fillId="0" borderId="8" xfId="0" applyFont="1" applyBorder="1" applyAlignment="1">
      <alignment horizontal="center" vertical="center"/>
    </xf>
    <xf numFmtId="1" fontId="14" fillId="0" borderId="6" xfId="0" applyNumberFormat="1" applyFont="1" applyBorder="1" applyAlignment="1">
      <alignment horizontal="center" vertical="center"/>
    </xf>
    <xf numFmtId="44" fontId="14" fillId="0" borderId="8" xfId="58" applyFont="1" applyFill="1" applyBorder="1" applyAlignment="1">
      <alignment horizontal="right" vertical="center"/>
    </xf>
    <xf numFmtId="44" fontId="0" fillId="0" borderId="8" xfId="58" applyFont="1" applyFill="1" applyBorder="1" applyAlignment="1">
      <alignment horizontal="right" vertical="center"/>
    </xf>
    <xf numFmtId="49" fontId="12" fillId="7" borderId="3" xfId="8" applyNumberFormat="1" applyFont="1" applyFill="1" applyBorder="1" applyAlignment="1">
      <alignment horizontal="center" vertical="center" wrapText="1"/>
    </xf>
    <xf numFmtId="0" fontId="15" fillId="7" borderId="1" xfId="8" applyFont="1" applyFill="1" applyBorder="1" applyAlignment="1">
      <alignment horizontal="left" vertical="center" wrapText="1"/>
    </xf>
    <xf numFmtId="0" fontId="12" fillId="7" borderId="2" xfId="8" applyFont="1" applyFill="1" applyBorder="1" applyAlignment="1">
      <alignment horizontal="center" vertical="center" wrapText="1"/>
    </xf>
    <xf numFmtId="0" fontId="15" fillId="7" borderId="1" xfId="8" applyFont="1" applyFill="1" applyBorder="1" applyAlignment="1">
      <alignment horizontal="center" vertical="center" wrapText="1"/>
    </xf>
    <xf numFmtId="0" fontId="14" fillId="7" borderId="3" xfId="8" applyFill="1" applyBorder="1" applyAlignment="1">
      <alignment horizontal="center" vertical="center" wrapText="1"/>
    </xf>
    <xf numFmtId="164" fontId="14" fillId="7" borderId="12" xfId="8" applyNumberFormat="1" applyFill="1" applyBorder="1" applyAlignment="1">
      <alignment horizontal="center" vertical="center"/>
    </xf>
    <xf numFmtId="0" fontId="14" fillId="0" borderId="24" xfId="8" applyBorder="1"/>
    <xf numFmtId="0" fontId="14" fillId="0" borderId="23" xfId="8" applyBorder="1"/>
    <xf numFmtId="44" fontId="12" fillId="0" borderId="33" xfId="58" applyFont="1" applyFill="1" applyBorder="1" applyAlignment="1">
      <alignment horizontal="center" vertical="center" wrapText="1"/>
    </xf>
    <xf numFmtId="0" fontId="12" fillId="0" borderId="33" xfId="0" applyFont="1" applyBorder="1" applyAlignment="1">
      <alignment horizontal="centerContinuous" vertical="center" wrapText="1"/>
    </xf>
    <xf numFmtId="44" fontId="12" fillId="0" borderId="34" xfId="58" applyFont="1" applyFill="1" applyBorder="1" applyAlignment="1">
      <alignment horizontal="center" vertical="center" wrapText="1"/>
    </xf>
    <xf numFmtId="44" fontId="12" fillId="0" borderId="33" xfId="111" applyFont="1" applyFill="1" applyBorder="1" applyAlignment="1">
      <alignment horizontal="center" vertical="center" wrapText="1"/>
    </xf>
    <xf numFmtId="0" fontId="12" fillId="2" borderId="35" xfId="0" applyFont="1" applyFill="1" applyBorder="1" applyAlignment="1">
      <alignment horizontal="center" vertical="center" wrapText="1"/>
    </xf>
    <xf numFmtId="0" fontId="12" fillId="2" borderId="34" xfId="0" applyFont="1" applyFill="1" applyBorder="1" applyAlignment="1">
      <alignment horizontal="center" vertical="center" wrapText="1"/>
    </xf>
    <xf numFmtId="0" fontId="12" fillId="2" borderId="33" xfId="0" applyFont="1" applyFill="1" applyBorder="1" applyAlignment="1">
      <alignment horizontal="center" vertical="center" wrapText="1"/>
    </xf>
    <xf numFmtId="44" fontId="12" fillId="2" borderId="33" xfId="58" applyFont="1" applyFill="1" applyBorder="1" applyAlignment="1">
      <alignment horizontal="center" vertical="center" wrapText="1"/>
    </xf>
    <xf numFmtId="0" fontId="12" fillId="0" borderId="0" xfId="0" applyFont="1" applyAlignment="1">
      <alignment horizontal="center" vertical="center"/>
    </xf>
    <xf numFmtId="44" fontId="0" fillId="0" borderId="0" xfId="111" applyFont="1" applyFill="1" applyBorder="1" applyAlignment="1">
      <alignment horizontal="right"/>
    </xf>
    <xf numFmtId="44" fontId="0" fillId="0" borderId="0" xfId="111" applyFont="1" applyFill="1" applyAlignment="1">
      <alignment horizontal="right"/>
    </xf>
    <xf numFmtId="0" fontId="14" fillId="10" borderId="0" xfId="8" applyFill="1"/>
    <xf numFmtId="0" fontId="14" fillId="0" borderId="9" xfId="8" applyBorder="1" applyAlignment="1">
      <alignment horizontal="right" vertical="center"/>
    </xf>
    <xf numFmtId="167" fontId="14" fillId="0" borderId="9" xfId="8" applyNumberFormat="1" applyBorder="1" applyAlignment="1">
      <alignment horizontal="center" vertical="center"/>
    </xf>
    <xf numFmtId="1" fontId="14" fillId="0" borderId="9" xfId="0" applyNumberFormat="1" applyFont="1" applyBorder="1" applyAlignment="1">
      <alignment horizontal="center" vertical="center"/>
    </xf>
    <xf numFmtId="168" fontId="14" fillId="0" borderId="3" xfId="0" applyNumberFormat="1" applyFont="1" applyBorder="1" applyAlignment="1">
      <alignment horizontal="center" vertical="center"/>
    </xf>
    <xf numFmtId="1" fontId="14" fillId="0" borderId="9" xfId="8" applyNumberFormat="1" applyBorder="1" applyAlignment="1">
      <alignment horizontal="center" vertical="center"/>
    </xf>
    <xf numFmtId="9" fontId="14" fillId="0" borderId="3" xfId="31" applyFont="1" applyBorder="1"/>
    <xf numFmtId="0" fontId="25" fillId="6" borderId="21" xfId="8" applyFont="1" applyFill="1" applyBorder="1" applyAlignment="1">
      <alignment horizontal="center" vertical="center" wrapText="1"/>
    </xf>
    <xf numFmtId="0" fontId="25" fillId="6" borderId="25" xfId="8" applyFont="1" applyFill="1" applyBorder="1" applyAlignment="1">
      <alignment horizontal="center" vertical="center" wrapText="1"/>
    </xf>
    <xf numFmtId="0" fontId="25" fillId="6" borderId="22" xfId="8" applyFont="1" applyFill="1" applyBorder="1" applyAlignment="1">
      <alignment horizontal="center" vertical="center" wrapText="1"/>
    </xf>
    <xf numFmtId="0" fontId="25" fillId="6" borderId="20" xfId="8" applyFont="1" applyFill="1" applyBorder="1" applyAlignment="1">
      <alignment horizontal="center" vertical="center" wrapText="1"/>
    </xf>
    <xf numFmtId="0" fontId="25" fillId="4" borderId="21" xfId="8" applyFont="1" applyFill="1" applyBorder="1" applyAlignment="1">
      <alignment horizontal="center" vertical="center" wrapText="1"/>
    </xf>
    <xf numFmtId="0" fontId="25" fillId="4" borderId="25" xfId="8" applyFont="1" applyFill="1" applyBorder="1" applyAlignment="1">
      <alignment horizontal="center" vertical="center" wrapText="1"/>
    </xf>
    <xf numFmtId="0" fontId="25" fillId="4" borderId="22" xfId="8" applyFont="1" applyFill="1" applyBorder="1" applyAlignment="1">
      <alignment horizontal="center" vertical="center" wrapText="1"/>
    </xf>
    <xf numFmtId="0" fontId="25" fillId="4" borderId="20" xfId="8" applyFont="1" applyFill="1" applyBorder="1" applyAlignment="1">
      <alignment horizontal="center" vertical="center" wrapText="1"/>
    </xf>
    <xf numFmtId="0" fontId="25" fillId="3" borderId="21" xfId="8" applyFont="1" applyFill="1" applyBorder="1" applyAlignment="1">
      <alignment horizontal="center" vertical="center" wrapText="1"/>
    </xf>
    <xf numFmtId="0" fontId="25" fillId="3" borderId="25" xfId="8" applyFont="1" applyFill="1" applyBorder="1" applyAlignment="1">
      <alignment horizontal="center" vertical="center" wrapText="1"/>
    </xf>
    <xf numFmtId="0" fontId="25" fillId="3" borderId="22" xfId="8" applyFont="1" applyFill="1" applyBorder="1" applyAlignment="1">
      <alignment horizontal="center" vertical="center" wrapText="1"/>
    </xf>
    <xf numFmtId="0" fontId="25" fillId="3" borderId="20" xfId="8" applyFont="1" applyFill="1" applyBorder="1" applyAlignment="1">
      <alignment horizontal="center" vertical="center" wrapText="1"/>
    </xf>
    <xf numFmtId="0" fontId="25" fillId="5" borderId="21" xfId="8" applyFont="1" applyFill="1" applyBorder="1" applyAlignment="1">
      <alignment horizontal="center" vertical="center" wrapText="1"/>
    </xf>
    <xf numFmtId="0" fontId="25" fillId="5" borderId="25" xfId="8" applyFont="1" applyFill="1" applyBorder="1" applyAlignment="1">
      <alignment horizontal="center" vertical="center" wrapText="1"/>
    </xf>
    <xf numFmtId="0" fontId="25" fillId="5" borderId="22" xfId="8" applyFont="1" applyFill="1" applyBorder="1" applyAlignment="1">
      <alignment horizontal="center" vertical="center" wrapText="1"/>
    </xf>
    <xf numFmtId="0" fontId="25" fillId="5" borderId="20" xfId="8" applyFont="1" applyFill="1" applyBorder="1" applyAlignment="1">
      <alignment horizontal="center" vertical="center" wrapText="1"/>
    </xf>
    <xf numFmtId="0" fontId="25" fillId="10" borderId="25" xfId="0" applyFont="1" applyFill="1" applyBorder="1" applyAlignment="1">
      <alignment horizontal="center" vertical="center" wrapText="1"/>
    </xf>
    <xf numFmtId="0" fontId="25" fillId="10" borderId="20" xfId="0" applyFont="1" applyFill="1" applyBorder="1" applyAlignment="1">
      <alignment horizontal="center" vertical="center" wrapText="1"/>
    </xf>
    <xf numFmtId="0" fontId="25" fillId="11" borderId="21" xfId="0" applyFont="1" applyFill="1" applyBorder="1" applyAlignment="1">
      <alignment horizontal="center" vertical="center" wrapText="1"/>
    </xf>
    <xf numFmtId="0" fontId="25" fillId="11" borderId="25" xfId="0" applyFont="1" applyFill="1" applyBorder="1" applyAlignment="1">
      <alignment horizontal="center" vertical="center" wrapText="1"/>
    </xf>
    <xf numFmtId="0" fontId="25" fillId="11" borderId="22" xfId="0" applyFont="1" applyFill="1" applyBorder="1" applyAlignment="1">
      <alignment horizontal="center" vertical="center" wrapText="1"/>
    </xf>
    <xf numFmtId="0" fontId="25" fillId="11" borderId="20" xfId="0" applyFont="1" applyFill="1" applyBorder="1" applyAlignment="1">
      <alignment horizontal="center" vertical="center" wrapText="1"/>
    </xf>
    <xf numFmtId="0" fontId="25" fillId="12" borderId="21" xfId="0" applyFont="1" applyFill="1" applyBorder="1" applyAlignment="1">
      <alignment horizontal="center" vertical="center" wrapText="1"/>
    </xf>
    <xf numFmtId="0" fontId="25" fillId="12" borderId="25" xfId="0" applyFont="1" applyFill="1" applyBorder="1" applyAlignment="1">
      <alignment horizontal="center" vertical="center" wrapText="1"/>
    </xf>
    <xf numFmtId="0" fontId="25" fillId="12" borderId="22" xfId="0" applyFont="1" applyFill="1" applyBorder="1" applyAlignment="1">
      <alignment horizontal="center" vertical="center" wrapText="1"/>
    </xf>
    <xf numFmtId="0" fontId="25" fillId="12" borderId="20" xfId="0" applyFont="1" applyFill="1" applyBorder="1" applyAlignment="1">
      <alignment horizontal="center" vertical="center" wrapText="1"/>
    </xf>
    <xf numFmtId="0" fontId="25" fillId="9" borderId="25" xfId="0" applyFont="1" applyFill="1" applyBorder="1" applyAlignment="1">
      <alignment horizontal="center" vertical="center" wrapText="1"/>
    </xf>
    <xf numFmtId="0" fontId="25" fillId="9" borderId="20" xfId="0" applyFont="1" applyFill="1" applyBorder="1" applyAlignment="1">
      <alignment horizontal="center" vertical="center" wrapText="1"/>
    </xf>
    <xf numFmtId="0" fontId="25" fillId="13" borderId="21" xfId="0" applyFont="1" applyFill="1" applyBorder="1" applyAlignment="1">
      <alignment horizontal="center" vertical="center" wrapText="1"/>
    </xf>
    <xf numFmtId="0" fontId="25" fillId="13" borderId="25" xfId="0" applyFont="1" applyFill="1" applyBorder="1" applyAlignment="1">
      <alignment horizontal="center" vertical="center" wrapText="1"/>
    </xf>
    <xf numFmtId="0" fontId="25" fillId="13" borderId="22" xfId="0" applyFont="1" applyFill="1" applyBorder="1" applyAlignment="1">
      <alignment horizontal="center" vertical="center" wrapText="1"/>
    </xf>
    <xf numFmtId="0" fontId="25" fillId="13" borderId="20" xfId="0" applyFont="1" applyFill="1" applyBorder="1" applyAlignment="1">
      <alignment horizontal="center" vertical="center" wrapText="1"/>
    </xf>
    <xf numFmtId="0" fontId="25" fillId="10" borderId="24" xfId="0" applyFont="1" applyFill="1" applyBorder="1" applyAlignment="1">
      <alignment horizontal="center" vertical="center" wrapText="1"/>
    </xf>
    <xf numFmtId="0" fontId="25" fillId="9" borderId="24" xfId="0" applyFont="1" applyFill="1" applyBorder="1" applyAlignment="1">
      <alignment horizontal="center" vertical="center" wrapText="1"/>
    </xf>
    <xf numFmtId="0" fontId="25" fillId="10" borderId="23" xfId="0" applyFont="1" applyFill="1" applyBorder="1" applyAlignment="1">
      <alignment horizontal="center" vertical="center" wrapText="1"/>
    </xf>
    <xf numFmtId="0" fontId="25" fillId="9" borderId="23" xfId="0" applyFont="1" applyFill="1" applyBorder="1" applyAlignment="1">
      <alignment horizontal="center" vertical="center" wrapText="1"/>
    </xf>
    <xf numFmtId="44" fontId="14" fillId="0" borderId="0" xfId="58" applyFont="1"/>
    <xf numFmtId="44" fontId="26" fillId="0" borderId="0" xfId="58" applyFont="1" applyAlignment="1">
      <alignment horizontal="right" vertical="center"/>
    </xf>
    <xf numFmtId="44" fontId="12" fillId="0" borderId="10" xfId="58" applyFont="1" applyBorder="1" applyAlignment="1">
      <alignment horizontal="centerContinuous" vertical="center" wrapText="1"/>
    </xf>
    <xf numFmtId="44" fontId="14" fillId="0" borderId="8" xfId="58" applyFont="1" applyBorder="1"/>
    <xf numFmtId="44" fontId="14" fillId="0" borderId="2" xfId="58" applyFont="1" applyBorder="1"/>
    <xf numFmtId="44" fontId="0" fillId="0" borderId="19" xfId="58" applyFont="1" applyBorder="1"/>
    <xf numFmtId="44" fontId="12" fillId="8" borderId="10" xfId="58" applyFont="1" applyFill="1" applyBorder="1" applyAlignment="1">
      <alignment horizontal="right" vertical="center"/>
    </xf>
    <xf numFmtId="44" fontId="14" fillId="0" borderId="5" xfId="58" applyFont="1" applyBorder="1"/>
    <xf numFmtId="44" fontId="12" fillId="0" borderId="2" xfId="58" applyFont="1" applyBorder="1"/>
    <xf numFmtId="44" fontId="12" fillId="0" borderId="2" xfId="58" applyFont="1" applyBorder="1" applyAlignment="1">
      <alignment horizontal="right" vertical="center"/>
    </xf>
    <xf numFmtId="44" fontId="12" fillId="0" borderId="10" xfId="58" applyFont="1" applyBorder="1" applyAlignment="1">
      <alignment horizontal="right" vertical="center"/>
    </xf>
    <xf numFmtId="44" fontId="12" fillId="0" borderId="0" xfId="58" applyFont="1"/>
  </cellXfs>
  <cellStyles count="216">
    <cellStyle name="Milliers 2" xfId="110" xr:uid="{527DDD2B-AEC1-4CAE-9673-90FB845E1B50}"/>
    <cellStyle name="Milliers 2 2" xfId="215" xr:uid="{A4AA58EA-FF37-4BD3-B007-1826AE14799E}"/>
    <cellStyle name="Milliers 3" xfId="163" xr:uid="{AD544CE9-A124-4CFE-BF69-B735E9A111E6}"/>
    <cellStyle name="Monétaire" xfId="58" builtinId="4"/>
    <cellStyle name="Monétaire 2" xfId="2" xr:uid="{00000000-0005-0000-0000-000000000000}"/>
    <cellStyle name="Monétaire 2 2" xfId="15" xr:uid="{00000000-0005-0000-0000-000000000000}"/>
    <cellStyle name="Monétaire 2 2 2" xfId="42" xr:uid="{BBF6B845-4CB5-433C-8838-B69B0191B13B}"/>
    <cellStyle name="Monétaire 2 2 2 2" xfId="95" xr:uid="{B16A2472-67B1-46D6-A5A0-2DD13FF43F10}"/>
    <cellStyle name="Monétaire 2 2 2 2 2" xfId="200" xr:uid="{D652D15B-BCAC-4B6C-B8EA-A6EB2ED0A556}"/>
    <cellStyle name="Monétaire 2 2 2 3" xfId="148" xr:uid="{36FC475A-506A-4412-9848-6EEAA7A5392C}"/>
    <cellStyle name="Monétaire 2 2 3" xfId="69" xr:uid="{381A0A0B-8F2E-43D5-B52D-15EF5F3D4493}"/>
    <cellStyle name="Monétaire 2 2 3 2" xfId="175" xr:uid="{15AB1BBD-CD1E-4C1A-AB53-1B94A43C986B}"/>
    <cellStyle name="Monétaire 2 2 4" xfId="123" xr:uid="{169B2362-0BFA-4423-AB5F-F582CEC5C367}"/>
    <cellStyle name="Monétaire 2 3" xfId="24" xr:uid="{972E4523-0158-4505-85BA-5943ABD44EF4}"/>
    <cellStyle name="Monétaire 2 3 2" xfId="51" xr:uid="{CAC723E1-D692-4652-A451-A25B19CCE0DC}"/>
    <cellStyle name="Monétaire 2 3 2 2" xfId="104" xr:uid="{8072B8D6-E444-4EFF-BFB2-D10C1BB2F7F7}"/>
    <cellStyle name="Monétaire 2 3 2 2 2" xfId="209" xr:uid="{F2E0BE54-D9D0-4B8C-BA64-F432DA7CFE65}"/>
    <cellStyle name="Monétaire 2 3 2 3" xfId="157" xr:uid="{EE560383-18C2-4245-8FD4-4F03DF34B98A}"/>
    <cellStyle name="Monétaire 2 3 3" xfId="78" xr:uid="{F43FC08B-A68D-4D6D-8C32-B81EA5533803}"/>
    <cellStyle name="Monétaire 2 3 3 2" xfId="184" xr:uid="{1B3FD443-C0EE-4B48-A450-05CF1D09C800}"/>
    <cellStyle name="Monétaire 2 3 4" xfId="132" xr:uid="{0B5802BB-16EE-4D8B-905B-4ADE62BF9CF2}"/>
    <cellStyle name="Monétaire 2 4" xfId="33" xr:uid="{E3037A1E-4908-48C6-A13F-AD688FC87FD6}"/>
    <cellStyle name="Monétaire 2 4 2" xfId="86" xr:uid="{1FF55C26-990F-4899-A764-6FF8DA5092C2}"/>
    <cellStyle name="Monétaire 2 4 2 2" xfId="191" xr:uid="{ADD514D3-3CB8-49E8-980D-C2DDA91795E2}"/>
    <cellStyle name="Monétaire 2 4 3" xfId="139" xr:uid="{86F5A022-6932-441A-B146-7EAD699F4838}"/>
    <cellStyle name="Monétaire 2 5" xfId="60" xr:uid="{3AD6E42B-8AD2-4443-BC57-A18E150C8EA1}"/>
    <cellStyle name="Monétaire 2 5 2" xfId="166" xr:uid="{D863FDC0-ADFD-4800-9F6E-34C10CE8F4F4}"/>
    <cellStyle name="Monétaire 2 6" xfId="114" xr:uid="{CF4A0AE4-FA5A-46FF-BD60-3FD4F89133A1}"/>
    <cellStyle name="Monétaire 3" xfId="13" xr:uid="{00000000-0005-0000-0000-000001000000}"/>
    <cellStyle name="Monétaire 3 2" xfId="22" xr:uid="{00000000-0005-0000-0000-000001000000}"/>
    <cellStyle name="Monétaire 3 2 2" xfId="49" xr:uid="{49F14139-EE87-4472-AC6F-5F0830DA744E}"/>
    <cellStyle name="Monétaire 3 2 2 2" xfId="102" xr:uid="{03EE7E17-E549-411C-BC86-BB36B211B546}"/>
    <cellStyle name="Monétaire 3 2 2 2 2" xfId="207" xr:uid="{2BEDDEA0-3704-4D33-A989-6D478127A877}"/>
    <cellStyle name="Monétaire 3 2 2 3" xfId="155" xr:uid="{F525E1D2-F4AB-4FFF-94A0-74DD731EFB1A}"/>
    <cellStyle name="Monétaire 3 2 3" xfId="76" xr:uid="{EEB1E781-D165-4942-A79B-07E5119E6721}"/>
    <cellStyle name="Monétaire 3 2 3 2" xfId="182" xr:uid="{6EC3F043-01B3-49CF-97E2-2B20566D97EE}"/>
    <cellStyle name="Monétaire 3 2 4" xfId="130" xr:uid="{39DA1911-DC98-416E-AA4C-10C8F721ED8E}"/>
    <cellStyle name="Monétaire 3 3" xfId="40" xr:uid="{B25A3C36-6789-4FA3-B445-4CC9C9EF2099}"/>
    <cellStyle name="Monétaire 3 3 2" xfId="93" xr:uid="{7B674177-F8C3-4A97-986B-6606DC51323A}"/>
    <cellStyle name="Monétaire 3 3 2 2" xfId="198" xr:uid="{0E9F8D7C-7E81-4F64-8FDF-E34F23FAE258}"/>
    <cellStyle name="Monétaire 3 3 3" xfId="146" xr:uid="{13EB899E-918C-44EE-BBAA-3CD61906D155}"/>
    <cellStyle name="Monétaire 3 4" xfId="67" xr:uid="{434D04A4-0F34-406C-B401-0E4FEFA775E0}"/>
    <cellStyle name="Monétaire 3 4 2" xfId="173" xr:uid="{AE31E542-A9EF-451C-8EF9-E18352036E1B}"/>
    <cellStyle name="Monétaire 3 5" xfId="121" xr:uid="{344CFADF-C37A-4973-86CC-5340CD206745}"/>
    <cellStyle name="Monétaire 4" xfId="111" xr:uid="{6CAD3ED3-3E52-4FCA-B096-C9B1611C23A5}"/>
    <cellStyle name="Monétaire 5" xfId="112" xr:uid="{7FFF6201-C9BB-48B7-AF6F-F8CB30ACCD00}"/>
    <cellStyle name="Monétaire 6" xfId="164" xr:uid="{313920BA-FD31-467D-BD72-242FA8EB44B6}"/>
    <cellStyle name="Normal" xfId="0" builtinId="0"/>
    <cellStyle name="Normal 2" xfId="3" xr:uid="{00000000-0005-0000-0000-000003000000}"/>
    <cellStyle name="Normal 2 2" xfId="8" xr:uid="{00000000-0005-0000-0000-000004000000}"/>
    <cellStyle name="Normal 3" xfId="4" xr:uid="{00000000-0005-0000-0000-000005000000}"/>
    <cellStyle name="Normal 4" xfId="5" xr:uid="{00000000-0005-0000-0000-000006000000}"/>
    <cellStyle name="Normal 5" xfId="1" xr:uid="{00000000-0005-0000-0000-000007000000}"/>
    <cellStyle name="Normal 5 2" xfId="14" xr:uid="{00000000-0005-0000-0000-000007000000}"/>
    <cellStyle name="Normal 5 2 2" xfId="41" xr:uid="{894F26B8-21E0-4834-8008-3F5B200DECA6}"/>
    <cellStyle name="Normal 5 2 2 2" xfId="94" xr:uid="{DFD62B2A-82CE-4946-85CF-F675318C32BE}"/>
    <cellStyle name="Normal 5 2 2 2 2" xfId="199" xr:uid="{DB29BFDB-7640-4268-8F03-ECC51154DDEB}"/>
    <cellStyle name="Normal 5 2 2 3" xfId="147" xr:uid="{BBC7DB3D-C939-443C-96FE-B9EBC914E7B4}"/>
    <cellStyle name="Normal 5 2 3" xfId="68" xr:uid="{8D25BF65-F899-49AC-985C-3405EC0A53D6}"/>
    <cellStyle name="Normal 5 2 3 2" xfId="174" xr:uid="{B8BA5299-4992-4ACF-9FA0-5A5A162CB3E0}"/>
    <cellStyle name="Normal 5 2 4" xfId="122" xr:uid="{3075D0D9-89C5-4792-9468-C4A3130C10F3}"/>
    <cellStyle name="Normal 5 3" xfId="23" xr:uid="{71207D85-CA0E-4DBB-A435-A2DED4880B97}"/>
    <cellStyle name="Normal 5 3 2" xfId="50" xr:uid="{D7A4A157-EF08-4311-957A-BC26C9E6607E}"/>
    <cellStyle name="Normal 5 3 2 2" xfId="103" xr:uid="{58FC8B3C-5D22-41F0-AA75-064A6ED8B9E2}"/>
    <cellStyle name="Normal 5 3 2 2 2" xfId="208" xr:uid="{C550329E-7354-42A8-8501-8EF14B9FFA5B}"/>
    <cellStyle name="Normal 5 3 2 3" xfId="156" xr:uid="{82CBB002-CA11-4B9B-BD8A-13EFBAB1D704}"/>
    <cellStyle name="Normal 5 3 3" xfId="77" xr:uid="{6059BF05-A003-40FE-A0DA-33403FA2664C}"/>
    <cellStyle name="Normal 5 3 3 2" xfId="183" xr:uid="{C9CCD104-8B19-4EAC-B238-2247865C65F1}"/>
    <cellStyle name="Normal 5 3 4" xfId="131" xr:uid="{526D0D5C-C331-40A3-95EB-1622551E9A9D}"/>
    <cellStyle name="Normal 5 4" xfId="32" xr:uid="{4B0E5C83-DC3D-4CDA-ABBE-78FAB4BFF28C}"/>
    <cellStyle name="Normal 5 4 2" xfId="85" xr:uid="{CCD50F91-932C-4A15-9910-586FBF49D330}"/>
    <cellStyle name="Normal 5 4 2 2" xfId="190" xr:uid="{DA2A1C36-B676-4775-B616-A6B7C2637DEE}"/>
    <cellStyle name="Normal 5 4 3" xfId="138" xr:uid="{7AB4C3D2-34BC-4DB5-ACBB-7C8BC44A72F2}"/>
    <cellStyle name="Normal 5 5" xfId="59" xr:uid="{F3A091CC-1C03-4B7D-A855-E57C418743EF}"/>
    <cellStyle name="Normal 5 5 2" xfId="165" xr:uid="{4690177E-2C74-436E-851F-E1AEF19D5B55}"/>
    <cellStyle name="Normal 5 6" xfId="113" xr:uid="{8AF697B6-FC42-4307-BFA7-7855731A9AF5}"/>
    <cellStyle name="Normal 6" xfId="6" xr:uid="{00000000-0005-0000-0000-000008000000}"/>
    <cellStyle name="Normal 6 2" xfId="7" xr:uid="{00000000-0005-0000-0000-000009000000}"/>
    <cellStyle name="Normal 6 2 2" xfId="10" xr:uid="{00000000-0005-0000-0000-00000A000000}"/>
    <cellStyle name="Normal 6 2 2 2" xfId="19" xr:uid="{00000000-0005-0000-0000-00000A000000}"/>
    <cellStyle name="Normal 6 2 2 2 2" xfId="46" xr:uid="{5AA5E62A-DCA3-4027-B7CA-F43A6BD65D3B}"/>
    <cellStyle name="Normal 6 2 2 2 2 2" xfId="99" xr:uid="{A16AEB18-26D5-48C2-B688-FDC83B43E98B}"/>
    <cellStyle name="Normal 6 2 2 2 2 2 2" xfId="204" xr:uid="{0E7631F2-B41B-467F-9DC1-C1BE12DB3306}"/>
    <cellStyle name="Normal 6 2 2 2 2 3" xfId="152" xr:uid="{15D80F3C-EAAC-4DEE-B74E-C8D14E5AEE77}"/>
    <cellStyle name="Normal 6 2 2 2 3" xfId="73" xr:uid="{5182B34F-D044-4A6C-B93D-D38EB6DF7915}"/>
    <cellStyle name="Normal 6 2 2 2 3 2" xfId="179" xr:uid="{591F0309-01BF-467B-AA03-F7347E9CD1DB}"/>
    <cellStyle name="Normal 6 2 2 2 4" xfId="127" xr:uid="{150A8F03-F5F5-49B5-B85C-DE393B3477CC}"/>
    <cellStyle name="Normal 6 2 2 3" xfId="28" xr:uid="{CD593281-8322-4F86-8D50-4CD45890EAA9}"/>
    <cellStyle name="Normal 6 2 2 3 2" xfId="55" xr:uid="{1F04844C-D1CA-4B6A-B149-58AB0D1047D0}"/>
    <cellStyle name="Normal 6 2 2 3 2 2" xfId="108" xr:uid="{62767BB5-8C21-49C0-B8A0-312C43E5D14F}"/>
    <cellStyle name="Normal 6 2 2 3 2 2 2" xfId="213" xr:uid="{EECD468C-A2AF-4EBE-846C-7B44FC7383E4}"/>
    <cellStyle name="Normal 6 2 2 3 2 3" xfId="161" xr:uid="{9C5581DC-C34B-41E8-B78E-8115EAC37A38}"/>
    <cellStyle name="Normal 6 2 2 3 3" xfId="82" xr:uid="{088DAA40-DAE9-48B5-AC22-23A15D6EBD22}"/>
    <cellStyle name="Normal 6 2 2 3 3 2" xfId="188" xr:uid="{6E140CAC-D272-4640-A042-5AAA1AD2C97E}"/>
    <cellStyle name="Normal 6 2 2 3 4" xfId="136" xr:uid="{183A80AC-0B98-49A4-8B38-D2B09DB0B3BE}"/>
    <cellStyle name="Normal 6 2 2 4" xfId="37" xr:uid="{FFA9183C-520D-4AEF-B958-94AD4AF8FE9F}"/>
    <cellStyle name="Normal 6 2 2 4 2" xfId="90" xr:uid="{556D32B8-18F1-4537-AE52-0AF180959775}"/>
    <cellStyle name="Normal 6 2 2 4 2 2" xfId="195" xr:uid="{2E25DF4E-399C-4CB8-8EBD-90EC48A1CE2B}"/>
    <cellStyle name="Normal 6 2 2 4 3" xfId="143" xr:uid="{EEECB33E-B158-47D0-A91F-83396E42CFE4}"/>
    <cellStyle name="Normal 6 2 2 5" xfId="64" xr:uid="{F0AD954E-B88A-4C69-B33B-D2A5DEBC97C6}"/>
    <cellStyle name="Normal 6 2 2 5 2" xfId="170" xr:uid="{90F32A58-09AF-40F4-BCEC-CBEAF5C17BD8}"/>
    <cellStyle name="Normal 6 2 2 6" xfId="118" xr:uid="{152F0AB5-6D92-4A6B-ADE6-3E0008DC1D9F}"/>
    <cellStyle name="Normal 6 2 3" xfId="17" xr:uid="{00000000-0005-0000-0000-000009000000}"/>
    <cellStyle name="Normal 6 2 3 2" xfId="44" xr:uid="{0106BF74-F180-4C08-A669-930D186A3D6E}"/>
    <cellStyle name="Normal 6 2 3 2 2" xfId="97" xr:uid="{847A94A4-E09A-4253-919F-B1A91F39DC18}"/>
    <cellStyle name="Normal 6 2 3 2 2 2" xfId="202" xr:uid="{A2173246-377C-4B10-AD5D-B61108E48016}"/>
    <cellStyle name="Normal 6 2 3 2 3" xfId="150" xr:uid="{50D5D69A-252A-43C2-B468-781DAAE49C24}"/>
    <cellStyle name="Normal 6 2 3 3" xfId="71" xr:uid="{DC317181-F653-4D6D-8237-772698BBD590}"/>
    <cellStyle name="Normal 6 2 3 3 2" xfId="177" xr:uid="{47E94C00-993B-4F7A-AB32-C6D26B8743A7}"/>
    <cellStyle name="Normal 6 2 3 4" xfId="125" xr:uid="{34A6E3F5-3018-4FDF-9F56-21BDAEB8E4EA}"/>
    <cellStyle name="Normal 6 2 4" xfId="26" xr:uid="{39A566A6-57D8-4D4E-B487-D56F2A565FBF}"/>
    <cellStyle name="Normal 6 2 4 2" xfId="53" xr:uid="{75B37662-2FEC-41AA-BB4F-4C6FA7920B80}"/>
    <cellStyle name="Normal 6 2 4 2 2" xfId="106" xr:uid="{2994956B-2A1A-4D5F-B997-AA7C4958A2A7}"/>
    <cellStyle name="Normal 6 2 4 2 2 2" xfId="211" xr:uid="{C28724BE-EF56-4DF8-8B5B-F530D48E2C53}"/>
    <cellStyle name="Normal 6 2 4 2 3" xfId="159" xr:uid="{9C83B9CF-2FDD-4C65-B4D1-69CBC397A3C6}"/>
    <cellStyle name="Normal 6 2 4 3" xfId="80" xr:uid="{344AECF5-EE41-4E59-96D6-FFE225B8BCDB}"/>
    <cellStyle name="Normal 6 2 4 3 2" xfId="186" xr:uid="{5685C250-0B39-4785-ACE2-01955CD0F391}"/>
    <cellStyle name="Normal 6 2 4 4" xfId="134" xr:uid="{2B5F2EB3-D9F7-4655-909E-4845A2CEBB07}"/>
    <cellStyle name="Normal 6 2 5" xfId="35" xr:uid="{11845EC5-A653-402B-B738-D810DF8F86AB}"/>
    <cellStyle name="Normal 6 2 5 2" xfId="88" xr:uid="{CA0A4F82-A46C-4B53-8771-379761C78610}"/>
    <cellStyle name="Normal 6 2 5 2 2" xfId="193" xr:uid="{26496006-54AF-4FAD-8B3B-A0F222AEA592}"/>
    <cellStyle name="Normal 6 2 5 3" xfId="141" xr:uid="{10521DB0-18A7-47F0-B88E-DC042707A78D}"/>
    <cellStyle name="Normal 6 2 6" xfId="62" xr:uid="{60FBA41E-4428-409F-806A-EA81DE2AAEDF}"/>
    <cellStyle name="Normal 6 2 6 2" xfId="168" xr:uid="{1418B488-665C-4B5D-A0AE-2800AE7AA243}"/>
    <cellStyle name="Normal 6 2 7" xfId="116" xr:uid="{00F14E37-EF66-4DA4-BB66-962E0BF7248B}"/>
    <cellStyle name="Normal 6 3" xfId="9" xr:uid="{00000000-0005-0000-0000-00000B000000}"/>
    <cellStyle name="Normal 6 3 2" xfId="18" xr:uid="{00000000-0005-0000-0000-00000B000000}"/>
    <cellStyle name="Normal 6 3 2 2" xfId="45" xr:uid="{9575C743-C95E-4A58-A7B0-3B24E0098653}"/>
    <cellStyle name="Normal 6 3 2 2 2" xfId="98" xr:uid="{0266D548-81DD-4207-892B-BEE4AB972C24}"/>
    <cellStyle name="Normal 6 3 2 2 2 2" xfId="203" xr:uid="{A6A84D4A-3791-4A0F-A9A4-EFD0F7F632D1}"/>
    <cellStyle name="Normal 6 3 2 2 3" xfId="151" xr:uid="{55E267A4-C38E-4CF1-99D9-912418772F27}"/>
    <cellStyle name="Normal 6 3 2 3" xfId="72" xr:uid="{2D2B55C0-BA86-4193-A596-7EE50A114EAE}"/>
    <cellStyle name="Normal 6 3 2 3 2" xfId="178" xr:uid="{516B24A5-89A0-4989-A136-734F1897AF9B}"/>
    <cellStyle name="Normal 6 3 2 4" xfId="126" xr:uid="{57F8E5D4-9E18-4962-926C-5672B18FD7F8}"/>
    <cellStyle name="Normal 6 3 3" xfId="27" xr:uid="{99A31C44-3450-4D0B-A5A3-03BBF44BBE03}"/>
    <cellStyle name="Normal 6 3 3 2" xfId="54" xr:uid="{F45A666E-DFCC-476C-838B-A72A0EE29F93}"/>
    <cellStyle name="Normal 6 3 3 2 2" xfId="107" xr:uid="{6B57BF0C-41F9-4C5C-8C85-9309D525A303}"/>
    <cellStyle name="Normal 6 3 3 2 2 2" xfId="212" xr:uid="{4E0D6656-6B95-4149-B98B-ACCF3712592D}"/>
    <cellStyle name="Normal 6 3 3 2 3" xfId="160" xr:uid="{1F4124D0-CA4D-43DA-91A8-F48C34EFD36E}"/>
    <cellStyle name="Normal 6 3 3 3" xfId="81" xr:uid="{7AED2A85-568E-49C1-9676-77484B294A0C}"/>
    <cellStyle name="Normal 6 3 3 3 2" xfId="187" xr:uid="{844116C5-5F02-4C0E-9FA9-B24A048E5FB7}"/>
    <cellStyle name="Normal 6 3 3 4" xfId="135" xr:uid="{F48D46BF-720C-43F8-B138-96DA29801C8B}"/>
    <cellStyle name="Normal 6 3 4" xfId="36" xr:uid="{C620E8D7-D434-430B-890D-959099941A06}"/>
    <cellStyle name="Normal 6 3 4 2" xfId="89" xr:uid="{7ED7B011-387C-4B54-B73B-BEBF7FE5AFF3}"/>
    <cellStyle name="Normal 6 3 4 2 2" xfId="194" xr:uid="{DB351B9A-51B1-4AE6-90CE-F6D43FB45831}"/>
    <cellStyle name="Normal 6 3 4 3" xfId="142" xr:uid="{59879860-26DF-43B6-8113-C1597D0FD042}"/>
    <cellStyle name="Normal 6 3 5" xfId="63" xr:uid="{4D2A5694-8F02-434D-93F5-4241DABF62E8}"/>
    <cellStyle name="Normal 6 3 5 2" xfId="169" xr:uid="{09AA96A0-E76D-4B27-B825-7457A16B6E49}"/>
    <cellStyle name="Normal 6 3 6" xfId="117" xr:uid="{F9FC1CE5-2504-4815-A3CB-382E74A04AE1}"/>
    <cellStyle name="Normal 6 4" xfId="16" xr:uid="{00000000-0005-0000-0000-000008000000}"/>
    <cellStyle name="Normal 6 4 2" xfId="43" xr:uid="{9E01514D-80B4-4D54-80D5-D16C9563A935}"/>
    <cellStyle name="Normal 6 4 2 2" xfId="96" xr:uid="{C2A337C9-9899-4BE6-90CB-3EBD95855D3D}"/>
    <cellStyle name="Normal 6 4 2 2 2" xfId="201" xr:uid="{B2776D35-3566-44C4-810C-EE28013DE778}"/>
    <cellStyle name="Normal 6 4 2 3" xfId="149" xr:uid="{F1175769-FA16-4CD5-9381-2353682FA788}"/>
    <cellStyle name="Normal 6 4 3" xfId="70" xr:uid="{69F6D2FC-1C1A-4BED-9874-49332EB360D5}"/>
    <cellStyle name="Normal 6 4 3 2" xfId="176" xr:uid="{1E84710A-F684-4BD4-865C-76988CFFDF6D}"/>
    <cellStyle name="Normal 6 4 4" xfId="124" xr:uid="{F94B6A73-E3DA-4390-9916-D2BF8DA24AB2}"/>
    <cellStyle name="Normal 6 5" xfId="25" xr:uid="{9589719F-FF40-458E-9C52-FBD7599E5DEE}"/>
    <cellStyle name="Normal 6 5 2" xfId="52" xr:uid="{0F33C0C5-64B2-4293-9951-6C43858E5B6E}"/>
    <cellStyle name="Normal 6 5 2 2" xfId="105" xr:uid="{AE0B5643-2C4E-4AB9-BA39-8BF0F6987953}"/>
    <cellStyle name="Normal 6 5 2 2 2" xfId="210" xr:uid="{C470B44D-483B-44FF-A571-E4FE65706288}"/>
    <cellStyle name="Normal 6 5 2 3" xfId="158" xr:uid="{92CF2FCB-6C49-42BA-B054-7B1E0C516BF9}"/>
    <cellStyle name="Normal 6 5 3" xfId="79" xr:uid="{117E9999-5046-4C60-9C5B-3B93FB991A94}"/>
    <cellStyle name="Normal 6 5 3 2" xfId="185" xr:uid="{049410B6-51AC-42F6-8B7D-9AA6D63EC50E}"/>
    <cellStyle name="Normal 6 5 4" xfId="133" xr:uid="{D03F8F68-AE62-497B-91A1-EF0FA332CA95}"/>
    <cellStyle name="Normal 6 6" xfId="34" xr:uid="{7C3B4EC4-6528-405B-8886-59A3A8FFA97D}"/>
    <cellStyle name="Normal 6 6 2" xfId="87" xr:uid="{4473994F-14A4-4722-96D5-01579F9ECCDC}"/>
    <cellStyle name="Normal 6 6 2 2" xfId="192" xr:uid="{CDDC4CF3-6304-4397-A3CF-FE632E352527}"/>
    <cellStyle name="Normal 6 6 3" xfId="140" xr:uid="{3437AEE6-7005-4755-B550-0C2D627BCBFB}"/>
    <cellStyle name="Normal 6 7" xfId="61" xr:uid="{1D76DDDC-0A00-4B61-8CEA-F90736657256}"/>
    <cellStyle name="Normal 6 7 2" xfId="167" xr:uid="{142465CC-C596-4CAA-B7F5-D69AFB986058}"/>
    <cellStyle name="Normal 6 8" xfId="115" xr:uid="{C90F3D5C-F6CD-47D3-8113-FA5C3ADD5FDF}"/>
    <cellStyle name="Normal 7" xfId="11" xr:uid="{00000000-0005-0000-0000-00000C000000}"/>
    <cellStyle name="Normal 7 2" xfId="20" xr:uid="{00000000-0005-0000-0000-00000C000000}"/>
    <cellStyle name="Normal 7 2 2" xfId="47" xr:uid="{683F70E7-119C-44C9-9244-ADAFD38F0975}"/>
    <cellStyle name="Normal 7 2 2 2" xfId="100" xr:uid="{803FC51B-D35F-4185-9F35-56E005E6F9DF}"/>
    <cellStyle name="Normal 7 2 2 2 2" xfId="205" xr:uid="{43DB8749-38D5-43FB-8C53-3A2F89DE4F93}"/>
    <cellStyle name="Normal 7 2 2 3" xfId="153" xr:uid="{AD9A5033-5BB2-4ECC-96FA-C4B70D036F69}"/>
    <cellStyle name="Normal 7 2 3" xfId="74" xr:uid="{19F64A5C-A111-4A8A-A06E-675A3E2AB070}"/>
    <cellStyle name="Normal 7 2 3 2" xfId="180" xr:uid="{830A5422-344D-4051-B80E-D4C2D7199991}"/>
    <cellStyle name="Normal 7 2 4" xfId="128" xr:uid="{E66C0125-1F0D-496A-A343-38242F39232B}"/>
    <cellStyle name="Normal 7 3" xfId="29" xr:uid="{32B03CA0-C72D-47F8-8FF6-6228E2027815}"/>
    <cellStyle name="Normal 7 3 2" xfId="56" xr:uid="{1C37DDF2-111A-47CB-86AE-D2B6CA8B27F8}"/>
    <cellStyle name="Normal 7 3 2 2" xfId="109" xr:uid="{465A3186-D9C9-4B4C-BF84-36F9D29C723D}"/>
    <cellStyle name="Normal 7 3 2 2 2" xfId="214" xr:uid="{DEAE419B-A751-4F7F-83EB-2510DFD80A3A}"/>
    <cellStyle name="Normal 7 3 2 3" xfId="162" xr:uid="{EBF2A10D-CD89-4C13-AE40-54EFB0C5AA11}"/>
    <cellStyle name="Normal 7 3 3" xfId="83" xr:uid="{8F880B9D-5643-4083-BF3E-266B2F6C8D0E}"/>
    <cellStyle name="Normal 7 3 3 2" xfId="189" xr:uid="{9A38CFBA-771B-4F87-B864-C2566A7E9709}"/>
    <cellStyle name="Normal 7 3 4" xfId="137" xr:uid="{6C9E031C-C041-497C-BEE6-2CF91D28EB31}"/>
    <cellStyle name="Normal 7 4" xfId="38" xr:uid="{C42F4871-5074-4184-8E64-E9532D2BD95F}"/>
    <cellStyle name="Normal 7 4 2" xfId="91" xr:uid="{BB999C97-F58B-4B2D-ACFE-4C764FDF299A}"/>
    <cellStyle name="Normal 7 4 2 2" xfId="196" xr:uid="{459D1F9F-EBFE-48C0-A6E4-39964F9FE974}"/>
    <cellStyle name="Normal 7 4 3" xfId="144" xr:uid="{C6A8217A-8BE0-40BC-86EA-A6683A0FF5FC}"/>
    <cellStyle name="Normal 7 5" xfId="65" xr:uid="{244B71DD-5CC0-423C-8626-09463738F08F}"/>
    <cellStyle name="Normal 7 5 2" xfId="171" xr:uid="{FE2553DD-B1B9-43BF-8A20-EA8DAC9B859B}"/>
    <cellStyle name="Normal 7 6" xfId="119" xr:uid="{01638BBA-87F7-4C17-8A29-99FCBC159FFB}"/>
    <cellStyle name="Normal 8" xfId="12" xr:uid="{00000000-0005-0000-0000-00000D000000}"/>
    <cellStyle name="Normal 8 2" xfId="21" xr:uid="{00000000-0005-0000-0000-00000D000000}"/>
    <cellStyle name="Normal 8 2 2" xfId="48" xr:uid="{441CD645-2822-4708-8DB6-58C18352129E}"/>
    <cellStyle name="Normal 8 2 2 2" xfId="101" xr:uid="{BAA2DF18-D5BC-44D3-8610-E59A67AF6E90}"/>
    <cellStyle name="Normal 8 2 2 2 2" xfId="206" xr:uid="{846DE6E8-31AA-480C-BB64-D1CFBB6D9AB1}"/>
    <cellStyle name="Normal 8 2 2 3" xfId="154" xr:uid="{7D138810-300F-4749-A7F6-548B44A6720D}"/>
    <cellStyle name="Normal 8 2 3" xfId="75" xr:uid="{D453A7DF-37FF-4B8E-AFE6-3741B7CD1874}"/>
    <cellStyle name="Normal 8 2 3 2" xfId="181" xr:uid="{A7B9E0BD-0964-4918-A0EF-2F792A433CA9}"/>
    <cellStyle name="Normal 8 2 4" xfId="129" xr:uid="{BE460FDB-E431-447B-99D5-D79046284052}"/>
    <cellStyle name="Normal 8 3" xfId="30" xr:uid="{0DE48025-618F-4AB6-991B-A5B61BBD5535}"/>
    <cellStyle name="Normal 8 4" xfId="39" xr:uid="{B0E0FC76-7BB1-494D-81F1-AF4CCFF8C868}"/>
    <cellStyle name="Normal 8 4 2" xfId="92" xr:uid="{774A3A03-ADFA-4908-9130-C1CBE9605740}"/>
    <cellStyle name="Normal 8 4 2 2" xfId="197" xr:uid="{BB457A38-E633-4E21-B86C-00EA694FDF61}"/>
    <cellStyle name="Normal 8 4 3" xfId="145" xr:uid="{620B2CB6-A790-4F4F-A618-620A503D9EA4}"/>
    <cellStyle name="Normal 8 5" xfId="66" xr:uid="{B662278D-30E2-4DFF-BA33-59098EDE1E2D}"/>
    <cellStyle name="Normal 8 5 2" xfId="172" xr:uid="{C51EAF18-EA51-41C9-9E32-57DD79D5E684}"/>
    <cellStyle name="Normal 8 6" xfId="120" xr:uid="{AA9CAEC1-4521-45F5-88CD-99737958DF0F}"/>
    <cellStyle name="Normal 9" xfId="57" xr:uid="{60CFEAED-DB5B-47C7-BC5C-D3FB15FC9F87}"/>
    <cellStyle name="Pourcentage" xfId="31" builtinId="5"/>
    <cellStyle name="Pourcentage 2" xfId="84" xr:uid="{CD965FD5-A12A-4064-B7F7-A598F626A168}"/>
  </cellStyles>
  <dxfs count="0"/>
  <tableStyles count="0" defaultTableStyle="TableStyleMedium2" defaultPivotStyle="PivotStyleLight16"/>
  <colors>
    <mruColors>
      <color rgb="FFD2F496"/>
      <color rgb="FF009644"/>
      <color rgb="FFFF8FFF"/>
      <color rgb="FFFF00FF"/>
      <color rgb="FF584CF6"/>
      <color rgb="FF1A0BDB"/>
      <color rgb="FFE7E200"/>
      <color rgb="FFC00000"/>
      <color rgb="FFFFFF99"/>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9F36BD-B65D-4B1C-943F-177A79CE6616}">
  <sheetPr>
    <tabColor theme="6" tint="0.39997558519241921"/>
    <pageSetUpPr fitToPage="1"/>
  </sheetPr>
  <dimension ref="A1:AE303"/>
  <sheetViews>
    <sheetView tabSelected="1" view="pageBreakPreview" zoomScale="80" zoomScaleNormal="90" zoomScaleSheetLayoutView="80" workbookViewId="0">
      <pane ySplit="6" topLeftCell="A7" activePane="bottomLeft" state="frozen"/>
      <selection pane="bottomLeft" activeCell="M170" sqref="M170"/>
    </sheetView>
  </sheetViews>
  <sheetFormatPr baseColWidth="10" defaultColWidth="11.42578125" defaultRowHeight="12.75"/>
  <cols>
    <col min="1" max="1" width="7.28515625" style="32" customWidth="1"/>
    <col min="2" max="2" width="58.42578125" style="31" customWidth="1"/>
    <col min="3" max="3" width="5.5703125" style="32" customWidth="1"/>
    <col min="4" max="4" width="12.7109375" style="33" bestFit="1" customWidth="1"/>
    <col min="5" max="5" width="0.140625" style="31" customWidth="1"/>
    <col min="6" max="6" width="2.28515625" customWidth="1"/>
    <col min="7" max="7" width="11.5703125" style="117" bestFit="1" customWidth="1"/>
    <col min="8" max="8" width="14.42578125" style="33" bestFit="1" customWidth="1"/>
    <col min="9" max="9" width="8.85546875" style="117" bestFit="1" customWidth="1"/>
    <col min="10" max="10" width="15" style="33" bestFit="1" customWidth="1"/>
    <col min="11" max="11" width="7.5703125" style="117" bestFit="1" customWidth="1"/>
    <col min="12" max="12" width="14.28515625" style="33" bestFit="1" customWidth="1"/>
    <col min="13" max="13" width="17.7109375" style="2" customWidth="1"/>
    <col min="14" max="14" width="17.7109375" style="130" customWidth="1"/>
    <col min="15" max="15" width="9.140625" style="2" bestFit="1" customWidth="1"/>
    <col min="16" max="16" width="14.28515625" style="130" bestFit="1" customWidth="1"/>
    <col min="17" max="17" width="17.7109375" style="2" customWidth="1"/>
    <col min="18" max="18" width="17.7109375" style="130" customWidth="1"/>
    <col min="19" max="19" width="7.5703125" style="2" bestFit="1" customWidth="1"/>
    <col min="20" max="20" width="11.140625" style="130" bestFit="1" customWidth="1"/>
    <col min="21" max="21" width="17.7109375" style="2" customWidth="1"/>
    <col min="22" max="22" width="17.7109375" style="130" customWidth="1"/>
    <col min="23" max="23" width="17.7109375" style="2" customWidth="1"/>
    <col min="24" max="24" width="17.7109375" style="130" customWidth="1"/>
    <col min="25" max="25" width="3.7109375" style="31" customWidth="1"/>
    <col min="26" max="26" width="11.42578125" style="31"/>
    <col min="27" max="27" width="18.28515625" style="235" customWidth="1"/>
    <col min="28" max="16384" width="11.42578125" style="31"/>
  </cols>
  <sheetData>
    <row r="1" spans="1:31" ht="15.75">
      <c r="A1" s="34" t="s">
        <v>35</v>
      </c>
      <c r="B1" s="35"/>
      <c r="C1" s="36"/>
      <c r="D1" s="37"/>
      <c r="F1" s="22"/>
      <c r="G1" s="31"/>
      <c r="H1" s="38"/>
      <c r="I1" s="38"/>
      <c r="J1" s="38"/>
      <c r="K1" s="31"/>
      <c r="L1" s="38"/>
      <c r="M1" s="23"/>
      <c r="N1" s="128"/>
      <c r="O1" s="23"/>
      <c r="P1" s="129"/>
      <c r="Q1" s="23"/>
      <c r="R1" s="128"/>
      <c r="S1" s="23"/>
      <c r="T1" s="129"/>
      <c r="U1" s="23"/>
      <c r="V1" s="128"/>
      <c r="W1" s="23"/>
      <c r="X1" s="129"/>
    </row>
    <row r="2" spans="1:31" ht="6.95" customHeight="1">
      <c r="A2" s="34"/>
      <c r="B2" s="35"/>
      <c r="C2" s="36"/>
      <c r="D2" s="37"/>
      <c r="F2" s="22"/>
      <c r="G2" s="38"/>
      <c r="H2" s="38"/>
      <c r="I2" s="38"/>
      <c r="J2" s="38"/>
      <c r="K2" s="38"/>
      <c r="L2" s="38"/>
      <c r="M2" s="23"/>
      <c r="N2" s="129"/>
      <c r="O2" s="23"/>
      <c r="P2" s="129"/>
      <c r="Q2" s="23"/>
      <c r="R2" s="129"/>
      <c r="S2" s="23"/>
      <c r="T2" s="129"/>
      <c r="U2" s="23"/>
      <c r="V2" s="129"/>
      <c r="W2" s="23"/>
      <c r="X2" s="129"/>
    </row>
    <row r="3" spans="1:31" ht="15.75">
      <c r="A3" s="34" t="s">
        <v>173</v>
      </c>
      <c r="B3" s="39"/>
      <c r="C3" s="40" t="s">
        <v>174</v>
      </c>
      <c r="D3" s="41"/>
      <c r="F3" s="22"/>
      <c r="G3" s="38"/>
      <c r="H3" s="38"/>
      <c r="I3" s="38"/>
      <c r="J3" s="38"/>
      <c r="K3" s="38"/>
      <c r="L3" s="38"/>
      <c r="M3" s="23"/>
      <c r="N3" s="129"/>
      <c r="O3" s="23"/>
      <c r="P3" s="129"/>
      <c r="Q3" s="23"/>
      <c r="R3" s="129"/>
      <c r="S3" s="23"/>
      <c r="T3" s="129"/>
      <c r="U3" s="23"/>
      <c r="V3" s="129"/>
      <c r="W3" s="23"/>
      <c r="X3" s="129"/>
      <c r="AA3" s="236"/>
    </row>
    <row r="4" spans="1:31" ht="16.5" thickBot="1">
      <c r="A4" s="34" t="s">
        <v>38</v>
      </c>
      <c r="B4" s="39"/>
      <c r="C4" s="36"/>
      <c r="D4" s="41"/>
      <c r="F4" s="22"/>
      <c r="G4" s="38"/>
      <c r="H4" s="38"/>
      <c r="I4" s="38"/>
      <c r="J4" s="38"/>
      <c r="K4" s="38"/>
      <c r="L4" s="38"/>
      <c r="M4" s="23"/>
      <c r="N4" s="129"/>
      <c r="O4" s="23"/>
      <c r="P4" s="129"/>
      <c r="Q4" s="23"/>
      <c r="R4" s="129"/>
      <c r="S4" s="23"/>
      <c r="T4" s="129"/>
      <c r="U4" s="23"/>
      <c r="V4" s="129"/>
      <c r="W4" s="23"/>
      <c r="X4" s="129"/>
    </row>
    <row r="5" spans="1:31" s="42" customFormat="1" ht="36" customHeight="1" thickBot="1">
      <c r="A5" s="43"/>
      <c r="B5" s="44"/>
      <c r="C5" s="45"/>
      <c r="D5" s="46"/>
      <c r="F5" s="11"/>
      <c r="G5" s="203" t="s">
        <v>41</v>
      </c>
      <c r="H5" s="204"/>
      <c r="I5" s="207" t="s">
        <v>45</v>
      </c>
      <c r="J5" s="208"/>
      <c r="K5" s="211" t="s">
        <v>42</v>
      </c>
      <c r="L5" s="212"/>
      <c r="M5" s="227" t="s">
        <v>175</v>
      </c>
      <c r="N5" s="228"/>
      <c r="O5" s="217" t="s">
        <v>172</v>
      </c>
      <c r="P5" s="218"/>
      <c r="Q5" s="227" t="s">
        <v>176</v>
      </c>
      <c r="R5" s="228"/>
      <c r="S5" s="231" t="s">
        <v>177</v>
      </c>
      <c r="T5" s="215"/>
      <c r="U5" s="232" t="s">
        <v>178</v>
      </c>
      <c r="V5" s="225"/>
      <c r="W5" s="221" t="s">
        <v>179</v>
      </c>
      <c r="X5" s="222"/>
      <c r="Y5" s="47"/>
      <c r="Z5" s="199" t="s">
        <v>34</v>
      </c>
      <c r="AA5" s="200"/>
      <c r="AC5" s="31"/>
      <c r="AD5" s="31"/>
      <c r="AE5" s="31"/>
    </row>
    <row r="6" spans="1:31" ht="24" customHeight="1" thickBot="1">
      <c r="A6" s="135" t="s">
        <v>0</v>
      </c>
      <c r="B6" s="135" t="s">
        <v>1</v>
      </c>
      <c r="C6" s="135" t="s">
        <v>2</v>
      </c>
      <c r="D6" s="135" t="s">
        <v>3</v>
      </c>
      <c r="F6" s="11"/>
      <c r="G6" s="205"/>
      <c r="H6" s="206"/>
      <c r="I6" s="209"/>
      <c r="J6" s="210"/>
      <c r="K6" s="213"/>
      <c r="L6" s="214"/>
      <c r="M6" s="229"/>
      <c r="N6" s="230"/>
      <c r="O6" s="219"/>
      <c r="P6" s="220"/>
      <c r="Q6" s="229"/>
      <c r="R6" s="230"/>
      <c r="S6" s="233"/>
      <c r="T6" s="216"/>
      <c r="U6" s="234"/>
      <c r="V6" s="226"/>
      <c r="W6" s="223"/>
      <c r="X6" s="224"/>
      <c r="Y6" s="47"/>
      <c r="Z6" s="201"/>
      <c r="AA6" s="202"/>
    </row>
    <row r="7" spans="1:31" customFormat="1" ht="45" customHeight="1" thickBot="1">
      <c r="A7" s="185"/>
      <c r="B7" s="186"/>
      <c r="C7" s="187"/>
      <c r="D7" s="188"/>
      <c r="G7" s="181" t="s">
        <v>7</v>
      </c>
      <c r="H7" s="182" t="s">
        <v>9</v>
      </c>
      <c r="I7" s="183" t="s">
        <v>7</v>
      </c>
      <c r="J7" s="182" t="s">
        <v>9</v>
      </c>
      <c r="K7" s="181" t="s">
        <v>7</v>
      </c>
      <c r="L7" s="182" t="s">
        <v>9</v>
      </c>
      <c r="M7" s="184" t="s">
        <v>7</v>
      </c>
      <c r="N7" s="182" t="s">
        <v>9</v>
      </c>
      <c r="O7" s="184" t="s">
        <v>7</v>
      </c>
      <c r="P7" s="182" t="s">
        <v>9</v>
      </c>
      <c r="Q7" s="184" t="s">
        <v>7</v>
      </c>
      <c r="R7" s="182" t="s">
        <v>9</v>
      </c>
      <c r="S7" s="184" t="s">
        <v>7</v>
      </c>
      <c r="T7" s="182" t="s">
        <v>9</v>
      </c>
      <c r="U7" s="184" t="s">
        <v>7</v>
      </c>
      <c r="V7" s="182" t="s">
        <v>9</v>
      </c>
      <c r="W7" s="184" t="s">
        <v>7</v>
      </c>
      <c r="X7" s="182" t="s">
        <v>9</v>
      </c>
      <c r="Y7" s="21"/>
      <c r="Z7" s="50" t="s">
        <v>7</v>
      </c>
      <c r="AA7" s="237" t="s">
        <v>9</v>
      </c>
      <c r="AC7" s="31"/>
      <c r="AD7" s="31"/>
      <c r="AE7" s="31"/>
    </row>
    <row r="8" spans="1:31" ht="13.15" customHeight="1" thickTop="1">
      <c r="A8" s="48"/>
      <c r="B8" s="49"/>
      <c r="C8" s="14"/>
      <c r="D8" s="61"/>
      <c r="F8" s="9"/>
      <c r="G8" s="62"/>
      <c r="H8" s="58"/>
      <c r="I8" s="62"/>
      <c r="J8" s="58"/>
      <c r="K8" s="62"/>
      <c r="L8" s="58"/>
      <c r="M8" s="4"/>
      <c r="N8" s="17"/>
      <c r="O8" s="4"/>
      <c r="P8" s="17"/>
      <c r="Q8" s="4"/>
      <c r="R8" s="17"/>
      <c r="S8" s="4"/>
      <c r="T8" s="17"/>
      <c r="U8" s="4"/>
      <c r="V8" s="17"/>
      <c r="W8" s="4"/>
      <c r="X8" s="17"/>
      <c r="Z8" s="167"/>
      <c r="AA8" s="238"/>
    </row>
    <row r="9" spans="1:31" ht="13.15" customHeight="1">
      <c r="A9" s="51"/>
      <c r="B9" s="52" t="s">
        <v>12</v>
      </c>
      <c r="C9" s="14"/>
      <c r="D9" s="61"/>
      <c r="F9" s="9"/>
      <c r="G9" s="62"/>
      <c r="H9" s="58"/>
      <c r="I9" s="62"/>
      <c r="J9" s="58"/>
      <c r="K9" s="62"/>
      <c r="L9" s="58"/>
      <c r="M9" s="4"/>
      <c r="N9" s="17"/>
      <c r="O9" s="4"/>
      <c r="P9" s="17"/>
      <c r="Q9" s="4"/>
      <c r="R9" s="17"/>
      <c r="S9" s="4"/>
      <c r="T9" s="17"/>
      <c r="U9" s="4"/>
      <c r="V9" s="17"/>
      <c r="W9" s="4"/>
      <c r="X9" s="17"/>
      <c r="Z9" s="59"/>
      <c r="AA9" s="239"/>
      <c r="AD9"/>
      <c r="AE9"/>
    </row>
    <row r="10" spans="1:31" ht="13.15" customHeight="1">
      <c r="A10" s="48"/>
      <c r="B10" s="49"/>
      <c r="C10" s="14"/>
      <c r="D10" s="61"/>
      <c r="G10" s="62"/>
      <c r="H10" s="58"/>
      <c r="I10" s="62"/>
      <c r="J10" s="58"/>
      <c r="K10" s="62"/>
      <c r="L10" s="58"/>
      <c r="M10" s="13"/>
      <c r="N10" s="24"/>
      <c r="O10" s="13"/>
      <c r="P10" s="24"/>
      <c r="Q10" s="13"/>
      <c r="R10" s="24"/>
      <c r="S10" s="13"/>
      <c r="T10" s="24"/>
      <c r="U10" s="13"/>
      <c r="V10" s="24"/>
      <c r="W10" s="13"/>
      <c r="X10" s="24"/>
      <c r="Z10" s="54"/>
      <c r="AA10" s="239"/>
    </row>
    <row r="11" spans="1:31">
      <c r="A11" s="55" t="s">
        <v>13</v>
      </c>
      <c r="B11" s="49" t="s">
        <v>47</v>
      </c>
      <c r="C11" s="14" t="s">
        <v>5</v>
      </c>
      <c r="D11" s="152"/>
      <c r="F11" s="159"/>
      <c r="G11" s="57">
        <v>0.3</v>
      </c>
      <c r="H11" s="145">
        <f t="shared" ref="H11:H15" si="0">$D11*G11</f>
        <v>0</v>
      </c>
      <c r="I11" s="57">
        <v>0.25</v>
      </c>
      <c r="J11" s="149">
        <f t="shared" ref="J11:J15" si="1">$D11*I11</f>
        <v>0</v>
      </c>
      <c r="K11" s="57">
        <v>0.1</v>
      </c>
      <c r="L11" s="145">
        <f t="shared" ref="L11:X15" si="2">$D11*K11</f>
        <v>0</v>
      </c>
      <c r="M11" s="57">
        <v>0.02</v>
      </c>
      <c r="N11" s="145">
        <f>$D11*M11</f>
        <v>0</v>
      </c>
      <c r="O11" s="57">
        <v>0.06</v>
      </c>
      <c r="P11" s="145">
        <f t="shared" si="2"/>
        <v>0</v>
      </c>
      <c r="Q11" s="57">
        <v>0.03</v>
      </c>
      <c r="R11" s="145">
        <f>$D11*Q11</f>
        <v>0</v>
      </c>
      <c r="S11" s="57">
        <v>0.02</v>
      </c>
      <c r="T11" s="145">
        <f>$D11*S11</f>
        <v>0</v>
      </c>
      <c r="U11" s="57">
        <v>0.17</v>
      </c>
      <c r="V11" s="145">
        <f>$D11*U11</f>
        <v>0</v>
      </c>
      <c r="W11" s="57">
        <v>0.05</v>
      </c>
      <c r="X11" s="145">
        <f t="shared" si="2"/>
        <v>0</v>
      </c>
      <c r="Z11" s="198">
        <f>SUM(S11,O11,Q11,W11,U11,M11,K11,I11,G11)</f>
        <v>1</v>
      </c>
      <c r="AA11" s="239">
        <f>Z11*D11</f>
        <v>0</v>
      </c>
    </row>
    <row r="12" spans="1:31" ht="25.5">
      <c r="A12" s="55" t="s">
        <v>14</v>
      </c>
      <c r="B12" s="49" t="s">
        <v>48</v>
      </c>
      <c r="C12" s="14" t="s">
        <v>5</v>
      </c>
      <c r="D12" s="152"/>
      <c r="F12" s="138"/>
      <c r="G12" s="57">
        <v>0.3</v>
      </c>
      <c r="H12" s="145">
        <f t="shared" si="0"/>
        <v>0</v>
      </c>
      <c r="I12" s="57">
        <v>0.25</v>
      </c>
      <c r="J12" s="149">
        <f t="shared" si="1"/>
        <v>0</v>
      </c>
      <c r="K12" s="57">
        <v>0.1</v>
      </c>
      <c r="L12" s="145">
        <f t="shared" si="2"/>
        <v>0</v>
      </c>
      <c r="M12" s="57">
        <v>0.02</v>
      </c>
      <c r="N12" s="145">
        <f>$D12*M12</f>
        <v>0</v>
      </c>
      <c r="O12" s="57">
        <v>0.06</v>
      </c>
      <c r="P12" s="145">
        <f t="shared" si="2"/>
        <v>0</v>
      </c>
      <c r="Q12" s="57">
        <v>0.03</v>
      </c>
      <c r="R12" s="145">
        <f>$D12*Q12</f>
        <v>0</v>
      </c>
      <c r="S12" s="57">
        <v>0.02</v>
      </c>
      <c r="T12" s="145">
        <f>$D12*S12</f>
        <v>0</v>
      </c>
      <c r="U12" s="57">
        <v>0.17</v>
      </c>
      <c r="V12" s="145">
        <f>$D12*U12</f>
        <v>0</v>
      </c>
      <c r="W12" s="57">
        <v>0.05</v>
      </c>
      <c r="X12" s="145">
        <f t="shared" si="2"/>
        <v>0</v>
      </c>
      <c r="Z12" s="198">
        <f t="shared" ref="Z12:Z15" si="3">SUM(S12,O12,Q12,W12,U12,M12,K12,I12,G12)</f>
        <v>1</v>
      </c>
      <c r="AA12" s="239">
        <f t="shared" ref="AA12:AA15" si="4">Z12*D12</f>
        <v>0</v>
      </c>
    </row>
    <row r="13" spans="1:31">
      <c r="A13" s="55" t="s">
        <v>15</v>
      </c>
      <c r="B13" s="49" t="s">
        <v>49</v>
      </c>
      <c r="C13" s="14" t="s">
        <v>5</v>
      </c>
      <c r="D13" s="152"/>
      <c r="E13" s="60"/>
      <c r="F13" s="138"/>
      <c r="G13" s="57">
        <v>0.3</v>
      </c>
      <c r="H13" s="145">
        <f t="shared" si="0"/>
        <v>0</v>
      </c>
      <c r="I13" s="57">
        <v>0.25</v>
      </c>
      <c r="J13" s="149">
        <f t="shared" si="1"/>
        <v>0</v>
      </c>
      <c r="K13" s="57">
        <v>0.1</v>
      </c>
      <c r="L13" s="145">
        <f t="shared" si="2"/>
        <v>0</v>
      </c>
      <c r="M13" s="57">
        <v>0.02</v>
      </c>
      <c r="N13" s="145">
        <f>$D13*M13</f>
        <v>0</v>
      </c>
      <c r="O13" s="57">
        <v>0.06</v>
      </c>
      <c r="P13" s="145">
        <f t="shared" si="2"/>
        <v>0</v>
      </c>
      <c r="Q13" s="57">
        <v>0.03</v>
      </c>
      <c r="R13" s="145">
        <f>$D13*Q13</f>
        <v>0</v>
      </c>
      <c r="S13" s="57">
        <v>0.02</v>
      </c>
      <c r="T13" s="145">
        <f>$D13*S13</f>
        <v>0</v>
      </c>
      <c r="U13" s="57">
        <v>0.17</v>
      </c>
      <c r="V13" s="145">
        <f>$D13*U13</f>
        <v>0</v>
      </c>
      <c r="W13" s="57">
        <v>0.05</v>
      </c>
      <c r="X13" s="145">
        <f t="shared" si="2"/>
        <v>0</v>
      </c>
      <c r="Z13" s="198">
        <f t="shared" si="3"/>
        <v>1</v>
      </c>
      <c r="AA13" s="239">
        <f t="shared" si="4"/>
        <v>0</v>
      </c>
    </row>
    <row r="14" spans="1:31">
      <c r="A14" s="55" t="s">
        <v>16</v>
      </c>
      <c r="B14" s="49" t="s">
        <v>8</v>
      </c>
      <c r="C14" s="14" t="s">
        <v>5</v>
      </c>
      <c r="D14" s="152"/>
      <c r="F14" s="138"/>
      <c r="G14" s="57">
        <v>0.3</v>
      </c>
      <c r="H14" s="145">
        <f t="shared" si="0"/>
        <v>0</v>
      </c>
      <c r="I14" s="57">
        <v>0.25</v>
      </c>
      <c r="J14" s="149">
        <f t="shared" si="1"/>
        <v>0</v>
      </c>
      <c r="K14" s="57">
        <v>0.1</v>
      </c>
      <c r="L14" s="145">
        <f t="shared" si="2"/>
        <v>0</v>
      </c>
      <c r="M14" s="57">
        <v>0.02</v>
      </c>
      <c r="N14" s="145">
        <f>$D14*M14</f>
        <v>0</v>
      </c>
      <c r="O14" s="57">
        <v>0.06</v>
      </c>
      <c r="P14" s="145">
        <f t="shared" si="2"/>
        <v>0</v>
      </c>
      <c r="Q14" s="57">
        <v>0.03</v>
      </c>
      <c r="R14" s="145">
        <f>$D14*Q14</f>
        <v>0</v>
      </c>
      <c r="S14" s="57">
        <v>0.02</v>
      </c>
      <c r="T14" s="145">
        <f>$D14*S14</f>
        <v>0</v>
      </c>
      <c r="U14" s="57">
        <v>0.17</v>
      </c>
      <c r="V14" s="145">
        <f>$D14*U14</f>
        <v>0</v>
      </c>
      <c r="W14" s="57">
        <v>0.05</v>
      </c>
      <c r="X14" s="145">
        <f t="shared" si="2"/>
        <v>0</v>
      </c>
      <c r="Z14" s="198">
        <f t="shared" si="3"/>
        <v>1</v>
      </c>
      <c r="AA14" s="239">
        <f t="shared" si="4"/>
        <v>0</v>
      </c>
    </row>
    <row r="15" spans="1:31">
      <c r="A15" s="55" t="s">
        <v>17</v>
      </c>
      <c r="B15" s="49" t="s">
        <v>50</v>
      </c>
      <c r="C15" s="14" t="s">
        <v>5</v>
      </c>
      <c r="D15" s="152"/>
      <c r="F15" s="138"/>
      <c r="G15" s="57">
        <v>0.3</v>
      </c>
      <c r="H15" s="145">
        <f t="shared" si="0"/>
        <v>0</v>
      </c>
      <c r="I15" s="57">
        <v>0.25</v>
      </c>
      <c r="J15" s="149">
        <f t="shared" si="1"/>
        <v>0</v>
      </c>
      <c r="K15" s="57">
        <v>0.1</v>
      </c>
      <c r="L15" s="145">
        <f t="shared" si="2"/>
        <v>0</v>
      </c>
      <c r="M15" s="57">
        <v>0.02</v>
      </c>
      <c r="N15" s="145">
        <f>$D15*M15</f>
        <v>0</v>
      </c>
      <c r="O15" s="57">
        <v>0.06</v>
      </c>
      <c r="P15" s="145">
        <f t="shared" si="2"/>
        <v>0</v>
      </c>
      <c r="Q15" s="57">
        <v>0.03</v>
      </c>
      <c r="R15" s="145">
        <f>$D15*Q15</f>
        <v>0</v>
      </c>
      <c r="S15" s="57">
        <v>0.02</v>
      </c>
      <c r="T15" s="145">
        <f>$D15*S15</f>
        <v>0</v>
      </c>
      <c r="U15" s="57">
        <v>0.17</v>
      </c>
      <c r="V15" s="145">
        <f>$D15*U15</f>
        <v>0</v>
      </c>
      <c r="W15" s="57">
        <v>0.05</v>
      </c>
      <c r="X15" s="145">
        <f t="shared" si="2"/>
        <v>0</v>
      </c>
      <c r="Z15" s="198">
        <f t="shared" si="3"/>
        <v>1</v>
      </c>
      <c r="AA15" s="239">
        <f t="shared" si="4"/>
        <v>0</v>
      </c>
    </row>
    <row r="16" spans="1:31" customFormat="1" ht="13.5" thickBot="1">
      <c r="A16" s="6"/>
      <c r="B16" s="160"/>
      <c r="C16" s="9"/>
      <c r="D16" s="143"/>
      <c r="E16" s="131"/>
      <c r="F16" s="138"/>
      <c r="G16" s="146"/>
      <c r="H16" s="143"/>
      <c r="I16" s="146"/>
      <c r="J16" s="5"/>
      <c r="K16" s="146"/>
      <c r="L16" s="143"/>
      <c r="M16" s="146"/>
      <c r="N16" s="30"/>
      <c r="O16" s="146"/>
      <c r="P16" s="143"/>
      <c r="Q16" s="146"/>
      <c r="R16" s="30"/>
      <c r="S16" s="146"/>
      <c r="T16" s="5"/>
      <c r="U16" s="146"/>
      <c r="V16" s="5"/>
      <c r="W16" s="139"/>
      <c r="X16" s="143"/>
      <c r="Y16" s="9"/>
      <c r="Z16" s="10"/>
      <c r="AA16" s="240"/>
      <c r="AC16" s="31"/>
    </row>
    <row r="17" spans="1:31" customFormat="1" ht="13.5" thickBot="1">
      <c r="A17" s="161">
        <v>1</v>
      </c>
      <c r="B17" s="133" t="s">
        <v>18</v>
      </c>
      <c r="C17" s="133"/>
      <c r="D17" s="157"/>
      <c r="E17" s="136"/>
      <c r="F17" s="138"/>
      <c r="G17" s="147"/>
      <c r="H17" s="153">
        <f>SUM(H11:H16)</f>
        <v>0</v>
      </c>
      <c r="I17" s="147"/>
      <c r="J17" s="153">
        <f>SUM(J11:J16)</f>
        <v>0</v>
      </c>
      <c r="K17" s="147"/>
      <c r="L17" s="153">
        <f>SUM(L11:L16)</f>
        <v>0</v>
      </c>
      <c r="M17" s="147"/>
      <c r="N17" s="153">
        <f>SUM(N12:N15)</f>
        <v>0</v>
      </c>
      <c r="O17" s="147"/>
      <c r="P17" s="153">
        <f>SUM(P12:P15)</f>
        <v>0</v>
      </c>
      <c r="Q17" s="147"/>
      <c r="R17" s="153">
        <f>SUM(R12:R15)</f>
        <v>0</v>
      </c>
      <c r="S17" s="147"/>
      <c r="T17" s="153">
        <f>SUM(T12:T15)</f>
        <v>0</v>
      </c>
      <c r="U17" s="147"/>
      <c r="V17" s="153">
        <f>SUM(V12:V15)</f>
        <v>0</v>
      </c>
      <c r="W17" s="142"/>
      <c r="X17" s="153">
        <f>SUM(X12:X15)</f>
        <v>0</v>
      </c>
      <c r="Z17" s="147"/>
      <c r="AA17" s="241" t="e">
        <f>SUM(T17,P17,#REF!,X17,V17,L17,J17,H17,N17)</f>
        <v>#REF!</v>
      </c>
      <c r="AC17" s="31"/>
    </row>
    <row r="18" spans="1:31" customFormat="1" ht="13.5" thickBot="1">
      <c r="A18" s="151"/>
      <c r="B18" s="137"/>
      <c r="C18" s="150"/>
      <c r="D18" s="144"/>
      <c r="E18" s="158"/>
      <c r="F18" s="138"/>
      <c r="G18" s="148"/>
      <c r="H18" s="144"/>
      <c r="I18" s="148"/>
      <c r="J18" s="141"/>
      <c r="K18" s="148"/>
      <c r="L18" s="144"/>
      <c r="M18" s="147"/>
      <c r="N18" s="30"/>
      <c r="O18" s="147"/>
      <c r="P18" s="143"/>
      <c r="Q18" s="147"/>
      <c r="R18" s="30"/>
      <c r="S18" s="147"/>
      <c r="T18" s="5"/>
      <c r="U18" s="147"/>
      <c r="V18" s="5"/>
      <c r="W18" s="142"/>
      <c r="X18" s="143"/>
      <c r="Y18" s="9"/>
      <c r="Z18" s="59"/>
      <c r="AA18" s="239"/>
      <c r="AC18" s="31"/>
    </row>
    <row r="19" spans="1:31" ht="13.15" customHeight="1">
      <c r="A19" s="48"/>
      <c r="B19" s="49"/>
      <c r="C19" s="14"/>
      <c r="D19" s="61"/>
      <c r="F19" s="9"/>
      <c r="G19" s="62"/>
      <c r="H19" s="58"/>
      <c r="I19" s="62"/>
      <c r="J19" s="58"/>
      <c r="K19" s="62"/>
      <c r="L19" s="58"/>
      <c r="M19" s="15"/>
      <c r="N19" s="19"/>
      <c r="O19" s="15"/>
      <c r="P19" s="19"/>
      <c r="Q19" s="15"/>
      <c r="R19" s="19"/>
      <c r="S19" s="15"/>
      <c r="T19" s="19"/>
      <c r="U19" s="15"/>
      <c r="V19" s="19"/>
      <c r="W19" s="15"/>
      <c r="X19" s="19"/>
      <c r="Y19" s="179"/>
      <c r="Z19" s="167"/>
      <c r="AA19" s="238"/>
    </row>
    <row r="20" spans="1:31" ht="13.15" customHeight="1">
      <c r="A20" s="51"/>
      <c r="B20" s="52" t="s">
        <v>51</v>
      </c>
      <c r="C20" s="14"/>
      <c r="D20" s="61"/>
      <c r="F20" s="9"/>
      <c r="G20" s="62"/>
      <c r="H20" s="58"/>
      <c r="I20" s="62"/>
      <c r="J20" s="58"/>
      <c r="K20" s="62"/>
      <c r="L20" s="58"/>
      <c r="M20" s="4"/>
      <c r="N20" s="17"/>
      <c r="O20" s="4"/>
      <c r="P20" s="17"/>
      <c r="Q20" s="4"/>
      <c r="R20" s="17"/>
      <c r="S20" s="4"/>
      <c r="T20" s="17"/>
      <c r="U20" s="4"/>
      <c r="V20" s="17"/>
      <c r="W20" s="4"/>
      <c r="X20" s="17"/>
      <c r="Z20" s="54"/>
      <c r="AA20" s="239"/>
    </row>
    <row r="21" spans="1:31" ht="13.15" customHeight="1">
      <c r="A21" s="48"/>
      <c r="B21" s="49"/>
      <c r="C21" s="14"/>
      <c r="D21" s="61"/>
      <c r="G21" s="62"/>
      <c r="H21" s="58"/>
      <c r="I21" s="62"/>
      <c r="J21" s="58"/>
      <c r="K21" s="62"/>
      <c r="L21" s="58"/>
      <c r="M21" s="13"/>
      <c r="N21" s="24"/>
      <c r="O21" s="13"/>
      <c r="P21" s="24"/>
      <c r="Q21" s="13"/>
      <c r="R21" s="24"/>
      <c r="S21" s="13"/>
      <c r="T21" s="24"/>
      <c r="U21" s="13"/>
      <c r="V21" s="24"/>
      <c r="W21" s="13"/>
      <c r="X21" s="24"/>
      <c r="Z21" s="73"/>
      <c r="AA21" s="239"/>
    </row>
    <row r="22" spans="1:31" ht="13.15" customHeight="1">
      <c r="A22" s="71" t="s">
        <v>19</v>
      </c>
      <c r="B22" s="49" t="s">
        <v>52</v>
      </c>
      <c r="C22" s="14" t="s">
        <v>2</v>
      </c>
      <c r="D22" s="72"/>
      <c r="G22" s="73">
        <v>0</v>
      </c>
      <c r="H22" s="58">
        <f t="shared" ref="H22:L22" si="5">$D22*G22</f>
        <v>0</v>
      </c>
      <c r="I22" s="73">
        <v>0</v>
      </c>
      <c r="J22" s="58">
        <f t="shared" si="5"/>
        <v>0</v>
      </c>
      <c r="K22" s="73">
        <v>1</v>
      </c>
      <c r="L22" s="58">
        <f t="shared" si="5"/>
        <v>0</v>
      </c>
      <c r="M22" s="73"/>
      <c r="N22" s="58">
        <f>$D22*M22</f>
        <v>0</v>
      </c>
      <c r="O22" s="73"/>
      <c r="P22" s="58">
        <f t="shared" ref="P22:P25" si="6">$D22*O22</f>
        <v>0</v>
      </c>
      <c r="Q22" s="73"/>
      <c r="R22" s="58">
        <f>$D22*Q22</f>
        <v>0</v>
      </c>
      <c r="S22" s="73">
        <v>0</v>
      </c>
      <c r="T22" s="58">
        <f>$D22*S22</f>
        <v>0</v>
      </c>
      <c r="U22" s="73"/>
      <c r="V22" s="58">
        <f>$D22*U22</f>
        <v>0</v>
      </c>
      <c r="W22" s="73">
        <v>1</v>
      </c>
      <c r="X22" s="58">
        <f t="shared" ref="X22:X25" si="7">$D22*W22</f>
        <v>0</v>
      </c>
      <c r="Z22" s="73">
        <f>SUM(S22,O22,Q22,W22,U22,M22,K22,I22,G22)</f>
        <v>2</v>
      </c>
      <c r="AA22" s="239">
        <f t="shared" ref="AA22:AA25" si="8">Z22*D22</f>
        <v>0</v>
      </c>
    </row>
    <row r="23" spans="1:31" s="192" customFormat="1" ht="13.15" customHeight="1">
      <c r="A23" s="71" t="s">
        <v>20</v>
      </c>
      <c r="B23" s="49" t="s">
        <v>53</v>
      </c>
      <c r="C23" s="14" t="s">
        <v>2</v>
      </c>
      <c r="D23" s="76"/>
      <c r="E23" s="31"/>
      <c r="F23"/>
      <c r="G23" s="73">
        <v>6</v>
      </c>
      <c r="H23" s="58">
        <f>$D23*G23</f>
        <v>0</v>
      </c>
      <c r="I23" s="73"/>
      <c r="J23" s="58">
        <f>$D23*I23</f>
        <v>0</v>
      </c>
      <c r="K23" s="73">
        <v>9</v>
      </c>
      <c r="L23" s="58">
        <f>$D23*K23</f>
        <v>0</v>
      </c>
      <c r="M23" s="73"/>
      <c r="N23" s="58">
        <f>$D23*M23</f>
        <v>0</v>
      </c>
      <c r="O23" s="73">
        <v>0</v>
      </c>
      <c r="P23" s="58">
        <f>$D23*O23</f>
        <v>0</v>
      </c>
      <c r="Q23" s="73">
        <v>6</v>
      </c>
      <c r="R23" s="58">
        <f>$D23*Q23</f>
        <v>0</v>
      </c>
      <c r="S23" s="73">
        <v>0</v>
      </c>
      <c r="T23" s="58">
        <f>$D23*S23</f>
        <v>0</v>
      </c>
      <c r="U23" s="73">
        <v>21</v>
      </c>
      <c r="V23" s="58">
        <f>$D23*U23</f>
        <v>0</v>
      </c>
      <c r="W23" s="73">
        <v>3</v>
      </c>
      <c r="X23" s="58">
        <f>$D23*W23</f>
        <v>0</v>
      </c>
      <c r="Y23" s="31"/>
      <c r="Z23" s="73">
        <f t="shared" ref="Z23:Z25" si="9">SUM(S23,O23,Q23,W23,U23,M23,K23,I23,G23)</f>
        <v>45</v>
      </c>
      <c r="AA23" s="239">
        <f t="shared" si="8"/>
        <v>0</v>
      </c>
      <c r="AB23" s="31"/>
      <c r="AC23" s="31"/>
      <c r="AD23" s="31"/>
      <c r="AE23" s="31"/>
    </row>
    <row r="24" spans="1:31" s="192" customFormat="1" ht="13.15" customHeight="1">
      <c r="A24" s="71" t="s">
        <v>21</v>
      </c>
      <c r="B24" s="49" t="s">
        <v>54</v>
      </c>
      <c r="C24" s="14" t="s">
        <v>2</v>
      </c>
      <c r="D24" s="76"/>
      <c r="E24" s="31"/>
      <c r="F24"/>
      <c r="G24" s="73">
        <v>4</v>
      </c>
      <c r="H24" s="58">
        <f>$D24*G24</f>
        <v>0</v>
      </c>
      <c r="I24" s="73">
        <v>7</v>
      </c>
      <c r="J24" s="58">
        <f>$D24*I24</f>
        <v>0</v>
      </c>
      <c r="K24" s="73">
        <v>0</v>
      </c>
      <c r="L24" s="58">
        <f>$D24*K24</f>
        <v>0</v>
      </c>
      <c r="M24" s="73"/>
      <c r="N24" s="58">
        <f>$D24*M24</f>
        <v>0</v>
      </c>
      <c r="O24" s="73">
        <v>0</v>
      </c>
      <c r="P24" s="58">
        <f>$D24*O24</f>
        <v>0</v>
      </c>
      <c r="Q24" s="73">
        <v>2</v>
      </c>
      <c r="R24" s="58">
        <f>$D24*Q24</f>
        <v>0</v>
      </c>
      <c r="S24" s="73">
        <v>0</v>
      </c>
      <c r="T24" s="58">
        <f>$D24*S24</f>
        <v>0</v>
      </c>
      <c r="U24" s="73"/>
      <c r="V24" s="58">
        <f>$D24*U24</f>
        <v>0</v>
      </c>
      <c r="W24" s="73">
        <v>0</v>
      </c>
      <c r="X24" s="58">
        <f>$D24*W24</f>
        <v>0</v>
      </c>
      <c r="Y24" s="31"/>
      <c r="Z24" s="73">
        <f t="shared" si="9"/>
        <v>13</v>
      </c>
      <c r="AA24" s="239">
        <f t="shared" si="8"/>
        <v>0</v>
      </c>
      <c r="AB24" s="31"/>
      <c r="AC24" s="31"/>
      <c r="AD24" s="31"/>
      <c r="AE24" s="31"/>
    </row>
    <row r="25" spans="1:31" ht="13.15" customHeight="1">
      <c r="A25" s="71" t="s">
        <v>22</v>
      </c>
      <c r="B25" s="49" t="s">
        <v>171</v>
      </c>
      <c r="C25" s="14" t="s">
        <v>5</v>
      </c>
      <c r="D25" s="76"/>
      <c r="G25" s="73">
        <v>0</v>
      </c>
      <c r="H25" s="58">
        <f t="shared" ref="H25" si="10">$D25*G25</f>
        <v>0</v>
      </c>
      <c r="I25" s="73">
        <v>1</v>
      </c>
      <c r="J25" s="58">
        <f t="shared" ref="J25" si="11">$D25*I25</f>
        <v>0</v>
      </c>
      <c r="K25" s="73">
        <v>0</v>
      </c>
      <c r="L25" s="58">
        <f t="shared" ref="L25" si="12">$D25*K25</f>
        <v>0</v>
      </c>
      <c r="M25" s="73"/>
      <c r="N25" s="58">
        <f>$D25*M25</f>
        <v>0</v>
      </c>
      <c r="O25" s="73"/>
      <c r="P25" s="58">
        <f t="shared" si="6"/>
        <v>0</v>
      </c>
      <c r="Q25" s="73"/>
      <c r="R25" s="58">
        <f>$D25*Q25</f>
        <v>0</v>
      </c>
      <c r="S25" s="73">
        <v>0</v>
      </c>
      <c r="T25" s="58">
        <f>$D25*S25</f>
        <v>0</v>
      </c>
      <c r="U25" s="73"/>
      <c r="V25" s="58">
        <f>$D25*U25</f>
        <v>0</v>
      </c>
      <c r="W25" s="73"/>
      <c r="X25" s="58">
        <f t="shared" si="7"/>
        <v>0</v>
      </c>
      <c r="Z25" s="73">
        <f t="shared" si="9"/>
        <v>1</v>
      </c>
      <c r="AA25" s="239">
        <f t="shared" si="8"/>
        <v>0</v>
      </c>
    </row>
    <row r="26" spans="1:31" ht="13.15" customHeight="1" thickBot="1">
      <c r="A26" s="48"/>
      <c r="B26" s="49"/>
      <c r="C26" s="14"/>
      <c r="D26" s="61"/>
      <c r="F26" s="124"/>
      <c r="G26" s="62"/>
      <c r="H26" s="58"/>
      <c r="I26" s="62"/>
      <c r="J26" s="58"/>
      <c r="K26" s="62"/>
      <c r="L26" s="58"/>
      <c r="M26" s="13"/>
      <c r="N26" s="24"/>
      <c r="O26" s="13"/>
      <c r="P26" s="24"/>
      <c r="Q26" s="13"/>
      <c r="R26" s="24"/>
      <c r="S26" s="13"/>
      <c r="T26" s="24"/>
      <c r="U26" s="13"/>
      <c r="V26" s="24"/>
      <c r="W26" s="13"/>
      <c r="X26" s="24"/>
      <c r="Z26" s="59"/>
      <c r="AA26" s="239"/>
    </row>
    <row r="27" spans="1:31" ht="13.15" customHeight="1" thickBot="1">
      <c r="A27" s="154">
        <f>A17+1</f>
        <v>2</v>
      </c>
      <c r="B27" s="155" t="s">
        <v>55</v>
      </c>
      <c r="C27" s="156"/>
      <c r="D27" s="63"/>
      <c r="F27" s="124"/>
      <c r="G27" s="64"/>
      <c r="H27" s="153">
        <f>SUM(H22:H25)</f>
        <v>0</v>
      </c>
      <c r="I27" s="64"/>
      <c r="J27" s="153">
        <f>SUM(J22:J25)</f>
        <v>0</v>
      </c>
      <c r="K27" s="64"/>
      <c r="L27" s="153">
        <f>SUM(L22:L25)</f>
        <v>0</v>
      </c>
      <c r="M27" s="64"/>
      <c r="N27" s="153">
        <f>SUM(N22:N25)</f>
        <v>0</v>
      </c>
      <c r="O27" s="64"/>
      <c r="P27" s="153">
        <f>SUM(P22:P25)</f>
        <v>0</v>
      </c>
      <c r="Q27" s="64"/>
      <c r="R27" s="153">
        <f>SUM(R22:R25)</f>
        <v>0</v>
      </c>
      <c r="S27" s="13"/>
      <c r="T27" s="153">
        <f>SUM(T22:T25)</f>
        <v>0</v>
      </c>
      <c r="U27" s="64"/>
      <c r="V27" s="153">
        <f>SUM(V22:V25)</f>
        <v>0</v>
      </c>
      <c r="W27" s="13"/>
      <c r="X27" s="153">
        <f>SUM(X22:X25)</f>
        <v>0</v>
      </c>
      <c r="Z27" s="54"/>
      <c r="AA27" s="241" t="e">
        <f>SUM(T27,P27,#REF!,X27,V27,L27,J27,H27,N27)</f>
        <v>#REF!</v>
      </c>
    </row>
    <row r="28" spans="1:31" ht="13.15" customHeight="1" thickBot="1">
      <c r="A28" s="65"/>
      <c r="B28" s="66"/>
      <c r="C28" s="67"/>
      <c r="D28" s="68"/>
      <c r="F28" s="9"/>
      <c r="G28" s="69"/>
      <c r="H28" s="70"/>
      <c r="I28" s="69"/>
      <c r="J28" s="70"/>
      <c r="K28" s="69"/>
      <c r="L28" s="70"/>
      <c r="M28" s="12"/>
      <c r="N28" s="28"/>
      <c r="O28" s="12"/>
      <c r="P28" s="28"/>
      <c r="Q28" s="12"/>
      <c r="R28" s="28"/>
      <c r="S28" s="12"/>
      <c r="T28" s="28"/>
      <c r="U28" s="12"/>
      <c r="V28" s="28"/>
      <c r="W28" s="12"/>
      <c r="X28" s="28"/>
      <c r="Y28" s="180"/>
      <c r="Z28" s="168"/>
      <c r="AA28" s="242"/>
    </row>
    <row r="29" spans="1:31" ht="15" customHeight="1">
      <c r="A29" s="74"/>
      <c r="B29" s="49"/>
      <c r="C29" s="14"/>
      <c r="D29" s="61"/>
      <c r="F29" s="9"/>
      <c r="G29" s="62"/>
      <c r="H29" s="75"/>
      <c r="I29" s="62"/>
      <c r="J29" s="75"/>
      <c r="K29" s="62"/>
      <c r="L29" s="75"/>
      <c r="M29" s="13"/>
      <c r="N29" s="24"/>
      <c r="O29" s="13"/>
      <c r="P29" s="24"/>
      <c r="Q29" s="13"/>
      <c r="R29" s="24"/>
      <c r="S29" s="13"/>
      <c r="T29" s="24"/>
      <c r="U29" s="13"/>
      <c r="V29" s="24"/>
      <c r="W29" s="13"/>
      <c r="X29" s="24"/>
      <c r="Z29" s="59"/>
      <c r="AA29" s="239"/>
    </row>
    <row r="30" spans="1:31" ht="15" customHeight="1">
      <c r="A30" s="74"/>
      <c r="B30" s="52" t="s">
        <v>56</v>
      </c>
      <c r="C30" s="14"/>
      <c r="D30" s="61"/>
      <c r="F30" s="9"/>
      <c r="G30" s="62"/>
      <c r="H30" s="75"/>
      <c r="I30" s="62"/>
      <c r="J30" s="75"/>
      <c r="K30" s="62"/>
      <c r="L30" s="75"/>
      <c r="M30" s="13"/>
      <c r="N30" s="24"/>
      <c r="O30" s="13"/>
      <c r="P30" s="24"/>
      <c r="Q30" s="13"/>
      <c r="R30" s="24"/>
      <c r="S30" s="13"/>
      <c r="T30" s="24"/>
      <c r="U30" s="13"/>
      <c r="V30" s="24"/>
      <c r="W30" s="13"/>
      <c r="X30" s="24"/>
      <c r="Z30" s="59"/>
      <c r="AA30" s="239"/>
    </row>
    <row r="31" spans="1:31" ht="15" customHeight="1">
      <c r="A31" s="74"/>
      <c r="B31" s="52"/>
      <c r="C31" s="14"/>
      <c r="D31" s="61"/>
      <c r="F31" s="9"/>
      <c r="G31" s="62"/>
      <c r="H31" s="75"/>
      <c r="I31" s="62"/>
      <c r="J31" s="75"/>
      <c r="K31" s="62"/>
      <c r="L31" s="75"/>
      <c r="M31" s="13"/>
      <c r="N31" s="24"/>
      <c r="O31" s="13"/>
      <c r="P31" s="24"/>
      <c r="Q31" s="13"/>
      <c r="R31" s="24"/>
      <c r="S31" s="13"/>
      <c r="T31" s="24"/>
      <c r="U31" s="13"/>
      <c r="V31" s="24"/>
      <c r="W31" s="13"/>
      <c r="X31" s="24"/>
      <c r="Z31" s="59"/>
      <c r="AA31" s="239"/>
    </row>
    <row r="32" spans="1:31" ht="51">
      <c r="A32" s="71" t="s">
        <v>23</v>
      </c>
      <c r="B32" s="49" t="s">
        <v>57</v>
      </c>
      <c r="C32" s="14" t="s">
        <v>58</v>
      </c>
      <c r="D32" s="76"/>
      <c r="F32" s="9"/>
      <c r="G32" s="73">
        <f>(792*1.5)+(28*0.7)+(570*0.4)+(3014*0.3)+(474.9524*0.1)</f>
        <v>2387.2952399999999</v>
      </c>
      <c r="H32" s="58">
        <f>$D32*G32</f>
        <v>0</v>
      </c>
      <c r="I32" s="73">
        <f>(233.2228*1.5)+(68.4894*0.7)+(381.8918*0.4)+(393.0792*0.3)+(330.828*0.1)</f>
        <v>701.54006000000004</v>
      </c>
      <c r="J32" s="58">
        <f t="shared" ref="J32:J34" si="13">$D32*I32</f>
        <v>0</v>
      </c>
      <c r="K32" s="73">
        <f>(150*1.5)+(30*0.7)+(250*0.4)+(358.88*0.1)</f>
        <v>381.88799999999998</v>
      </c>
      <c r="L32" s="58">
        <f t="shared" ref="L32:L34" si="14">$D32*K32</f>
        <v>0</v>
      </c>
      <c r="M32" s="73">
        <v>30</v>
      </c>
      <c r="N32" s="58">
        <f>$D32*M32</f>
        <v>0</v>
      </c>
      <c r="O32" s="73">
        <f>(128.8088*1.5)+(8*0.7)+(235.8806*0.4)+(247.5145*0.3)+(128.8832*0.1)</f>
        <v>380.30811</v>
      </c>
      <c r="P32" s="58">
        <f t="shared" ref="P32:P34" si="15">$D32*O32</f>
        <v>0</v>
      </c>
      <c r="Q32" s="73">
        <v>35</v>
      </c>
      <c r="R32" s="58">
        <f>$D32*Q32</f>
        <v>0</v>
      </c>
      <c r="S32" s="73">
        <f>68.7509*0.1</f>
        <v>6.8750900000000001</v>
      </c>
      <c r="T32" s="58">
        <f>$D32*S32</f>
        <v>0</v>
      </c>
      <c r="U32" s="73">
        <f>(209.343*1.5)+(24*0.7)+(255.8946*0.4)+(511.3461*0.1)+7</f>
        <v>491.30695000000003</v>
      </c>
      <c r="V32" s="58">
        <f>$D32*U32</f>
        <v>0</v>
      </c>
      <c r="W32" s="73">
        <f>(176.972*1.5)+(52*0.7)+(583.1726*0.4)+(342.7674*0.3)+(16.407*0.1)</f>
        <v>639.59796000000017</v>
      </c>
      <c r="X32" s="58">
        <f t="shared" ref="X32:X34" si="16">$D32*W32</f>
        <v>0</v>
      </c>
      <c r="Z32" s="73">
        <f>SUM(S32,O32,Q32,W32,U32,M32,K32,I32,G32)</f>
        <v>5053.8114100000003</v>
      </c>
      <c r="AA32" s="239">
        <f t="shared" ref="AA31:AA34" si="17">Z32*D32</f>
        <v>0</v>
      </c>
    </row>
    <row r="33" spans="1:27" ht="15" customHeight="1">
      <c r="A33" s="71" t="s">
        <v>24</v>
      </c>
      <c r="B33" s="49" t="s">
        <v>59</v>
      </c>
      <c r="C33" s="14" t="s">
        <v>58</v>
      </c>
      <c r="D33" s="76"/>
      <c r="F33" s="9"/>
      <c r="G33" s="73">
        <f>(417*1.5)+(28*0.7)+(570*0.4)+(3014*0.3)+(1.7*0.1)</f>
        <v>1777.47</v>
      </c>
      <c r="H33" s="58">
        <f>$D33*G33</f>
        <v>0</v>
      </c>
      <c r="I33" s="73">
        <f>(54.4*1.5)+(306.837*0.4)+(393.0792*0.3)+(8.8479*0.4)+(16*0.7)</f>
        <v>336.99771999999996</v>
      </c>
      <c r="J33" s="58">
        <f t="shared" si="13"/>
        <v>0</v>
      </c>
      <c r="K33" s="73">
        <f>(96.37*1.5)+(30.68*0.7)+(219.33*0.4)+(6.24*0.1)</f>
        <v>254.38700000000003</v>
      </c>
      <c r="L33" s="58">
        <f t="shared" si="14"/>
        <v>0</v>
      </c>
      <c r="M33" s="73">
        <v>0</v>
      </c>
      <c r="N33" s="58">
        <f>$D33*M33</f>
        <v>0</v>
      </c>
      <c r="O33" s="73">
        <f>(128.8089*1.5)+(161.3979*0.4)+(247.5145*0.3)+(128.8832*0.1)</f>
        <v>344.91518000000002</v>
      </c>
      <c r="P33" s="58">
        <f t="shared" si="15"/>
        <v>0</v>
      </c>
      <c r="Q33" s="73">
        <v>0</v>
      </c>
      <c r="R33" s="58">
        <f>$D33*Q33</f>
        <v>0</v>
      </c>
      <c r="S33" s="73">
        <f>68.7509*0.1</f>
        <v>6.8750900000000001</v>
      </c>
      <c r="T33" s="58">
        <f>$D33*S33</f>
        <v>0</v>
      </c>
      <c r="U33" s="73">
        <f>(24*0.7)+(222.442*0.4)+7</f>
        <v>112.77680000000001</v>
      </c>
      <c r="V33" s="58">
        <f>$D33*U33</f>
        <v>0</v>
      </c>
      <c r="W33" s="73">
        <f>(176.972*1.5)+(20*0.7)+(381.3788*0.4)+(342.7674*0.3)</f>
        <v>534.83974000000012</v>
      </c>
      <c r="X33" s="58">
        <f t="shared" si="16"/>
        <v>0</v>
      </c>
      <c r="Z33" s="73">
        <f t="shared" ref="Z33:Z34" si="18">SUM(S33,O33,Q33,W33,U33,M33,K33,I33,G33)</f>
        <v>3368.2615299999998</v>
      </c>
      <c r="AA33" s="239">
        <f t="shared" si="17"/>
        <v>0</v>
      </c>
    </row>
    <row r="34" spans="1:27" ht="15" customHeight="1">
      <c r="A34" s="71" t="s">
        <v>25</v>
      </c>
      <c r="B34" s="49" t="s">
        <v>60</v>
      </c>
      <c r="C34" s="14" t="s">
        <v>36</v>
      </c>
      <c r="D34" s="76"/>
      <c r="F34" s="9"/>
      <c r="G34" s="73">
        <f>SUM(G73,G83,G93,G102,G116,G134,G135,G136,G137)</f>
        <v>4426.4952400000002</v>
      </c>
      <c r="H34" s="58">
        <f>$D34*G34</f>
        <v>0</v>
      </c>
      <c r="I34" s="73">
        <f>SUM(I73,I83,I93,I102,I116,I134,I135,I136,I137)</f>
        <v>1050.2513999999999</v>
      </c>
      <c r="J34" s="126">
        <f t="shared" si="13"/>
        <v>0</v>
      </c>
      <c r="K34" s="73">
        <f>SUM(K73,K83,K93,K102,K116,K134,K135,K136,K137)</f>
        <v>466.56799999999998</v>
      </c>
      <c r="L34" s="126">
        <f t="shared" si="14"/>
        <v>0</v>
      </c>
      <c r="M34" s="73">
        <f>SUM(M73,M83,M93,M102,M116,M134,M135,M136,M137)</f>
        <v>180</v>
      </c>
      <c r="N34" s="126">
        <f>$D34*M34</f>
        <v>0</v>
      </c>
      <c r="O34" s="73">
        <f>SUM(O73,O83,O93,O102,O116,O134,O135,O136,O137)</f>
        <v>628.30101999999999</v>
      </c>
      <c r="P34" s="126">
        <f t="shared" si="15"/>
        <v>0</v>
      </c>
      <c r="Q34" s="73">
        <f>SUM(Q73,Q83,Q93,Q102,Q116,Q134,Q135,Q136,Q137)</f>
        <v>176</v>
      </c>
      <c r="R34" s="126">
        <f>$D34*Q34</f>
        <v>0</v>
      </c>
      <c r="S34" s="73">
        <f>SUM(S73,S83,S93,S102,S116,S134,S135,S136,S137)</f>
        <v>6.875</v>
      </c>
      <c r="T34" s="126">
        <f>$D34*S34</f>
        <v>0</v>
      </c>
      <c r="U34" s="73">
        <f>SUM(U73,U83,U93,U102,U116,U134,U135,U136,U137)+7</f>
        <v>546.08500000000004</v>
      </c>
      <c r="V34" s="126">
        <f>$D34*U34</f>
        <v>0</v>
      </c>
      <c r="W34" s="73">
        <f>SUM(W73,W83,W93,W102,W116,W134,W135,W136,W137)</f>
        <v>1121.0915</v>
      </c>
      <c r="X34" s="126">
        <f t="shared" si="16"/>
        <v>0</v>
      </c>
      <c r="Y34" s="88"/>
      <c r="Z34" s="73">
        <f t="shared" si="18"/>
        <v>8601.6671600000009</v>
      </c>
      <c r="AA34" s="239">
        <f t="shared" si="17"/>
        <v>0</v>
      </c>
    </row>
    <row r="35" spans="1:27" ht="15" customHeight="1" thickBot="1">
      <c r="A35" s="71"/>
      <c r="B35" s="49"/>
      <c r="C35" s="14"/>
      <c r="D35" s="61"/>
      <c r="F35" s="9"/>
      <c r="G35" s="73"/>
      <c r="H35" s="127"/>
      <c r="I35" s="73"/>
      <c r="J35" s="127"/>
      <c r="K35" s="73"/>
      <c r="L35" s="127"/>
      <c r="M35" s="4"/>
      <c r="N35" s="119"/>
      <c r="O35" s="4"/>
      <c r="P35" s="119"/>
      <c r="Q35" s="4"/>
      <c r="R35" s="119"/>
      <c r="S35" s="4"/>
      <c r="T35" s="119"/>
      <c r="U35" s="4"/>
      <c r="V35" s="119"/>
      <c r="W35" s="4"/>
      <c r="X35" s="119"/>
      <c r="Y35" s="88"/>
      <c r="Z35" s="59"/>
      <c r="AA35" s="239"/>
    </row>
    <row r="36" spans="1:27" ht="15" customHeight="1" thickBot="1">
      <c r="A36" s="154">
        <f>A27+1</f>
        <v>3</v>
      </c>
      <c r="B36" s="155" t="s">
        <v>61</v>
      </c>
      <c r="C36" s="156"/>
      <c r="D36" s="63"/>
      <c r="F36" s="9"/>
      <c r="G36" s="64"/>
      <c r="H36" s="153">
        <f>SUM(H32:H34)</f>
        <v>0</v>
      </c>
      <c r="I36" s="64"/>
      <c r="J36" s="153">
        <f>SUM(J32:J34)</f>
        <v>0</v>
      </c>
      <c r="K36" s="64"/>
      <c r="L36" s="153">
        <f>SUM(L32:L34)</f>
        <v>0</v>
      </c>
      <c r="M36" s="7"/>
      <c r="N36" s="20">
        <f>SUM(N31:N35)</f>
        <v>0</v>
      </c>
      <c r="O36" s="7"/>
      <c r="P36" s="20">
        <f>SUM(P30:P35)</f>
        <v>0</v>
      </c>
      <c r="Q36" s="7"/>
      <c r="R36" s="20">
        <f>SUM(R31:R35)</f>
        <v>0</v>
      </c>
      <c r="S36" s="7"/>
      <c r="T36" s="20">
        <f>SUM(T30:T35)</f>
        <v>0</v>
      </c>
      <c r="U36" s="7"/>
      <c r="V36" s="20">
        <f>SUM(V30:V35)</f>
        <v>0</v>
      </c>
      <c r="W36" s="7"/>
      <c r="X36" s="20">
        <f>SUM(X31:X35)</f>
        <v>0</v>
      </c>
      <c r="Z36" s="147"/>
      <c r="AA36" s="241" t="e">
        <f>SUM(T36,P36,#REF!,X36,V36,L36,J36,H36,N36)</f>
        <v>#REF!</v>
      </c>
    </row>
    <row r="37" spans="1:27" ht="15" customHeight="1" thickBot="1">
      <c r="A37" s="65"/>
      <c r="B37" s="66"/>
      <c r="C37" s="67"/>
      <c r="D37" s="68"/>
      <c r="F37" s="9"/>
      <c r="G37" s="69"/>
      <c r="H37" s="70"/>
      <c r="I37" s="69"/>
      <c r="J37" s="70"/>
      <c r="K37" s="69"/>
      <c r="L37" s="70"/>
      <c r="M37" s="8"/>
      <c r="N37" s="18"/>
      <c r="O37" s="8"/>
      <c r="P37" s="18"/>
      <c r="Q37" s="8"/>
      <c r="R37" s="18"/>
      <c r="S37" s="8"/>
      <c r="T37" s="18"/>
      <c r="U37" s="8"/>
      <c r="V37" s="18"/>
      <c r="W37" s="8"/>
      <c r="X37" s="18"/>
      <c r="Z37" s="114"/>
      <c r="AA37" s="242"/>
    </row>
    <row r="38" spans="1:27" ht="15" customHeight="1">
      <c r="A38" s="77"/>
      <c r="B38" s="78"/>
      <c r="C38" s="79"/>
      <c r="D38" s="80"/>
      <c r="G38" s="81"/>
      <c r="H38" s="82"/>
      <c r="I38" s="81"/>
      <c r="J38" s="82"/>
      <c r="K38" s="81"/>
      <c r="L38" s="82"/>
      <c r="M38" s="15"/>
      <c r="N38" s="19"/>
      <c r="O38" s="15"/>
      <c r="P38" s="19"/>
      <c r="Q38" s="15"/>
      <c r="R38" s="19"/>
      <c r="S38" s="15"/>
      <c r="T38" s="19"/>
      <c r="U38" s="15"/>
      <c r="V38" s="19"/>
      <c r="W38" s="15"/>
      <c r="X38" s="19"/>
      <c r="Z38" s="53"/>
      <c r="AA38" s="238"/>
    </row>
    <row r="39" spans="1:27" ht="30.75" customHeight="1">
      <c r="A39" s="51"/>
      <c r="B39" s="83" t="s">
        <v>62</v>
      </c>
      <c r="C39" s="14"/>
      <c r="D39" s="61"/>
      <c r="G39" s="62"/>
      <c r="H39" s="58"/>
      <c r="I39" s="62"/>
      <c r="J39" s="58"/>
      <c r="K39" s="62"/>
      <c r="L39" s="58"/>
      <c r="M39" s="4"/>
      <c r="N39" s="17"/>
      <c r="O39" s="4"/>
      <c r="P39" s="17"/>
      <c r="Q39" s="4"/>
      <c r="R39" s="17"/>
      <c r="S39" s="4"/>
      <c r="T39" s="17"/>
      <c r="U39" s="4"/>
      <c r="V39" s="17"/>
      <c r="W39" s="4"/>
      <c r="X39" s="17"/>
      <c r="Z39" s="54"/>
      <c r="AA39" s="239"/>
    </row>
    <row r="40" spans="1:27" ht="15" customHeight="1" thickBot="1">
      <c r="A40" s="48"/>
      <c r="B40" s="49"/>
      <c r="C40" s="14"/>
      <c r="D40" s="61"/>
      <c r="G40" s="62"/>
      <c r="H40" s="58"/>
      <c r="I40" s="62"/>
      <c r="J40" s="58"/>
      <c r="K40" s="62"/>
      <c r="L40" s="58"/>
      <c r="M40" s="13"/>
      <c r="N40" s="16"/>
      <c r="O40" s="13"/>
      <c r="P40" s="16"/>
      <c r="Q40" s="13"/>
      <c r="R40" s="16"/>
      <c r="S40" s="13"/>
      <c r="T40" s="16"/>
      <c r="U40" s="13"/>
      <c r="V40" s="16"/>
      <c r="W40" s="13"/>
      <c r="X40" s="16"/>
      <c r="Z40" s="54"/>
      <c r="AA40" s="239"/>
    </row>
    <row r="41" spans="1:27" ht="15" customHeight="1" thickBot="1">
      <c r="A41" s="48" t="s">
        <v>26</v>
      </c>
      <c r="B41" s="162" t="s">
        <v>63</v>
      </c>
      <c r="C41" s="156" t="s">
        <v>2</v>
      </c>
      <c r="D41" s="163"/>
      <c r="E41" s="164"/>
      <c r="F41" s="165"/>
      <c r="G41" s="166">
        <f t="shared" ref="G41:X41" si="19">SUM(G43:G68)</f>
        <v>81</v>
      </c>
      <c r="H41" s="153">
        <f t="shared" si="19"/>
        <v>0</v>
      </c>
      <c r="I41" s="64">
        <f t="shared" si="19"/>
        <v>27</v>
      </c>
      <c r="J41" s="153">
        <f t="shared" si="19"/>
        <v>0</v>
      </c>
      <c r="K41" s="166">
        <f t="shared" si="19"/>
        <v>23</v>
      </c>
      <c r="L41" s="153">
        <f t="shared" si="19"/>
        <v>0</v>
      </c>
      <c r="M41" s="166">
        <f>SUM(M43:M68)</f>
        <v>4</v>
      </c>
      <c r="N41" s="153">
        <f>SUM(N43:N68)</f>
        <v>0</v>
      </c>
      <c r="O41" s="166">
        <f t="shared" si="19"/>
        <v>17</v>
      </c>
      <c r="P41" s="153">
        <f t="shared" si="19"/>
        <v>0</v>
      </c>
      <c r="Q41" s="166">
        <f t="shared" ref="Q41:V41" si="20">SUM(Q43:Q68)</f>
        <v>2</v>
      </c>
      <c r="R41" s="153">
        <f t="shared" si="20"/>
        <v>0</v>
      </c>
      <c r="S41" s="166">
        <f t="shared" si="20"/>
        <v>0</v>
      </c>
      <c r="T41" s="153">
        <f t="shared" si="20"/>
        <v>0</v>
      </c>
      <c r="U41" s="166">
        <f t="shared" si="20"/>
        <v>24</v>
      </c>
      <c r="V41" s="153">
        <f t="shared" si="20"/>
        <v>0</v>
      </c>
      <c r="W41" s="166">
        <f t="shared" si="19"/>
        <v>34</v>
      </c>
      <c r="X41" s="153">
        <f t="shared" si="19"/>
        <v>0</v>
      </c>
      <c r="Z41" s="59" t="e">
        <f>SUM(S41,O41,#REF!,W41,U41,M41,K41,I41,G41)</f>
        <v>#REF!</v>
      </c>
      <c r="AA41" s="241" t="e">
        <f>SUM(T41,P41,#REF!,X41,V41,L41,J41,H41,N41)</f>
        <v>#REF!</v>
      </c>
    </row>
    <row r="42" spans="1:27" ht="15" customHeight="1">
      <c r="A42" s="48"/>
      <c r="B42" s="49"/>
      <c r="C42" s="14"/>
      <c r="D42" s="61"/>
      <c r="G42" s="62"/>
      <c r="H42" s="85"/>
      <c r="I42" s="62"/>
      <c r="J42" s="58"/>
      <c r="K42" s="62"/>
      <c r="L42" s="58"/>
      <c r="M42" s="13"/>
      <c r="N42" s="24"/>
      <c r="O42" s="13"/>
      <c r="P42" s="24"/>
      <c r="Q42" s="13"/>
      <c r="R42" s="24"/>
      <c r="S42" s="13"/>
      <c r="T42" s="24"/>
      <c r="U42" s="13"/>
      <c r="V42" s="24"/>
      <c r="W42" s="13"/>
      <c r="X42" s="24"/>
      <c r="Z42" s="54"/>
      <c r="AA42" s="239"/>
    </row>
    <row r="43" spans="1:27" ht="15" customHeight="1">
      <c r="A43" s="48"/>
      <c r="B43" s="49" t="s">
        <v>64</v>
      </c>
      <c r="C43" s="14" t="s">
        <v>44</v>
      </c>
      <c r="D43" s="61"/>
      <c r="F43" s="9"/>
      <c r="G43" s="73">
        <v>1</v>
      </c>
      <c r="H43" s="58">
        <f t="shared" ref="H43:H68" si="21">$D43*G43</f>
        <v>0</v>
      </c>
      <c r="I43" s="73">
        <v>1</v>
      </c>
      <c r="J43" s="58">
        <f t="shared" ref="J43:J68" si="22">$D43*I43</f>
        <v>0</v>
      </c>
      <c r="K43" s="73">
        <v>1</v>
      </c>
      <c r="L43" s="58">
        <f t="shared" ref="L43:L68" si="23">$D43*K43</f>
        <v>0</v>
      </c>
      <c r="M43" s="13"/>
      <c r="N43" s="58">
        <f t="shared" ref="N43:N68" si="24">$D43*M43</f>
        <v>0</v>
      </c>
      <c r="O43" s="13">
        <v>1</v>
      </c>
      <c r="P43" s="58">
        <f t="shared" ref="P43:X68" si="25">$D43*O43</f>
        <v>0</v>
      </c>
      <c r="Q43" s="13"/>
      <c r="R43" s="58">
        <f t="shared" ref="R43:R68" si="26">$D43*Q43</f>
        <v>0</v>
      </c>
      <c r="S43" s="13"/>
      <c r="T43" s="58">
        <f t="shared" ref="T43:T68" si="27">$D43*S43</f>
        <v>0</v>
      </c>
      <c r="U43" s="13"/>
      <c r="V43" s="58">
        <f t="shared" ref="V43:V68" si="28">$D43*U43</f>
        <v>0</v>
      </c>
      <c r="W43" s="13"/>
      <c r="X43" s="58">
        <f t="shared" si="25"/>
        <v>0</v>
      </c>
      <c r="Z43" s="59" t="e">
        <f>SUM(S43,O43,#REF!,W43,U43,M43,K43,I43,G43)</f>
        <v>#REF!</v>
      </c>
      <c r="AA43" s="239" t="e">
        <f>SUM(T43,P43,#REF!,X43,V43,N43,L43,J43,H43)</f>
        <v>#REF!</v>
      </c>
    </row>
    <row r="44" spans="1:27" ht="15" customHeight="1">
      <c r="A44" s="48"/>
      <c r="B44" s="86" t="s">
        <v>65</v>
      </c>
      <c r="C44" s="14" t="s">
        <v>44</v>
      </c>
      <c r="D44" s="61"/>
      <c r="F44" s="9"/>
      <c r="G44" s="73">
        <v>4</v>
      </c>
      <c r="H44" s="58">
        <f t="shared" si="21"/>
        <v>0</v>
      </c>
      <c r="I44" s="73">
        <v>2</v>
      </c>
      <c r="J44" s="58">
        <f t="shared" si="22"/>
        <v>0</v>
      </c>
      <c r="K44" s="73">
        <v>2</v>
      </c>
      <c r="L44" s="58">
        <f t="shared" si="23"/>
        <v>0</v>
      </c>
      <c r="M44" s="13"/>
      <c r="N44" s="58">
        <f t="shared" si="24"/>
        <v>0</v>
      </c>
      <c r="O44" s="13">
        <v>4</v>
      </c>
      <c r="P44" s="58">
        <f t="shared" si="25"/>
        <v>0</v>
      </c>
      <c r="Q44" s="13"/>
      <c r="R44" s="58">
        <f t="shared" si="26"/>
        <v>0</v>
      </c>
      <c r="S44" s="13"/>
      <c r="T44" s="58">
        <f t="shared" si="27"/>
        <v>0</v>
      </c>
      <c r="U44" s="13">
        <v>3</v>
      </c>
      <c r="V44" s="58">
        <f t="shared" si="28"/>
        <v>0</v>
      </c>
      <c r="W44" s="13">
        <v>3</v>
      </c>
      <c r="X44" s="58">
        <f t="shared" si="25"/>
        <v>0</v>
      </c>
      <c r="Z44" s="59" t="e">
        <f>SUM(S44,O44,#REF!,W44,U44,M44,K44,I44,G44)</f>
        <v>#REF!</v>
      </c>
      <c r="AA44" s="239" t="e">
        <f>SUM(T44,P44,#REF!,X44,V44,N44,L44,J44,H44)</f>
        <v>#REF!</v>
      </c>
    </row>
    <row r="45" spans="1:27" ht="15" customHeight="1">
      <c r="A45" s="48"/>
      <c r="B45" s="86" t="s">
        <v>66</v>
      </c>
      <c r="C45" s="14" t="s">
        <v>44</v>
      </c>
      <c r="D45" s="61"/>
      <c r="F45" s="9"/>
      <c r="G45" s="73">
        <v>7</v>
      </c>
      <c r="H45" s="58">
        <f t="shared" si="21"/>
        <v>0</v>
      </c>
      <c r="I45" s="73">
        <v>0</v>
      </c>
      <c r="J45" s="58">
        <f t="shared" si="22"/>
        <v>0</v>
      </c>
      <c r="K45" s="73">
        <v>0</v>
      </c>
      <c r="L45" s="58">
        <f t="shared" si="23"/>
        <v>0</v>
      </c>
      <c r="M45" s="13"/>
      <c r="N45" s="58">
        <f t="shared" si="24"/>
        <v>0</v>
      </c>
      <c r="O45" s="13">
        <v>1</v>
      </c>
      <c r="P45" s="58">
        <f t="shared" si="25"/>
        <v>0</v>
      </c>
      <c r="Q45" s="13"/>
      <c r="R45" s="58">
        <f t="shared" si="26"/>
        <v>0</v>
      </c>
      <c r="S45" s="13"/>
      <c r="T45" s="58">
        <f t="shared" si="27"/>
        <v>0</v>
      </c>
      <c r="U45" s="13"/>
      <c r="V45" s="58">
        <f t="shared" si="28"/>
        <v>0</v>
      </c>
      <c r="W45" s="13">
        <v>2</v>
      </c>
      <c r="X45" s="58">
        <f t="shared" si="25"/>
        <v>0</v>
      </c>
      <c r="Z45" s="59" t="e">
        <f>SUM(S45,O45,#REF!,W45,U45,M45,K45,I45,G45)</f>
        <v>#REF!</v>
      </c>
      <c r="AA45" s="239" t="e">
        <f>SUM(T45,P45,#REF!,X45,V45,N45,L45,J45,H45)</f>
        <v>#REF!</v>
      </c>
    </row>
    <row r="46" spans="1:27" ht="15" customHeight="1">
      <c r="A46" s="48"/>
      <c r="B46" s="86" t="s">
        <v>67</v>
      </c>
      <c r="C46" s="14" t="s">
        <v>44</v>
      </c>
      <c r="D46" s="61"/>
      <c r="G46" s="73">
        <v>2</v>
      </c>
      <c r="H46" s="58">
        <f t="shared" si="21"/>
        <v>0</v>
      </c>
      <c r="I46" s="73">
        <v>0</v>
      </c>
      <c r="J46" s="58">
        <f t="shared" si="22"/>
        <v>0</v>
      </c>
      <c r="K46" s="73">
        <v>0</v>
      </c>
      <c r="L46" s="58">
        <f t="shared" si="23"/>
        <v>0</v>
      </c>
      <c r="M46" s="13"/>
      <c r="N46" s="58">
        <f t="shared" si="24"/>
        <v>0</v>
      </c>
      <c r="O46" s="13">
        <v>1</v>
      </c>
      <c r="P46" s="58">
        <f t="shared" si="25"/>
        <v>0</v>
      </c>
      <c r="Q46" s="13"/>
      <c r="R46" s="58">
        <f t="shared" si="26"/>
        <v>0</v>
      </c>
      <c r="S46" s="13"/>
      <c r="T46" s="58">
        <f t="shared" si="27"/>
        <v>0</v>
      </c>
      <c r="U46" s="13"/>
      <c r="V46" s="58">
        <f t="shared" si="28"/>
        <v>0</v>
      </c>
      <c r="W46" s="13"/>
      <c r="X46" s="58">
        <f t="shared" si="25"/>
        <v>0</v>
      </c>
      <c r="Z46" s="59" t="e">
        <f>SUM(S46,O46,#REF!,W46,U46,M46,K46,I46,G46)</f>
        <v>#REF!</v>
      </c>
      <c r="AA46" s="239" t="e">
        <f>SUM(T46,P46,#REF!,X46,V46,N46,L46,J46,H46)</f>
        <v>#REF!</v>
      </c>
    </row>
    <row r="47" spans="1:27" ht="15" customHeight="1">
      <c r="A47" s="48"/>
      <c r="B47" s="86" t="s">
        <v>68</v>
      </c>
      <c r="C47" s="14" t="s">
        <v>44</v>
      </c>
      <c r="D47" s="61"/>
      <c r="G47" s="73">
        <v>1</v>
      </c>
      <c r="H47" s="58">
        <f t="shared" si="21"/>
        <v>0</v>
      </c>
      <c r="I47" s="73">
        <v>0</v>
      </c>
      <c r="J47" s="58">
        <f t="shared" si="22"/>
        <v>0</v>
      </c>
      <c r="K47" s="73">
        <v>0</v>
      </c>
      <c r="L47" s="58">
        <f t="shared" si="23"/>
        <v>0</v>
      </c>
      <c r="M47" s="29"/>
      <c r="N47" s="58">
        <f t="shared" si="24"/>
        <v>0</v>
      </c>
      <c r="O47" s="29"/>
      <c r="P47" s="58">
        <f t="shared" si="25"/>
        <v>0</v>
      </c>
      <c r="Q47" s="29"/>
      <c r="R47" s="58">
        <f t="shared" si="26"/>
        <v>0</v>
      </c>
      <c r="S47" s="29"/>
      <c r="T47" s="58">
        <f t="shared" si="27"/>
        <v>0</v>
      </c>
      <c r="U47" s="29"/>
      <c r="V47" s="58">
        <f t="shared" si="28"/>
        <v>0</v>
      </c>
      <c r="W47" s="29">
        <v>1</v>
      </c>
      <c r="X47" s="58">
        <f t="shared" si="25"/>
        <v>0</v>
      </c>
      <c r="Z47" s="59" t="e">
        <f>SUM(S47,O47,#REF!,W47,U47,M47,K47,I47,G47)</f>
        <v>#REF!</v>
      </c>
      <c r="AA47" s="239" t="e">
        <f>SUM(T47,P47,#REF!,X47,V47,N47,L47,J47,H47)</f>
        <v>#REF!</v>
      </c>
    </row>
    <row r="48" spans="1:27" ht="15" customHeight="1">
      <c r="A48" s="48"/>
      <c r="B48" s="86" t="s">
        <v>69</v>
      </c>
      <c r="C48" s="14" t="s">
        <v>44</v>
      </c>
      <c r="D48" s="61"/>
      <c r="G48" s="73">
        <v>1</v>
      </c>
      <c r="H48" s="58">
        <f t="shared" si="21"/>
        <v>0</v>
      </c>
      <c r="I48" s="73">
        <v>0</v>
      </c>
      <c r="J48" s="58">
        <f t="shared" si="22"/>
        <v>0</v>
      </c>
      <c r="K48" s="73">
        <v>2</v>
      </c>
      <c r="L48" s="58">
        <f t="shared" si="23"/>
        <v>0</v>
      </c>
      <c r="M48" s="13"/>
      <c r="N48" s="58">
        <f t="shared" si="24"/>
        <v>0</v>
      </c>
      <c r="O48" s="13"/>
      <c r="P48" s="58">
        <f t="shared" si="25"/>
        <v>0</v>
      </c>
      <c r="Q48" s="13"/>
      <c r="R48" s="58">
        <f t="shared" si="26"/>
        <v>0</v>
      </c>
      <c r="S48" s="13"/>
      <c r="T48" s="58">
        <f t="shared" si="27"/>
        <v>0</v>
      </c>
      <c r="U48" s="13"/>
      <c r="V48" s="58">
        <f t="shared" si="28"/>
        <v>0</v>
      </c>
      <c r="W48" s="13">
        <v>1</v>
      </c>
      <c r="X48" s="58">
        <f t="shared" si="25"/>
        <v>0</v>
      </c>
      <c r="Z48" s="59" t="e">
        <f>SUM(S48,O48,#REF!,W48,U48,M48,K48,I48,G48)</f>
        <v>#REF!</v>
      </c>
      <c r="AA48" s="239" t="e">
        <f>SUM(T48,P48,#REF!,X48,V48,N48,L48,J48,H48)</f>
        <v>#REF!</v>
      </c>
    </row>
    <row r="49" spans="1:27" ht="15" customHeight="1">
      <c r="A49" s="48"/>
      <c r="B49" s="49" t="s">
        <v>70</v>
      </c>
      <c r="C49" s="14" t="s">
        <v>44</v>
      </c>
      <c r="D49" s="61"/>
      <c r="G49" s="73">
        <v>5</v>
      </c>
      <c r="H49" s="58">
        <f t="shared" si="21"/>
        <v>0</v>
      </c>
      <c r="I49" s="73">
        <v>2</v>
      </c>
      <c r="J49" s="58">
        <f t="shared" si="22"/>
        <v>0</v>
      </c>
      <c r="K49" s="73">
        <v>4</v>
      </c>
      <c r="L49" s="58">
        <f t="shared" si="23"/>
        <v>0</v>
      </c>
      <c r="M49" s="13">
        <v>2</v>
      </c>
      <c r="N49" s="58">
        <f t="shared" si="24"/>
        <v>0</v>
      </c>
      <c r="O49" s="13">
        <v>1</v>
      </c>
      <c r="P49" s="58">
        <f t="shared" si="25"/>
        <v>0</v>
      </c>
      <c r="Q49" s="13">
        <v>0</v>
      </c>
      <c r="R49" s="58">
        <f t="shared" si="26"/>
        <v>0</v>
      </c>
      <c r="S49" s="13"/>
      <c r="T49" s="58">
        <f t="shared" si="27"/>
        <v>0</v>
      </c>
      <c r="U49" s="13">
        <v>3</v>
      </c>
      <c r="V49" s="58">
        <f t="shared" si="28"/>
        <v>0</v>
      </c>
      <c r="W49" s="13">
        <v>2</v>
      </c>
      <c r="X49" s="58">
        <f t="shared" si="25"/>
        <v>0</v>
      </c>
      <c r="Z49" s="59" t="e">
        <f>SUM(S49,O49,#REF!,W49,U49,M49,K49,I49,G49)</f>
        <v>#REF!</v>
      </c>
      <c r="AA49" s="239" t="e">
        <f>SUM(T49,P49,#REF!,X49,V49,N49,L49,J49,H49)</f>
        <v>#REF!</v>
      </c>
    </row>
    <row r="50" spans="1:27" ht="15" customHeight="1">
      <c r="A50" s="48"/>
      <c r="B50" s="86" t="s">
        <v>71</v>
      </c>
      <c r="C50" s="14" t="s">
        <v>44</v>
      </c>
      <c r="D50" s="61"/>
      <c r="F50" s="9"/>
      <c r="G50" s="73">
        <v>0</v>
      </c>
      <c r="H50" s="58">
        <f t="shared" si="21"/>
        <v>0</v>
      </c>
      <c r="I50" s="73">
        <v>4</v>
      </c>
      <c r="J50" s="58">
        <f t="shared" si="22"/>
        <v>0</v>
      </c>
      <c r="K50" s="73">
        <v>3</v>
      </c>
      <c r="L50" s="58">
        <f t="shared" si="23"/>
        <v>0</v>
      </c>
      <c r="M50" s="13"/>
      <c r="N50" s="58">
        <f t="shared" si="24"/>
        <v>0</v>
      </c>
      <c r="O50" s="13"/>
      <c r="P50" s="58">
        <f t="shared" si="25"/>
        <v>0</v>
      </c>
      <c r="Q50" s="13"/>
      <c r="R50" s="58">
        <f t="shared" si="26"/>
        <v>0</v>
      </c>
      <c r="S50" s="13"/>
      <c r="T50" s="58">
        <f t="shared" si="27"/>
        <v>0</v>
      </c>
      <c r="U50" s="13"/>
      <c r="V50" s="58">
        <f t="shared" si="28"/>
        <v>0</v>
      </c>
      <c r="W50" s="13"/>
      <c r="X50" s="58">
        <f t="shared" si="25"/>
        <v>0</v>
      </c>
      <c r="Z50" s="59" t="e">
        <f>SUM(S50,O50,#REF!,W50,U50,M50,K50,I50,G50)</f>
        <v>#REF!</v>
      </c>
      <c r="AA50" s="239" t="e">
        <f>SUM(T50,P50,#REF!,X50,V50,N50,L50,J50,H50)</f>
        <v>#REF!</v>
      </c>
    </row>
    <row r="51" spans="1:27" ht="15" customHeight="1">
      <c r="A51" s="48"/>
      <c r="B51" s="86" t="s">
        <v>72</v>
      </c>
      <c r="C51" s="14" t="s">
        <v>44</v>
      </c>
      <c r="D51" s="61"/>
      <c r="F51" s="9"/>
      <c r="G51" s="73">
        <v>2</v>
      </c>
      <c r="H51" s="58">
        <f t="shared" si="21"/>
        <v>0</v>
      </c>
      <c r="I51" s="73">
        <v>2</v>
      </c>
      <c r="J51" s="58">
        <f t="shared" si="22"/>
        <v>0</v>
      </c>
      <c r="K51" s="73">
        <v>2</v>
      </c>
      <c r="L51" s="58">
        <f t="shared" si="23"/>
        <v>0</v>
      </c>
      <c r="M51" s="13"/>
      <c r="N51" s="58">
        <f t="shared" si="24"/>
        <v>0</v>
      </c>
      <c r="O51" s="13"/>
      <c r="P51" s="58">
        <f t="shared" si="25"/>
        <v>0</v>
      </c>
      <c r="Q51" s="13"/>
      <c r="R51" s="58">
        <f t="shared" si="26"/>
        <v>0</v>
      </c>
      <c r="S51" s="13"/>
      <c r="T51" s="58">
        <f t="shared" si="27"/>
        <v>0</v>
      </c>
      <c r="U51" s="13">
        <v>3</v>
      </c>
      <c r="V51" s="58">
        <f t="shared" si="28"/>
        <v>0</v>
      </c>
      <c r="W51" s="13">
        <v>2</v>
      </c>
      <c r="X51" s="58">
        <f t="shared" si="25"/>
        <v>0</v>
      </c>
      <c r="Z51" s="59" t="e">
        <f>SUM(S51,O51,#REF!,W51,U51,M51,K51,I51,G51)</f>
        <v>#REF!</v>
      </c>
      <c r="AA51" s="239" t="e">
        <f>SUM(T51,P51,#REF!,X51,V51,N51,L51,J51,H51)</f>
        <v>#REF!</v>
      </c>
    </row>
    <row r="52" spans="1:27" ht="15" customHeight="1">
      <c r="A52" s="48"/>
      <c r="B52" s="86" t="s">
        <v>73</v>
      </c>
      <c r="C52" s="14" t="s">
        <v>44</v>
      </c>
      <c r="D52" s="61"/>
      <c r="F52" s="9"/>
      <c r="G52" s="73">
        <v>4</v>
      </c>
      <c r="H52" s="58">
        <f t="shared" si="21"/>
        <v>0</v>
      </c>
      <c r="I52" s="73">
        <v>0</v>
      </c>
      <c r="J52" s="58">
        <f t="shared" si="22"/>
        <v>0</v>
      </c>
      <c r="K52" s="73">
        <v>0</v>
      </c>
      <c r="L52" s="58">
        <f t="shared" si="23"/>
        <v>0</v>
      </c>
      <c r="M52" s="13"/>
      <c r="N52" s="58">
        <f t="shared" si="24"/>
        <v>0</v>
      </c>
      <c r="O52" s="13"/>
      <c r="P52" s="58">
        <f t="shared" si="25"/>
        <v>0</v>
      </c>
      <c r="Q52" s="13"/>
      <c r="R52" s="58">
        <f t="shared" si="26"/>
        <v>0</v>
      </c>
      <c r="S52" s="13"/>
      <c r="T52" s="58">
        <f t="shared" si="27"/>
        <v>0</v>
      </c>
      <c r="U52" s="13"/>
      <c r="V52" s="58">
        <f t="shared" si="28"/>
        <v>0</v>
      </c>
      <c r="W52" s="13"/>
      <c r="X52" s="58">
        <f t="shared" si="25"/>
        <v>0</v>
      </c>
      <c r="Z52" s="59" t="e">
        <f>SUM(S52,O52,#REF!,W52,U52,M52,K52,I52,G52)</f>
        <v>#REF!</v>
      </c>
      <c r="AA52" s="239" t="e">
        <f>SUM(T52,P52,#REF!,X52,V52,N52,L52,J52,H52)</f>
        <v>#REF!</v>
      </c>
    </row>
    <row r="53" spans="1:27" ht="15" customHeight="1">
      <c r="A53" s="48"/>
      <c r="B53" s="86" t="s">
        <v>74</v>
      </c>
      <c r="C53" s="14" t="s">
        <v>44</v>
      </c>
      <c r="D53" s="61"/>
      <c r="F53" s="9"/>
      <c r="G53" s="73">
        <v>5</v>
      </c>
      <c r="H53" s="58">
        <f t="shared" si="21"/>
        <v>0</v>
      </c>
      <c r="I53" s="73">
        <v>1</v>
      </c>
      <c r="J53" s="58">
        <f t="shared" si="22"/>
        <v>0</v>
      </c>
      <c r="K53" s="73">
        <v>0</v>
      </c>
      <c r="L53" s="58">
        <f t="shared" si="23"/>
        <v>0</v>
      </c>
      <c r="M53" s="13"/>
      <c r="N53" s="58">
        <f t="shared" si="24"/>
        <v>0</v>
      </c>
      <c r="O53" s="13"/>
      <c r="P53" s="58">
        <f t="shared" si="25"/>
        <v>0</v>
      </c>
      <c r="Q53" s="13"/>
      <c r="R53" s="58">
        <f t="shared" si="26"/>
        <v>0</v>
      </c>
      <c r="S53" s="13"/>
      <c r="T53" s="58">
        <f t="shared" si="27"/>
        <v>0</v>
      </c>
      <c r="U53" s="13"/>
      <c r="V53" s="58">
        <f t="shared" si="28"/>
        <v>0</v>
      </c>
      <c r="W53" s="13">
        <v>1</v>
      </c>
      <c r="X53" s="58">
        <f t="shared" si="25"/>
        <v>0</v>
      </c>
      <c r="Z53" s="59" t="e">
        <f>SUM(S53,O53,#REF!,W53,U53,M53,K53,I53,G53)</f>
        <v>#REF!</v>
      </c>
      <c r="AA53" s="239" t="e">
        <f>SUM(T53,P53,#REF!,X53,V53,N53,L53,J53,H53)</f>
        <v>#REF!</v>
      </c>
    </row>
    <row r="54" spans="1:27" ht="15" customHeight="1">
      <c r="A54" s="48"/>
      <c r="B54" s="86" t="s">
        <v>75</v>
      </c>
      <c r="C54" s="14" t="s">
        <v>44</v>
      </c>
      <c r="D54" s="61"/>
      <c r="F54" s="9"/>
      <c r="G54" s="73">
        <v>4</v>
      </c>
      <c r="H54" s="58">
        <f t="shared" si="21"/>
        <v>0</v>
      </c>
      <c r="I54" s="73">
        <v>0</v>
      </c>
      <c r="J54" s="58">
        <f t="shared" si="22"/>
        <v>0</v>
      </c>
      <c r="K54" s="73">
        <v>0</v>
      </c>
      <c r="L54" s="58">
        <f t="shared" si="23"/>
        <v>0</v>
      </c>
      <c r="M54" s="13"/>
      <c r="N54" s="58">
        <f t="shared" si="24"/>
        <v>0</v>
      </c>
      <c r="O54" s="13"/>
      <c r="P54" s="58">
        <f t="shared" si="25"/>
        <v>0</v>
      </c>
      <c r="Q54" s="13"/>
      <c r="R54" s="58">
        <f t="shared" si="26"/>
        <v>0</v>
      </c>
      <c r="S54" s="13"/>
      <c r="T54" s="58">
        <f t="shared" si="27"/>
        <v>0</v>
      </c>
      <c r="U54" s="13"/>
      <c r="V54" s="58">
        <f t="shared" si="28"/>
        <v>0</v>
      </c>
      <c r="W54" s="13"/>
      <c r="X54" s="58">
        <f t="shared" si="25"/>
        <v>0</v>
      </c>
      <c r="Z54" s="59" t="e">
        <f>SUM(S54,O54,#REF!,W54,U54,M54,K54,I54,G54)</f>
        <v>#REF!</v>
      </c>
      <c r="AA54" s="239" t="e">
        <f>SUM(T54,P54,#REF!,X54,V54,N54,L54,J54,H54)</f>
        <v>#REF!</v>
      </c>
    </row>
    <row r="55" spans="1:27" ht="15" customHeight="1">
      <c r="A55" s="48"/>
      <c r="B55" s="86" t="s">
        <v>76</v>
      </c>
      <c r="C55" s="14" t="s">
        <v>44</v>
      </c>
      <c r="D55" s="61"/>
      <c r="F55" s="9"/>
      <c r="G55" s="73">
        <v>1</v>
      </c>
      <c r="H55" s="58">
        <f t="shared" si="21"/>
        <v>0</v>
      </c>
      <c r="I55" s="73">
        <v>3</v>
      </c>
      <c r="J55" s="58">
        <f t="shared" si="22"/>
        <v>0</v>
      </c>
      <c r="K55" s="73">
        <v>0</v>
      </c>
      <c r="L55" s="58">
        <f t="shared" si="23"/>
        <v>0</v>
      </c>
      <c r="M55" s="13">
        <v>2</v>
      </c>
      <c r="N55" s="58">
        <f t="shared" si="24"/>
        <v>0</v>
      </c>
      <c r="O55" s="13">
        <v>1</v>
      </c>
      <c r="P55" s="58">
        <f t="shared" si="25"/>
        <v>0</v>
      </c>
      <c r="Q55" s="13">
        <v>0</v>
      </c>
      <c r="R55" s="58">
        <f t="shared" si="26"/>
        <v>0</v>
      </c>
      <c r="S55" s="13"/>
      <c r="T55" s="58">
        <f t="shared" si="27"/>
        <v>0</v>
      </c>
      <c r="U55" s="13">
        <v>3</v>
      </c>
      <c r="V55" s="58">
        <f t="shared" si="28"/>
        <v>0</v>
      </c>
      <c r="W55" s="13">
        <v>5</v>
      </c>
      <c r="X55" s="58">
        <f t="shared" si="25"/>
        <v>0</v>
      </c>
      <c r="Z55" s="59" t="e">
        <f>SUM(S55,O55,#REF!,W55,U55,M55,K55,I55,G55)</f>
        <v>#REF!</v>
      </c>
      <c r="AA55" s="239" t="e">
        <f>SUM(T55,P55,#REF!,X55,V55,N55,L55,J55,H55)</f>
        <v>#REF!</v>
      </c>
    </row>
    <row r="56" spans="1:27" ht="15" customHeight="1">
      <c r="A56" s="48"/>
      <c r="B56" s="86" t="s">
        <v>77</v>
      </c>
      <c r="C56" s="14" t="s">
        <v>44</v>
      </c>
      <c r="D56" s="61"/>
      <c r="F56" s="9"/>
      <c r="G56" s="73">
        <v>6</v>
      </c>
      <c r="H56" s="58">
        <f t="shared" si="21"/>
        <v>0</v>
      </c>
      <c r="I56" s="73">
        <v>0</v>
      </c>
      <c r="J56" s="58">
        <f t="shared" si="22"/>
        <v>0</v>
      </c>
      <c r="K56" s="73">
        <v>0</v>
      </c>
      <c r="L56" s="58">
        <f t="shared" si="23"/>
        <v>0</v>
      </c>
      <c r="M56" s="13"/>
      <c r="N56" s="58">
        <f t="shared" si="24"/>
        <v>0</v>
      </c>
      <c r="O56" s="13"/>
      <c r="P56" s="58">
        <f t="shared" si="25"/>
        <v>0</v>
      </c>
      <c r="Q56" s="13"/>
      <c r="R56" s="58">
        <f t="shared" si="26"/>
        <v>0</v>
      </c>
      <c r="S56" s="13"/>
      <c r="T56" s="58">
        <f t="shared" si="27"/>
        <v>0</v>
      </c>
      <c r="U56" s="13"/>
      <c r="V56" s="58">
        <f t="shared" si="28"/>
        <v>0</v>
      </c>
      <c r="W56" s="13"/>
      <c r="X56" s="58">
        <f t="shared" si="25"/>
        <v>0</v>
      </c>
      <c r="Z56" s="59" t="e">
        <f>SUM(S56,O56,#REF!,W56,U56,M56,K56,I56,G56)</f>
        <v>#REF!</v>
      </c>
      <c r="AA56" s="239" t="e">
        <f>SUM(T56,P56,#REF!,X56,V56,N56,L56,J56,H56)</f>
        <v>#REF!</v>
      </c>
    </row>
    <row r="57" spans="1:27" ht="15" customHeight="1">
      <c r="A57" s="48"/>
      <c r="B57" s="86" t="s">
        <v>78</v>
      </c>
      <c r="C57" s="14" t="s">
        <v>44</v>
      </c>
      <c r="D57" s="61"/>
      <c r="F57" s="9"/>
      <c r="G57" s="73">
        <v>3</v>
      </c>
      <c r="H57" s="58">
        <f t="shared" si="21"/>
        <v>0</v>
      </c>
      <c r="I57" s="73">
        <v>0</v>
      </c>
      <c r="J57" s="58">
        <f t="shared" si="22"/>
        <v>0</v>
      </c>
      <c r="K57" s="73">
        <v>0</v>
      </c>
      <c r="L57" s="58">
        <f t="shared" si="23"/>
        <v>0</v>
      </c>
      <c r="M57" s="13"/>
      <c r="N57" s="58">
        <f t="shared" si="24"/>
        <v>0</v>
      </c>
      <c r="O57" s="13"/>
      <c r="P57" s="58">
        <f t="shared" si="25"/>
        <v>0</v>
      </c>
      <c r="Q57" s="13"/>
      <c r="R57" s="58">
        <f t="shared" si="26"/>
        <v>0</v>
      </c>
      <c r="S57" s="13"/>
      <c r="T57" s="58">
        <f t="shared" si="27"/>
        <v>0</v>
      </c>
      <c r="U57" s="13"/>
      <c r="V57" s="58">
        <f t="shared" si="28"/>
        <v>0</v>
      </c>
      <c r="W57" s="13"/>
      <c r="X57" s="58">
        <f t="shared" si="25"/>
        <v>0</v>
      </c>
      <c r="Z57" s="59" t="e">
        <f>SUM(S57,O57,#REF!,W57,U57,M57,K57,I57,G57)</f>
        <v>#REF!</v>
      </c>
      <c r="AA57" s="239" t="e">
        <f>SUM(T57,P57,#REF!,X57,V57,N57,L57,J57,H57)</f>
        <v>#REF!</v>
      </c>
    </row>
    <row r="58" spans="1:27" ht="15" customHeight="1">
      <c r="A58" s="48"/>
      <c r="B58" s="49" t="s">
        <v>79</v>
      </c>
      <c r="C58" s="14" t="s">
        <v>44</v>
      </c>
      <c r="D58" s="61"/>
      <c r="G58" s="73">
        <v>0</v>
      </c>
      <c r="H58" s="58">
        <f t="shared" si="21"/>
        <v>0</v>
      </c>
      <c r="I58" s="73">
        <v>3</v>
      </c>
      <c r="J58" s="58">
        <f t="shared" si="22"/>
        <v>0</v>
      </c>
      <c r="K58" s="73">
        <v>0</v>
      </c>
      <c r="L58" s="58">
        <f t="shared" si="23"/>
        <v>0</v>
      </c>
      <c r="M58" s="13"/>
      <c r="N58" s="58">
        <f t="shared" si="24"/>
        <v>0</v>
      </c>
      <c r="O58" s="13">
        <v>1</v>
      </c>
      <c r="P58" s="58">
        <f t="shared" si="25"/>
        <v>0</v>
      </c>
      <c r="Q58" s="13"/>
      <c r="R58" s="58">
        <f t="shared" si="26"/>
        <v>0</v>
      </c>
      <c r="S58" s="13"/>
      <c r="T58" s="58">
        <f t="shared" si="27"/>
        <v>0</v>
      </c>
      <c r="U58" s="13"/>
      <c r="V58" s="58">
        <f t="shared" si="28"/>
        <v>0</v>
      </c>
      <c r="W58" s="13"/>
      <c r="X58" s="58">
        <f t="shared" si="25"/>
        <v>0</v>
      </c>
      <c r="Z58" s="59" t="e">
        <f>SUM(S58,O58,#REF!,W58,U58,M58,K58,I58,G58)</f>
        <v>#REF!</v>
      </c>
      <c r="AA58" s="239" t="e">
        <f>SUM(T58,P58,#REF!,X58,V58,N58,L58,J58,H58)</f>
        <v>#REF!</v>
      </c>
    </row>
    <row r="59" spans="1:27" ht="15" customHeight="1">
      <c r="A59" s="48"/>
      <c r="B59" s="49" t="s">
        <v>80</v>
      </c>
      <c r="C59" s="14" t="s">
        <v>44</v>
      </c>
      <c r="D59" s="61"/>
      <c r="G59" s="73">
        <v>3</v>
      </c>
      <c r="H59" s="58">
        <f t="shared" si="21"/>
        <v>0</v>
      </c>
      <c r="I59" s="73">
        <v>2</v>
      </c>
      <c r="J59" s="58">
        <f t="shared" si="22"/>
        <v>0</v>
      </c>
      <c r="K59" s="73">
        <v>1</v>
      </c>
      <c r="L59" s="58">
        <f t="shared" si="23"/>
        <v>0</v>
      </c>
      <c r="M59" s="13"/>
      <c r="N59" s="58">
        <f t="shared" si="24"/>
        <v>0</v>
      </c>
      <c r="O59" s="13"/>
      <c r="P59" s="58">
        <f t="shared" si="25"/>
        <v>0</v>
      </c>
      <c r="Q59" s="13"/>
      <c r="R59" s="58">
        <f t="shared" si="26"/>
        <v>0</v>
      </c>
      <c r="S59" s="13"/>
      <c r="T59" s="58">
        <f t="shared" si="27"/>
        <v>0</v>
      </c>
      <c r="U59" s="13">
        <v>3</v>
      </c>
      <c r="V59" s="58">
        <f t="shared" si="28"/>
        <v>0</v>
      </c>
      <c r="W59" s="13">
        <v>3</v>
      </c>
      <c r="X59" s="58">
        <f t="shared" si="25"/>
        <v>0</v>
      </c>
      <c r="Z59" s="59" t="e">
        <f>SUM(S59,O59,#REF!,W59,U59,M59,K59,I59,G59)</f>
        <v>#REF!</v>
      </c>
      <c r="AA59" s="239" t="e">
        <f>SUM(T59,P59,#REF!,X59,V59,N59,L59,J59,H59)</f>
        <v>#REF!</v>
      </c>
    </row>
    <row r="60" spans="1:27" ht="15" customHeight="1">
      <c r="A60" s="48"/>
      <c r="B60" s="49" t="s">
        <v>81</v>
      </c>
      <c r="C60" s="14" t="s">
        <v>44</v>
      </c>
      <c r="D60" s="61"/>
      <c r="F60" s="9"/>
      <c r="G60" s="73">
        <v>3</v>
      </c>
      <c r="H60" s="58">
        <f t="shared" si="21"/>
        <v>0</v>
      </c>
      <c r="I60" s="73">
        <v>3</v>
      </c>
      <c r="J60" s="58">
        <f t="shared" si="22"/>
        <v>0</v>
      </c>
      <c r="K60" s="73">
        <v>1</v>
      </c>
      <c r="L60" s="58">
        <f t="shared" si="23"/>
        <v>0</v>
      </c>
      <c r="M60" s="13">
        <v>0</v>
      </c>
      <c r="N60" s="58">
        <f t="shared" si="24"/>
        <v>0</v>
      </c>
      <c r="O60" s="13"/>
      <c r="P60" s="58">
        <f t="shared" si="25"/>
        <v>0</v>
      </c>
      <c r="Q60" s="13">
        <v>1</v>
      </c>
      <c r="R60" s="58">
        <f t="shared" si="26"/>
        <v>0</v>
      </c>
      <c r="S60" s="13"/>
      <c r="T60" s="58">
        <f t="shared" si="27"/>
        <v>0</v>
      </c>
      <c r="U60" s="13">
        <v>3</v>
      </c>
      <c r="V60" s="58">
        <f t="shared" si="28"/>
        <v>0</v>
      </c>
      <c r="W60" s="13">
        <v>2</v>
      </c>
      <c r="X60" s="58">
        <f t="shared" si="25"/>
        <v>0</v>
      </c>
      <c r="Z60" s="59" t="e">
        <f>SUM(S60,O60,#REF!,W60,U60,M60,K60,I60,G60)</f>
        <v>#REF!</v>
      </c>
      <c r="AA60" s="239" t="e">
        <f>SUM(T60,P60,#REF!,X60,V60,N60,L60,J60,H60)</f>
        <v>#REF!</v>
      </c>
    </row>
    <row r="61" spans="1:27" ht="15" customHeight="1">
      <c r="A61" s="48"/>
      <c r="B61" s="86" t="s">
        <v>82</v>
      </c>
      <c r="C61" s="14" t="s">
        <v>44</v>
      </c>
      <c r="D61" s="61"/>
      <c r="F61" s="9"/>
      <c r="G61" s="73">
        <v>5</v>
      </c>
      <c r="H61" s="58">
        <f t="shared" si="21"/>
        <v>0</v>
      </c>
      <c r="I61" s="73">
        <v>0</v>
      </c>
      <c r="J61" s="58">
        <f t="shared" si="22"/>
        <v>0</v>
      </c>
      <c r="K61" s="73">
        <v>0</v>
      </c>
      <c r="L61" s="58">
        <f t="shared" si="23"/>
        <v>0</v>
      </c>
      <c r="M61" s="13"/>
      <c r="N61" s="58">
        <f t="shared" si="24"/>
        <v>0</v>
      </c>
      <c r="O61" s="13"/>
      <c r="P61" s="58">
        <f t="shared" si="25"/>
        <v>0</v>
      </c>
      <c r="Q61" s="13"/>
      <c r="R61" s="58">
        <f t="shared" si="26"/>
        <v>0</v>
      </c>
      <c r="S61" s="13"/>
      <c r="T61" s="58">
        <f t="shared" si="27"/>
        <v>0</v>
      </c>
      <c r="U61" s="13"/>
      <c r="V61" s="58">
        <f t="shared" si="28"/>
        <v>0</v>
      </c>
      <c r="W61" s="13"/>
      <c r="X61" s="58">
        <f t="shared" si="25"/>
        <v>0</v>
      </c>
      <c r="Z61" s="59" t="e">
        <f>SUM(S61,O61,#REF!,W61,U61,M61,K61,I61,G61)</f>
        <v>#REF!</v>
      </c>
      <c r="AA61" s="239" t="e">
        <f>SUM(T61,P61,#REF!,X61,V61,N61,L61,J61,H61)</f>
        <v>#REF!</v>
      </c>
    </row>
    <row r="62" spans="1:27" ht="15" customHeight="1">
      <c r="A62" s="48"/>
      <c r="B62" s="86" t="s">
        <v>83</v>
      </c>
      <c r="C62" s="14" t="s">
        <v>44</v>
      </c>
      <c r="D62" s="61"/>
      <c r="F62" s="9"/>
      <c r="G62" s="73">
        <v>5</v>
      </c>
      <c r="H62" s="58">
        <f t="shared" si="21"/>
        <v>0</v>
      </c>
      <c r="I62" s="73">
        <v>0</v>
      </c>
      <c r="J62" s="58">
        <f t="shared" si="22"/>
        <v>0</v>
      </c>
      <c r="K62" s="73">
        <v>0</v>
      </c>
      <c r="L62" s="58">
        <f t="shared" si="23"/>
        <v>0</v>
      </c>
      <c r="M62" s="13"/>
      <c r="N62" s="58">
        <f t="shared" si="24"/>
        <v>0</v>
      </c>
      <c r="O62" s="13"/>
      <c r="P62" s="58">
        <f t="shared" si="25"/>
        <v>0</v>
      </c>
      <c r="Q62" s="13"/>
      <c r="R62" s="58">
        <f t="shared" si="26"/>
        <v>0</v>
      </c>
      <c r="S62" s="13"/>
      <c r="T62" s="58">
        <f t="shared" si="27"/>
        <v>0</v>
      </c>
      <c r="U62" s="13"/>
      <c r="V62" s="58">
        <f t="shared" si="28"/>
        <v>0</v>
      </c>
      <c r="W62" s="13"/>
      <c r="X62" s="58">
        <f t="shared" si="25"/>
        <v>0</v>
      </c>
      <c r="Z62" s="59" t="e">
        <f>SUM(S62,O62,#REF!,W62,U62,M62,K62,I62,G62)</f>
        <v>#REF!</v>
      </c>
      <c r="AA62" s="239" t="e">
        <f>SUM(T62,P62,#REF!,X62,V62,N62,L62,J62,H62)</f>
        <v>#REF!</v>
      </c>
    </row>
    <row r="63" spans="1:27" ht="15" customHeight="1">
      <c r="A63" s="48"/>
      <c r="B63" s="86" t="s">
        <v>84</v>
      </c>
      <c r="C63" s="14" t="s">
        <v>44</v>
      </c>
      <c r="D63" s="61"/>
      <c r="F63" s="9"/>
      <c r="G63" s="73">
        <v>4</v>
      </c>
      <c r="H63" s="58">
        <f t="shared" si="21"/>
        <v>0</v>
      </c>
      <c r="I63" s="73">
        <v>0</v>
      </c>
      <c r="J63" s="58">
        <f t="shared" si="22"/>
        <v>0</v>
      </c>
      <c r="K63" s="73">
        <v>0</v>
      </c>
      <c r="L63" s="58">
        <f t="shared" si="23"/>
        <v>0</v>
      </c>
      <c r="M63" s="13"/>
      <c r="N63" s="58">
        <f t="shared" si="24"/>
        <v>0</v>
      </c>
      <c r="O63" s="13"/>
      <c r="P63" s="58">
        <f t="shared" si="25"/>
        <v>0</v>
      </c>
      <c r="Q63" s="13"/>
      <c r="R63" s="58">
        <f t="shared" si="26"/>
        <v>0</v>
      </c>
      <c r="S63" s="13"/>
      <c r="T63" s="58">
        <f t="shared" si="27"/>
        <v>0</v>
      </c>
      <c r="U63" s="13"/>
      <c r="V63" s="58">
        <f t="shared" si="28"/>
        <v>0</v>
      </c>
      <c r="W63" s="13"/>
      <c r="X63" s="58">
        <f t="shared" si="25"/>
        <v>0</v>
      </c>
      <c r="Z63" s="59" t="e">
        <f>SUM(S63,O63,#REF!,W63,U63,M63,K63,I63,G63)</f>
        <v>#REF!</v>
      </c>
      <c r="AA63" s="239" t="e">
        <f>SUM(T63,P63,#REF!,X63,V63,N63,L63,J63,H63)</f>
        <v>#REF!</v>
      </c>
    </row>
    <row r="64" spans="1:27" ht="15" customHeight="1">
      <c r="A64" s="48"/>
      <c r="B64" s="86" t="s">
        <v>85</v>
      </c>
      <c r="C64" s="14" t="s">
        <v>44</v>
      </c>
      <c r="D64" s="61"/>
      <c r="F64" s="9"/>
      <c r="G64" s="73">
        <v>3</v>
      </c>
      <c r="H64" s="58">
        <f t="shared" si="21"/>
        <v>0</v>
      </c>
      <c r="I64" s="73">
        <v>1</v>
      </c>
      <c r="J64" s="58">
        <f t="shared" si="22"/>
        <v>0</v>
      </c>
      <c r="K64" s="73">
        <v>0</v>
      </c>
      <c r="L64" s="58">
        <f t="shared" si="23"/>
        <v>0</v>
      </c>
      <c r="M64" s="13"/>
      <c r="N64" s="58">
        <f t="shared" si="24"/>
        <v>0</v>
      </c>
      <c r="O64" s="13">
        <v>1</v>
      </c>
      <c r="P64" s="58">
        <f t="shared" si="25"/>
        <v>0</v>
      </c>
      <c r="Q64" s="13"/>
      <c r="R64" s="58">
        <f t="shared" si="26"/>
        <v>0</v>
      </c>
      <c r="S64" s="13"/>
      <c r="T64" s="58">
        <f t="shared" si="27"/>
        <v>0</v>
      </c>
      <c r="U64" s="13"/>
      <c r="V64" s="58">
        <f t="shared" si="28"/>
        <v>0</v>
      </c>
      <c r="W64" s="13">
        <v>2</v>
      </c>
      <c r="X64" s="58">
        <f t="shared" si="25"/>
        <v>0</v>
      </c>
      <c r="Z64" s="59" t="e">
        <f>SUM(S64,O64,#REF!,W64,U64,M64,K64,I64,G64)</f>
        <v>#REF!</v>
      </c>
      <c r="AA64" s="239" t="e">
        <f>SUM(T64,P64,#REF!,X64,V64,N64,L64,J64,H64)</f>
        <v>#REF!</v>
      </c>
    </row>
    <row r="65" spans="1:27" ht="15" customHeight="1">
      <c r="A65" s="48"/>
      <c r="B65" s="86" t="s">
        <v>86</v>
      </c>
      <c r="C65" s="14" t="s">
        <v>44</v>
      </c>
      <c r="D65" s="61"/>
      <c r="F65" s="9"/>
      <c r="G65" s="73">
        <v>2</v>
      </c>
      <c r="H65" s="58">
        <f t="shared" si="21"/>
        <v>0</v>
      </c>
      <c r="I65" s="73">
        <v>0</v>
      </c>
      <c r="J65" s="58">
        <f t="shared" si="22"/>
        <v>0</v>
      </c>
      <c r="K65" s="73">
        <v>0</v>
      </c>
      <c r="L65" s="58">
        <f t="shared" si="23"/>
        <v>0</v>
      </c>
      <c r="M65" s="13"/>
      <c r="N65" s="58">
        <f t="shared" si="24"/>
        <v>0</v>
      </c>
      <c r="O65" s="13"/>
      <c r="P65" s="58">
        <f t="shared" si="25"/>
        <v>0</v>
      </c>
      <c r="Q65" s="13"/>
      <c r="R65" s="58">
        <f t="shared" si="26"/>
        <v>0</v>
      </c>
      <c r="S65" s="13"/>
      <c r="T65" s="58">
        <f t="shared" si="27"/>
        <v>0</v>
      </c>
      <c r="U65" s="13"/>
      <c r="V65" s="58">
        <f t="shared" si="28"/>
        <v>0</v>
      </c>
      <c r="W65" s="13"/>
      <c r="X65" s="58">
        <f t="shared" si="25"/>
        <v>0</v>
      </c>
      <c r="Z65" s="59" t="e">
        <f>SUM(S65,O65,#REF!,W65,U65,M65,K65,I65,G65)</f>
        <v>#REF!</v>
      </c>
      <c r="AA65" s="239" t="e">
        <f>SUM(T65,P65,#REF!,X65,V65,N65,L65,J65,H65)</f>
        <v>#REF!</v>
      </c>
    </row>
    <row r="66" spans="1:27" ht="15" customHeight="1">
      <c r="A66" s="48"/>
      <c r="B66" s="49" t="s">
        <v>87</v>
      </c>
      <c r="C66" s="14" t="s">
        <v>44</v>
      </c>
      <c r="D66" s="61"/>
      <c r="F66" s="9"/>
      <c r="G66" s="73">
        <v>2</v>
      </c>
      <c r="H66" s="58">
        <f t="shared" si="21"/>
        <v>0</v>
      </c>
      <c r="I66" s="73">
        <v>0</v>
      </c>
      <c r="J66" s="58">
        <f t="shared" si="22"/>
        <v>0</v>
      </c>
      <c r="K66" s="73">
        <v>3</v>
      </c>
      <c r="L66" s="58">
        <f t="shared" si="23"/>
        <v>0</v>
      </c>
      <c r="M66" s="13"/>
      <c r="N66" s="58">
        <f t="shared" si="24"/>
        <v>0</v>
      </c>
      <c r="O66" s="13">
        <v>1</v>
      </c>
      <c r="P66" s="58">
        <f t="shared" si="25"/>
        <v>0</v>
      </c>
      <c r="Q66" s="13"/>
      <c r="R66" s="58">
        <f t="shared" si="26"/>
        <v>0</v>
      </c>
      <c r="S66" s="13"/>
      <c r="T66" s="58">
        <f t="shared" si="27"/>
        <v>0</v>
      </c>
      <c r="U66" s="13"/>
      <c r="V66" s="58">
        <f t="shared" si="28"/>
        <v>0</v>
      </c>
      <c r="W66" s="13">
        <v>4</v>
      </c>
      <c r="X66" s="58">
        <f t="shared" si="25"/>
        <v>0</v>
      </c>
      <c r="Z66" s="59" t="e">
        <f>SUM(S66,O66,#REF!,W66,U66,M66,K66,I66,G66)</f>
        <v>#REF!</v>
      </c>
      <c r="AA66" s="239" t="e">
        <f>SUM(T66,P66,#REF!,X66,V66,N66,L66,J66,H66)</f>
        <v>#REF!</v>
      </c>
    </row>
    <row r="67" spans="1:27" ht="15" customHeight="1">
      <c r="A67" s="48"/>
      <c r="B67" s="49" t="s">
        <v>88</v>
      </c>
      <c r="C67" s="14" t="s">
        <v>44</v>
      </c>
      <c r="D67" s="61"/>
      <c r="F67" s="9"/>
      <c r="G67" s="73">
        <v>3</v>
      </c>
      <c r="H67" s="58">
        <f t="shared" si="21"/>
        <v>0</v>
      </c>
      <c r="I67" s="73">
        <v>1</v>
      </c>
      <c r="J67" s="58">
        <f t="shared" si="22"/>
        <v>0</v>
      </c>
      <c r="K67" s="73">
        <v>3</v>
      </c>
      <c r="L67" s="58">
        <f t="shared" si="23"/>
        <v>0</v>
      </c>
      <c r="M67" s="13">
        <v>0</v>
      </c>
      <c r="N67" s="58">
        <f t="shared" si="24"/>
        <v>0</v>
      </c>
      <c r="O67" s="13">
        <v>3</v>
      </c>
      <c r="P67" s="58">
        <f t="shared" si="25"/>
        <v>0</v>
      </c>
      <c r="Q67" s="13">
        <v>1</v>
      </c>
      <c r="R67" s="58">
        <f t="shared" si="26"/>
        <v>0</v>
      </c>
      <c r="S67" s="13"/>
      <c r="T67" s="58">
        <f t="shared" si="27"/>
        <v>0</v>
      </c>
      <c r="U67" s="13">
        <v>3</v>
      </c>
      <c r="V67" s="58">
        <f t="shared" si="28"/>
        <v>0</v>
      </c>
      <c r="W67" s="13">
        <v>4</v>
      </c>
      <c r="X67" s="58">
        <f t="shared" si="25"/>
        <v>0</v>
      </c>
      <c r="Z67" s="59" t="e">
        <f>SUM(S67,O67,#REF!,W67,U67,M67,K67,I67,G67)</f>
        <v>#REF!</v>
      </c>
      <c r="AA67" s="239" t="e">
        <f>SUM(T67,P67,#REF!,X67,V67,N67,L67,J67,H67)</f>
        <v>#REF!</v>
      </c>
    </row>
    <row r="68" spans="1:27" ht="15" customHeight="1">
      <c r="A68" s="48"/>
      <c r="B68" s="86" t="s">
        <v>89</v>
      </c>
      <c r="C68" s="14" t="s">
        <v>44</v>
      </c>
      <c r="D68" s="61"/>
      <c r="F68" s="9"/>
      <c r="G68" s="73">
        <v>5</v>
      </c>
      <c r="H68" s="58">
        <f t="shared" si="21"/>
        <v>0</v>
      </c>
      <c r="I68" s="73">
        <v>2</v>
      </c>
      <c r="J68" s="58">
        <f t="shared" si="22"/>
        <v>0</v>
      </c>
      <c r="K68" s="73">
        <v>1</v>
      </c>
      <c r="L68" s="58">
        <f t="shared" si="23"/>
        <v>0</v>
      </c>
      <c r="M68" s="13"/>
      <c r="N68" s="58">
        <f t="shared" si="24"/>
        <v>0</v>
      </c>
      <c r="O68" s="13">
        <v>2</v>
      </c>
      <c r="P68" s="58">
        <f t="shared" si="25"/>
        <v>0</v>
      </c>
      <c r="Q68" s="13"/>
      <c r="R68" s="58">
        <f t="shared" si="26"/>
        <v>0</v>
      </c>
      <c r="S68" s="13"/>
      <c r="T68" s="58">
        <f t="shared" si="27"/>
        <v>0</v>
      </c>
      <c r="U68" s="13">
        <v>3</v>
      </c>
      <c r="V68" s="58">
        <f t="shared" si="28"/>
        <v>0</v>
      </c>
      <c r="W68" s="13">
        <v>2</v>
      </c>
      <c r="X68" s="58">
        <f t="shared" si="25"/>
        <v>0</v>
      </c>
      <c r="Z68" s="59" t="e">
        <f>SUM(S68,O68,#REF!,W68,U68,M68,K68,I68,G68)</f>
        <v>#REF!</v>
      </c>
      <c r="AA68" s="239" t="e">
        <f>SUM(T68,P68,#REF!,X68,V68,N68,L68,J68,H68)</f>
        <v>#REF!</v>
      </c>
    </row>
    <row r="69" spans="1:27" ht="15" customHeight="1" thickBot="1">
      <c r="A69" s="48"/>
      <c r="B69" s="86"/>
      <c r="C69" s="14"/>
      <c r="D69" s="61"/>
      <c r="F69" s="9"/>
      <c r="G69" s="73"/>
      <c r="H69" s="85"/>
      <c r="I69" s="73"/>
      <c r="J69" s="85"/>
      <c r="K69" s="73"/>
      <c r="L69" s="85"/>
      <c r="M69" s="13"/>
      <c r="N69" s="24"/>
      <c r="O69" s="13"/>
      <c r="P69" s="24"/>
      <c r="Q69" s="13"/>
      <c r="R69" s="24"/>
      <c r="S69" s="13"/>
      <c r="T69" s="24"/>
      <c r="U69" s="13"/>
      <c r="V69" s="24"/>
      <c r="W69" s="13"/>
      <c r="X69" s="24"/>
      <c r="Z69" s="54"/>
      <c r="AA69" s="239"/>
    </row>
    <row r="70" spans="1:27" ht="15" customHeight="1" thickBot="1">
      <c r="A70" s="177" t="s">
        <v>27</v>
      </c>
      <c r="B70" s="162" t="s">
        <v>90</v>
      </c>
      <c r="C70" s="156"/>
      <c r="D70" s="178"/>
      <c r="F70" s="9"/>
      <c r="G70" s="64"/>
      <c r="H70" s="153">
        <f>SUM(H73,H83,H93,H102,H116,H132)</f>
        <v>0</v>
      </c>
      <c r="I70" s="64"/>
      <c r="J70" s="153">
        <f>SUM(J73,J83,J93,J102,J116,J132)</f>
        <v>0</v>
      </c>
      <c r="K70" s="64"/>
      <c r="L70" s="153">
        <f>SUM(L73,L83,L93,L102,L116,L132)</f>
        <v>0</v>
      </c>
      <c r="M70" s="7"/>
      <c r="N70" s="153">
        <f>SUM(N73,N83,N93,N102,N116,N132)</f>
        <v>0</v>
      </c>
      <c r="O70" s="7"/>
      <c r="P70" s="153">
        <f>SUM(P73,P83,P93,P102,P116,P132)</f>
        <v>0</v>
      </c>
      <c r="Q70" s="7"/>
      <c r="R70" s="153">
        <f>SUM(R73,R83,R93,R102,R116,R132)</f>
        <v>0</v>
      </c>
      <c r="S70" s="13"/>
      <c r="T70" s="153">
        <f>SUM(T73,T83,T93,T102,T116,T132)</f>
        <v>0</v>
      </c>
      <c r="U70" s="7"/>
      <c r="V70" s="153">
        <f>SUM(V73,V83,V93,V102,V116,V132)</f>
        <v>0</v>
      </c>
      <c r="W70" s="7"/>
      <c r="X70" s="153">
        <f>SUM(X73,X83,X93,X102,X116,X132)</f>
        <v>0</v>
      </c>
      <c r="Z70" s="59" t="e">
        <f>SUM(Z75:Z81,Z85:Z91,Z95:Z100,Z104:Z114,Z118:Z130)</f>
        <v>#REF!</v>
      </c>
      <c r="AA70" s="241" t="e">
        <f>SUM(T70,P70,#REF!,X70,V70,L70,J70,H70,N70)</f>
        <v>#REF!</v>
      </c>
    </row>
    <row r="71" spans="1:27" ht="15" customHeight="1">
      <c r="A71" s="48"/>
      <c r="B71" s="49"/>
      <c r="C71" s="14"/>
      <c r="D71" s="61"/>
      <c r="F71" s="9"/>
      <c r="G71" s="62"/>
      <c r="H71" s="85"/>
      <c r="I71" s="62"/>
      <c r="J71" s="58"/>
      <c r="K71" s="62"/>
      <c r="L71" s="58"/>
      <c r="M71" s="13"/>
      <c r="N71" s="24"/>
      <c r="O71" s="13"/>
      <c r="P71" s="24"/>
      <c r="Q71" s="13"/>
      <c r="R71" s="24"/>
      <c r="S71" s="13"/>
      <c r="T71" s="24"/>
      <c r="U71" s="13"/>
      <c r="V71" s="24"/>
      <c r="W71" s="13"/>
      <c r="X71" s="24"/>
      <c r="Z71" s="54"/>
      <c r="AA71" s="239"/>
    </row>
    <row r="72" spans="1:27" ht="15" customHeight="1" thickBot="1">
      <c r="A72" s="48"/>
      <c r="B72" s="49"/>
      <c r="C72" s="14"/>
      <c r="D72" s="61"/>
      <c r="G72" s="73"/>
      <c r="H72" s="87"/>
      <c r="I72" s="73"/>
      <c r="J72" s="87"/>
      <c r="K72" s="73"/>
      <c r="L72" s="87"/>
      <c r="M72" s="13"/>
      <c r="N72" s="24"/>
      <c r="O72" s="13"/>
      <c r="P72" s="24"/>
      <c r="Q72" s="13"/>
      <c r="R72" s="24"/>
      <c r="S72" s="13"/>
      <c r="T72" s="24"/>
      <c r="U72" s="13"/>
      <c r="V72" s="24"/>
      <c r="W72" s="13"/>
      <c r="X72" s="24"/>
      <c r="Z72" s="54"/>
      <c r="AA72" s="239"/>
    </row>
    <row r="73" spans="1:27" ht="15" customHeight="1" thickBot="1">
      <c r="A73" s="177" t="s">
        <v>91</v>
      </c>
      <c r="B73" s="162" t="s">
        <v>92</v>
      </c>
      <c r="C73" s="156" t="s">
        <v>36</v>
      </c>
      <c r="D73" s="163"/>
      <c r="G73" s="166">
        <v>376</v>
      </c>
      <c r="H73" s="153">
        <f>SUM(H75:H81)</f>
        <v>0</v>
      </c>
      <c r="I73" s="166">
        <v>254.69990000000001</v>
      </c>
      <c r="J73" s="153">
        <f>SUM(J75:J81)</f>
        <v>0</v>
      </c>
      <c r="K73" s="166">
        <v>84.17</v>
      </c>
      <c r="L73" s="153">
        <f>SUM(L75:L81)</f>
        <v>0</v>
      </c>
      <c r="M73" s="195">
        <v>80</v>
      </c>
      <c r="N73" s="153">
        <f>SUM(N75:N81)</f>
        <v>0</v>
      </c>
      <c r="O73" s="7"/>
      <c r="P73" s="153">
        <f>SUM(P75:P81)</f>
        <v>0</v>
      </c>
      <c r="Q73" s="195">
        <v>46</v>
      </c>
      <c r="R73" s="153">
        <f>SUM(R75:R81)</f>
        <v>0</v>
      </c>
      <c r="S73" s="13"/>
      <c r="T73" s="153">
        <f>SUM(T75:T81)</f>
        <v>0</v>
      </c>
      <c r="U73" s="195">
        <v>241.85130000000001</v>
      </c>
      <c r="V73" s="153">
        <f>SUM(V75:V81)</f>
        <v>0</v>
      </c>
      <c r="W73" s="7"/>
      <c r="X73" s="153">
        <f>SUM(X75:X81)</f>
        <v>0</v>
      </c>
      <c r="Z73" s="59" t="e">
        <f>SUM(S73,O73,#REF!,W73,U73,M73,K73,I73,G73)</f>
        <v>#REF!</v>
      </c>
      <c r="AA73" s="239"/>
    </row>
    <row r="74" spans="1:27" ht="15" customHeight="1">
      <c r="A74" s="48"/>
      <c r="B74" s="49"/>
      <c r="C74" s="14"/>
      <c r="D74" s="61"/>
      <c r="G74" s="73"/>
      <c r="H74" s="85"/>
      <c r="I74" s="73"/>
      <c r="J74" s="85"/>
      <c r="K74" s="73"/>
      <c r="L74" s="85"/>
      <c r="M74" s="13"/>
      <c r="N74" s="24"/>
      <c r="O74" s="13"/>
      <c r="P74" s="24"/>
      <c r="Q74" s="13"/>
      <c r="R74" s="24"/>
      <c r="S74" s="13"/>
      <c r="T74" s="24"/>
      <c r="U74" s="13"/>
      <c r="V74" s="24"/>
      <c r="W74" s="13"/>
      <c r="X74" s="24"/>
      <c r="Z74" s="54"/>
      <c r="AA74" s="239"/>
    </row>
    <row r="75" spans="1:27" ht="15" customHeight="1">
      <c r="A75" s="48"/>
      <c r="B75" s="49" t="s">
        <v>93</v>
      </c>
      <c r="C75" s="14" t="s">
        <v>44</v>
      </c>
      <c r="D75" s="61"/>
      <c r="G75" s="73">
        <f>G73*4</f>
        <v>1504</v>
      </c>
      <c r="H75" s="58">
        <f t="shared" ref="H75:H81" si="29">$D75*G75</f>
        <v>0</v>
      </c>
      <c r="I75" s="73">
        <f>I73*4</f>
        <v>1018.7996000000001</v>
      </c>
      <c r="J75" s="58">
        <f t="shared" ref="J75:J81" si="30">$D75*I75</f>
        <v>0</v>
      </c>
      <c r="K75" s="73">
        <f>K73*4</f>
        <v>336.68</v>
      </c>
      <c r="L75" s="58">
        <f t="shared" ref="L75:X81" si="31">$D75*K75</f>
        <v>0</v>
      </c>
      <c r="M75" s="73">
        <f>M73*4</f>
        <v>320</v>
      </c>
      <c r="N75" s="58">
        <f t="shared" ref="N75:N81" si="32">$D75*M75</f>
        <v>0</v>
      </c>
      <c r="O75" s="73">
        <f>O73*4</f>
        <v>0</v>
      </c>
      <c r="P75" s="58">
        <f t="shared" si="31"/>
        <v>0</v>
      </c>
      <c r="Q75" s="73">
        <f>Q73*4</f>
        <v>184</v>
      </c>
      <c r="R75" s="58">
        <f t="shared" ref="R75:R81" si="33">$D75*Q75</f>
        <v>0</v>
      </c>
      <c r="S75" s="73">
        <f>S73*4</f>
        <v>0</v>
      </c>
      <c r="T75" s="58">
        <f t="shared" ref="T75:T81" si="34">$D75*S75</f>
        <v>0</v>
      </c>
      <c r="U75" s="73">
        <f>U73*4</f>
        <v>967.40520000000004</v>
      </c>
      <c r="V75" s="58">
        <f t="shared" ref="V75:V81" si="35">$D75*U75</f>
        <v>0</v>
      </c>
      <c r="W75" s="73">
        <f>W73*4</f>
        <v>0</v>
      </c>
      <c r="X75" s="58">
        <f t="shared" si="31"/>
        <v>0</v>
      </c>
      <c r="Z75" s="59" t="e">
        <f>SUM(S75,O75,#REF!,W75,U75,M75,K75,I75,G75)</f>
        <v>#REF!</v>
      </c>
      <c r="AA75" s="239" t="e">
        <f>SUM(T75,P75,#REF!,X75,V75,N75,L75,J75,H75)</f>
        <v>#REF!</v>
      </c>
    </row>
    <row r="76" spans="1:27" ht="15" customHeight="1">
      <c r="A76" s="48"/>
      <c r="B76" s="49" t="s">
        <v>94</v>
      </c>
      <c r="C76" s="14" t="s">
        <v>44</v>
      </c>
      <c r="D76" s="61"/>
      <c r="G76" s="73">
        <f>G73*5</f>
        <v>1880</v>
      </c>
      <c r="H76" s="58">
        <f t="shared" si="29"/>
        <v>0</v>
      </c>
      <c r="I76" s="73">
        <f>I73*5</f>
        <v>1273.4995000000001</v>
      </c>
      <c r="J76" s="58">
        <f t="shared" si="30"/>
        <v>0</v>
      </c>
      <c r="K76" s="73">
        <f>K73*5</f>
        <v>420.85</v>
      </c>
      <c r="L76" s="58">
        <f t="shared" si="31"/>
        <v>0</v>
      </c>
      <c r="M76" s="73">
        <f>M73*5</f>
        <v>400</v>
      </c>
      <c r="N76" s="58">
        <f t="shared" si="32"/>
        <v>0</v>
      </c>
      <c r="O76" s="73">
        <f>O73*5</f>
        <v>0</v>
      </c>
      <c r="P76" s="58">
        <f t="shared" si="31"/>
        <v>0</v>
      </c>
      <c r="Q76" s="73">
        <f>Q73*5</f>
        <v>230</v>
      </c>
      <c r="R76" s="58">
        <f t="shared" si="33"/>
        <v>0</v>
      </c>
      <c r="S76" s="73">
        <f>S73*5</f>
        <v>0</v>
      </c>
      <c r="T76" s="58">
        <f t="shared" si="34"/>
        <v>0</v>
      </c>
      <c r="U76" s="73">
        <f>U73*5</f>
        <v>1209.2565</v>
      </c>
      <c r="V76" s="58">
        <f t="shared" si="35"/>
        <v>0</v>
      </c>
      <c r="W76" s="73">
        <f>W73*5</f>
        <v>0</v>
      </c>
      <c r="X76" s="58">
        <f t="shared" si="31"/>
        <v>0</v>
      </c>
      <c r="Z76" s="59" t="e">
        <f>SUM(S76,O76,#REF!,W76,U76,M76,K76,I76,G76)</f>
        <v>#REF!</v>
      </c>
      <c r="AA76" s="239" t="e">
        <f>SUM(T76,P76,#REF!,X76,V76,N76,L76,J76,H76)</f>
        <v>#REF!</v>
      </c>
    </row>
    <row r="77" spans="1:27" ht="15" customHeight="1">
      <c r="A77" s="48"/>
      <c r="B77" s="49" t="s">
        <v>95</v>
      </c>
      <c r="C77" s="14" t="s">
        <v>44</v>
      </c>
      <c r="D77" s="61"/>
      <c r="G77" s="73">
        <f>G73*4</f>
        <v>1504</v>
      </c>
      <c r="H77" s="58">
        <f t="shared" si="29"/>
        <v>0</v>
      </c>
      <c r="I77" s="73">
        <f>I73*4</f>
        <v>1018.7996000000001</v>
      </c>
      <c r="J77" s="58">
        <f t="shared" si="30"/>
        <v>0</v>
      </c>
      <c r="K77" s="73">
        <f>K73*4</f>
        <v>336.68</v>
      </c>
      <c r="L77" s="58">
        <f t="shared" si="31"/>
        <v>0</v>
      </c>
      <c r="M77" s="73">
        <f>M73*4</f>
        <v>320</v>
      </c>
      <c r="N77" s="58">
        <f t="shared" si="32"/>
        <v>0</v>
      </c>
      <c r="O77" s="73">
        <f>O73*4</f>
        <v>0</v>
      </c>
      <c r="P77" s="58">
        <f t="shared" si="31"/>
        <v>0</v>
      </c>
      <c r="Q77" s="73">
        <f>Q73*4</f>
        <v>184</v>
      </c>
      <c r="R77" s="58">
        <f t="shared" si="33"/>
        <v>0</v>
      </c>
      <c r="S77" s="73">
        <f>S73*4</f>
        <v>0</v>
      </c>
      <c r="T77" s="58">
        <f t="shared" si="34"/>
        <v>0</v>
      </c>
      <c r="U77" s="73">
        <f>U73*4</f>
        <v>967.40520000000004</v>
      </c>
      <c r="V77" s="58">
        <f t="shared" si="35"/>
        <v>0</v>
      </c>
      <c r="W77" s="73">
        <f>W73*4</f>
        <v>0</v>
      </c>
      <c r="X77" s="58">
        <f t="shared" si="31"/>
        <v>0</v>
      </c>
      <c r="Z77" s="59" t="e">
        <f>SUM(S77,O77,#REF!,W77,U77,M77,K77,I77,G77)</f>
        <v>#REF!</v>
      </c>
      <c r="AA77" s="239" t="e">
        <f>SUM(T77,P77,#REF!,X77,V77,N77,L77,J77,H77)</f>
        <v>#REF!</v>
      </c>
    </row>
    <row r="78" spans="1:27" ht="15" customHeight="1">
      <c r="A78" s="48"/>
      <c r="B78" s="49" t="s">
        <v>96</v>
      </c>
      <c r="C78" s="14" t="s">
        <v>44</v>
      </c>
      <c r="D78" s="61"/>
      <c r="G78" s="73">
        <f>G73*6</f>
        <v>2256</v>
      </c>
      <c r="H78" s="58">
        <f t="shared" si="29"/>
        <v>0</v>
      </c>
      <c r="I78" s="73">
        <f>I73*6</f>
        <v>1528.1994</v>
      </c>
      <c r="J78" s="58">
        <f t="shared" si="30"/>
        <v>0</v>
      </c>
      <c r="K78" s="73">
        <f>K73*6</f>
        <v>505.02</v>
      </c>
      <c r="L78" s="58">
        <f t="shared" si="31"/>
        <v>0</v>
      </c>
      <c r="M78" s="73">
        <f>M73*6</f>
        <v>480</v>
      </c>
      <c r="N78" s="58">
        <f t="shared" si="32"/>
        <v>0</v>
      </c>
      <c r="O78" s="73">
        <f>O73*6</f>
        <v>0</v>
      </c>
      <c r="P78" s="58">
        <f t="shared" si="31"/>
        <v>0</v>
      </c>
      <c r="Q78" s="73">
        <f>Q73*6</f>
        <v>276</v>
      </c>
      <c r="R78" s="58">
        <f t="shared" si="33"/>
        <v>0</v>
      </c>
      <c r="S78" s="73">
        <f>S73*6</f>
        <v>0</v>
      </c>
      <c r="T78" s="58">
        <f t="shared" si="34"/>
        <v>0</v>
      </c>
      <c r="U78" s="73">
        <f>U73*6</f>
        <v>1451.1078</v>
      </c>
      <c r="V78" s="58">
        <f t="shared" si="35"/>
        <v>0</v>
      </c>
      <c r="W78" s="73">
        <f>W73*6</f>
        <v>0</v>
      </c>
      <c r="X78" s="58">
        <f t="shared" si="31"/>
        <v>0</v>
      </c>
      <c r="Z78" s="59" t="e">
        <f>SUM(S78,O78,#REF!,W78,U78,M78,K78,I78,G78)</f>
        <v>#REF!</v>
      </c>
      <c r="AA78" s="239" t="e">
        <f>SUM(T78,P78,#REF!,X78,V78,N78,L78,J78,H78)</f>
        <v>#REF!</v>
      </c>
    </row>
    <row r="79" spans="1:27" ht="15" customHeight="1">
      <c r="A79" s="48"/>
      <c r="B79" s="49" t="s">
        <v>97</v>
      </c>
      <c r="C79" s="14" t="s">
        <v>44</v>
      </c>
      <c r="D79" s="61"/>
      <c r="G79" s="73">
        <f>G73*5</f>
        <v>1880</v>
      </c>
      <c r="H79" s="58">
        <f t="shared" si="29"/>
        <v>0</v>
      </c>
      <c r="I79" s="73">
        <f>I73*5</f>
        <v>1273.4995000000001</v>
      </c>
      <c r="J79" s="58">
        <f t="shared" si="30"/>
        <v>0</v>
      </c>
      <c r="K79" s="73">
        <f>K73*5</f>
        <v>420.85</v>
      </c>
      <c r="L79" s="58">
        <f t="shared" si="31"/>
        <v>0</v>
      </c>
      <c r="M79" s="73">
        <f>M73*5</f>
        <v>400</v>
      </c>
      <c r="N79" s="58">
        <f t="shared" si="32"/>
        <v>0</v>
      </c>
      <c r="O79" s="73">
        <f>O73*5</f>
        <v>0</v>
      </c>
      <c r="P79" s="58">
        <f t="shared" si="31"/>
        <v>0</v>
      </c>
      <c r="Q79" s="73">
        <f>Q73*5</f>
        <v>230</v>
      </c>
      <c r="R79" s="58">
        <f t="shared" si="33"/>
        <v>0</v>
      </c>
      <c r="S79" s="73">
        <f>S73*5</f>
        <v>0</v>
      </c>
      <c r="T79" s="58">
        <f t="shared" si="34"/>
        <v>0</v>
      </c>
      <c r="U79" s="73">
        <f>U73*5</f>
        <v>1209.2565</v>
      </c>
      <c r="V79" s="58">
        <f t="shared" si="35"/>
        <v>0</v>
      </c>
      <c r="W79" s="73">
        <f>W73*5</f>
        <v>0</v>
      </c>
      <c r="X79" s="58">
        <f t="shared" si="31"/>
        <v>0</v>
      </c>
      <c r="Z79" s="59" t="e">
        <f>SUM(S79,O79,#REF!,W79,U79,M79,K79,I79,G79)</f>
        <v>#REF!</v>
      </c>
      <c r="AA79" s="239" t="e">
        <f>SUM(T79,P79,#REF!,X79,V79,N79,L79,J79,H79)</f>
        <v>#REF!</v>
      </c>
    </row>
    <row r="80" spans="1:27" ht="15" customHeight="1">
      <c r="A80" s="48"/>
      <c r="B80" s="49" t="s">
        <v>98</v>
      </c>
      <c r="C80" s="14" t="s">
        <v>44</v>
      </c>
      <c r="D80" s="61"/>
      <c r="G80" s="73">
        <f>G73*3</f>
        <v>1128</v>
      </c>
      <c r="H80" s="58">
        <f t="shared" si="29"/>
        <v>0</v>
      </c>
      <c r="I80" s="73">
        <f>I73*3</f>
        <v>764.09969999999998</v>
      </c>
      <c r="J80" s="58">
        <f t="shared" si="30"/>
        <v>0</v>
      </c>
      <c r="K80" s="73">
        <f>K73*3</f>
        <v>252.51</v>
      </c>
      <c r="L80" s="58">
        <f t="shared" si="31"/>
        <v>0</v>
      </c>
      <c r="M80" s="73">
        <f>M73*3</f>
        <v>240</v>
      </c>
      <c r="N80" s="58">
        <f t="shared" si="32"/>
        <v>0</v>
      </c>
      <c r="O80" s="73">
        <f>O73*3</f>
        <v>0</v>
      </c>
      <c r="P80" s="58">
        <f t="shared" si="31"/>
        <v>0</v>
      </c>
      <c r="Q80" s="73">
        <f>Q73*3</f>
        <v>138</v>
      </c>
      <c r="R80" s="58">
        <f t="shared" si="33"/>
        <v>0</v>
      </c>
      <c r="S80" s="73">
        <f>S73*3</f>
        <v>0</v>
      </c>
      <c r="T80" s="58">
        <f t="shared" si="34"/>
        <v>0</v>
      </c>
      <c r="U80" s="73">
        <f>U73*3</f>
        <v>725.5539</v>
      </c>
      <c r="V80" s="58">
        <f t="shared" si="35"/>
        <v>0</v>
      </c>
      <c r="W80" s="73">
        <f>W73*3</f>
        <v>0</v>
      </c>
      <c r="X80" s="58">
        <f t="shared" si="31"/>
        <v>0</v>
      </c>
      <c r="Z80" s="59" t="e">
        <f>SUM(S80,O80,#REF!,W80,U80,M80,K80,I80,G80)</f>
        <v>#REF!</v>
      </c>
      <c r="AA80" s="239" t="e">
        <f>SUM(T80,P80,#REF!,X80,V80,N80,L80,J80,H80)</f>
        <v>#REF!</v>
      </c>
    </row>
    <row r="81" spans="1:27" ht="15" customHeight="1">
      <c r="A81" s="48"/>
      <c r="B81" s="49" t="s">
        <v>99</v>
      </c>
      <c r="C81" s="14" t="s">
        <v>44</v>
      </c>
      <c r="D81" s="61"/>
      <c r="G81" s="73">
        <f>G73*4</f>
        <v>1504</v>
      </c>
      <c r="H81" s="58">
        <f t="shared" si="29"/>
        <v>0</v>
      </c>
      <c r="I81" s="73">
        <f>I73*4</f>
        <v>1018.7996000000001</v>
      </c>
      <c r="J81" s="58">
        <f t="shared" si="30"/>
        <v>0</v>
      </c>
      <c r="K81" s="73">
        <f>K73*4</f>
        <v>336.68</v>
      </c>
      <c r="L81" s="58">
        <f t="shared" si="31"/>
        <v>0</v>
      </c>
      <c r="M81" s="73">
        <f>M73*4</f>
        <v>320</v>
      </c>
      <c r="N81" s="58">
        <f t="shared" si="32"/>
        <v>0</v>
      </c>
      <c r="O81" s="73">
        <f>O73*4</f>
        <v>0</v>
      </c>
      <c r="P81" s="58">
        <f t="shared" si="31"/>
        <v>0</v>
      </c>
      <c r="Q81" s="73">
        <f>Q73*4</f>
        <v>184</v>
      </c>
      <c r="R81" s="58">
        <f t="shared" si="33"/>
        <v>0</v>
      </c>
      <c r="S81" s="73">
        <f>S73*4</f>
        <v>0</v>
      </c>
      <c r="T81" s="58">
        <f t="shared" si="34"/>
        <v>0</v>
      </c>
      <c r="U81" s="73">
        <f>U73*4</f>
        <v>967.40520000000004</v>
      </c>
      <c r="V81" s="58">
        <f t="shared" si="35"/>
        <v>0</v>
      </c>
      <c r="W81" s="73">
        <f>W73*4</f>
        <v>0</v>
      </c>
      <c r="X81" s="58">
        <f t="shared" si="31"/>
        <v>0</v>
      </c>
      <c r="Z81" s="59" t="e">
        <f>SUM(S81,O81,#REF!,W81,U81,M81,K81,I81,G81)</f>
        <v>#REF!</v>
      </c>
      <c r="AA81" s="239" t="e">
        <f>SUM(T81,P81,#REF!,X81,V81,N81,L81,J81,H81)</f>
        <v>#REF!</v>
      </c>
    </row>
    <row r="82" spans="1:27" ht="15" customHeight="1" thickBot="1">
      <c r="A82" s="48"/>
      <c r="B82" s="49"/>
      <c r="C82" s="14"/>
      <c r="D82" s="61"/>
      <c r="G82" s="73"/>
      <c r="H82" s="58"/>
      <c r="I82" s="73"/>
      <c r="J82" s="58"/>
      <c r="K82" s="73"/>
      <c r="L82" s="58"/>
      <c r="M82" s="13"/>
      <c r="N82" s="24"/>
      <c r="O82" s="13"/>
      <c r="P82" s="24"/>
      <c r="Q82" s="13"/>
      <c r="R82" s="24"/>
      <c r="S82" s="13"/>
      <c r="T82" s="24"/>
      <c r="U82" s="13"/>
      <c r="V82" s="24"/>
      <c r="W82" s="13"/>
      <c r="X82" s="24"/>
      <c r="Z82" s="54"/>
      <c r="AA82" s="239"/>
    </row>
    <row r="83" spans="1:27" ht="15" customHeight="1" thickBot="1">
      <c r="A83" s="177" t="s">
        <v>100</v>
      </c>
      <c r="B83" s="162" t="s">
        <v>101</v>
      </c>
      <c r="C83" s="156" t="s">
        <v>36</v>
      </c>
      <c r="D83" s="163"/>
      <c r="G83" s="193">
        <v>39</v>
      </c>
      <c r="H83" s="153">
        <f>SUM(H85:H91)</f>
        <v>0</v>
      </c>
      <c r="I83" s="64">
        <v>0</v>
      </c>
      <c r="J83" s="153">
        <f>SUM(J85:J91)</f>
        <v>0</v>
      </c>
      <c r="K83" s="64">
        <v>197.21</v>
      </c>
      <c r="L83" s="153">
        <f>SUM(L85:L91)</f>
        <v>0</v>
      </c>
      <c r="M83" s="7"/>
      <c r="N83" s="153">
        <f>SUM(N85:N91)</f>
        <v>0</v>
      </c>
      <c r="O83" s="195">
        <v>29.278099999999998</v>
      </c>
      <c r="P83" s="153">
        <f>SUM(P85:P91)</f>
        <v>0</v>
      </c>
      <c r="Q83" s="7"/>
      <c r="R83" s="153">
        <f>SUM(R85:R91)</f>
        <v>0</v>
      </c>
      <c r="S83" s="13"/>
      <c r="T83" s="153">
        <f>SUM(T85:T91)</f>
        <v>0</v>
      </c>
      <c r="U83" s="7"/>
      <c r="V83" s="153">
        <f>SUM(V85:V91)</f>
        <v>0</v>
      </c>
      <c r="W83" s="7"/>
      <c r="X83" s="153">
        <f>SUM(X85:X91)</f>
        <v>0</v>
      </c>
      <c r="Z83" s="59" t="e">
        <f>SUM(S83,O83,#REF!,W83,U83,M83,K83,I83,G83)</f>
        <v>#REF!</v>
      </c>
      <c r="AA83" s="239"/>
    </row>
    <row r="84" spans="1:27" ht="15" customHeight="1">
      <c r="A84" s="48"/>
      <c r="B84" s="49"/>
      <c r="C84" s="14"/>
      <c r="D84" s="61"/>
      <c r="G84" s="73"/>
      <c r="H84" s="85"/>
      <c r="I84" s="73"/>
      <c r="J84" s="85"/>
      <c r="K84" s="73"/>
      <c r="L84" s="85"/>
      <c r="M84" s="13"/>
      <c r="N84" s="24"/>
      <c r="O84" s="13"/>
      <c r="P84" s="24"/>
      <c r="Q84" s="13"/>
      <c r="R84" s="24"/>
      <c r="S84" s="13"/>
      <c r="T84" s="24"/>
      <c r="U84" s="13"/>
      <c r="V84" s="24"/>
      <c r="W84" s="13"/>
      <c r="X84" s="24"/>
      <c r="Z84" s="54"/>
      <c r="AA84" s="239"/>
    </row>
    <row r="85" spans="1:27" ht="15" customHeight="1">
      <c r="A85" s="48"/>
      <c r="B85" s="49" t="s">
        <v>102</v>
      </c>
      <c r="C85" s="14" t="s">
        <v>44</v>
      </c>
      <c r="D85" s="61"/>
      <c r="G85" s="73">
        <f>G83*4</f>
        <v>156</v>
      </c>
      <c r="H85" s="58">
        <f t="shared" ref="H85:H91" si="36">$D85*G85</f>
        <v>0</v>
      </c>
      <c r="I85" s="73">
        <f>I83*4</f>
        <v>0</v>
      </c>
      <c r="J85" s="58">
        <f t="shared" ref="J85:J91" si="37">$D85*I85</f>
        <v>0</v>
      </c>
      <c r="K85" s="73">
        <f>K83*4</f>
        <v>788.84</v>
      </c>
      <c r="L85" s="58">
        <f t="shared" ref="L85:L91" si="38">$D85*K85</f>
        <v>0</v>
      </c>
      <c r="M85" s="73">
        <f>M83*4</f>
        <v>0</v>
      </c>
      <c r="N85" s="58">
        <f t="shared" ref="N85:N91" si="39">$D85*M85</f>
        <v>0</v>
      </c>
      <c r="O85" s="73">
        <f>O83*4</f>
        <v>117.11239999999999</v>
      </c>
      <c r="P85" s="58">
        <f t="shared" ref="P85:P91" si="40">$D85*O85</f>
        <v>0</v>
      </c>
      <c r="Q85" s="73">
        <f>Q83*4</f>
        <v>0</v>
      </c>
      <c r="R85" s="58">
        <f t="shared" ref="R85:R91" si="41">$D85*Q85</f>
        <v>0</v>
      </c>
      <c r="S85" s="73">
        <f>S83*4</f>
        <v>0</v>
      </c>
      <c r="T85" s="58">
        <f t="shared" ref="T85:T91" si="42">$D85*S85</f>
        <v>0</v>
      </c>
      <c r="U85" s="73">
        <f>U83*4</f>
        <v>0</v>
      </c>
      <c r="V85" s="58">
        <f t="shared" ref="V85:V91" si="43">$D85*U85</f>
        <v>0</v>
      </c>
      <c r="W85" s="73">
        <f>W83*4</f>
        <v>0</v>
      </c>
      <c r="X85" s="58">
        <f t="shared" ref="X85:X91" si="44">$D85*W85</f>
        <v>0</v>
      </c>
      <c r="Z85" s="59" t="e">
        <f>SUM(S85,O85,#REF!,W85,U85,M85,K85,I85,G85)</f>
        <v>#REF!</v>
      </c>
      <c r="AA85" s="239" t="e">
        <f>SUM(T85,P85,#REF!,X85,V85,N85,L85,J85,H85)</f>
        <v>#REF!</v>
      </c>
    </row>
    <row r="86" spans="1:27" ht="15" customHeight="1">
      <c r="A86" s="48"/>
      <c r="B86" s="49" t="s">
        <v>97</v>
      </c>
      <c r="C86" s="14" t="s">
        <v>44</v>
      </c>
      <c r="D86" s="61"/>
      <c r="G86" s="73">
        <f>G83*5</f>
        <v>195</v>
      </c>
      <c r="H86" s="58">
        <f t="shared" si="36"/>
        <v>0</v>
      </c>
      <c r="I86" s="73">
        <f>I83*5</f>
        <v>0</v>
      </c>
      <c r="J86" s="58">
        <f t="shared" si="37"/>
        <v>0</v>
      </c>
      <c r="K86" s="73">
        <f>K83*5</f>
        <v>986.05000000000007</v>
      </c>
      <c r="L86" s="58">
        <f t="shared" si="38"/>
        <v>0</v>
      </c>
      <c r="M86" s="73">
        <f>M83*5</f>
        <v>0</v>
      </c>
      <c r="N86" s="58">
        <f t="shared" si="39"/>
        <v>0</v>
      </c>
      <c r="O86" s="73">
        <f>O83*5</f>
        <v>146.3905</v>
      </c>
      <c r="P86" s="58">
        <f t="shared" si="40"/>
        <v>0</v>
      </c>
      <c r="Q86" s="73">
        <f>Q83*5</f>
        <v>0</v>
      </c>
      <c r="R86" s="58">
        <f t="shared" si="41"/>
        <v>0</v>
      </c>
      <c r="S86" s="73">
        <f>S83*5</f>
        <v>0</v>
      </c>
      <c r="T86" s="58">
        <f t="shared" si="42"/>
        <v>0</v>
      </c>
      <c r="U86" s="73">
        <f>U83*5</f>
        <v>0</v>
      </c>
      <c r="V86" s="58">
        <f t="shared" si="43"/>
        <v>0</v>
      </c>
      <c r="W86" s="73">
        <f>W83*5</f>
        <v>0</v>
      </c>
      <c r="X86" s="58">
        <f t="shared" si="44"/>
        <v>0</v>
      </c>
      <c r="Z86" s="59" t="e">
        <f>SUM(S86,O86,#REF!,W86,U86,M86,K86,I86,G86)</f>
        <v>#REF!</v>
      </c>
      <c r="AA86" s="239" t="e">
        <f>SUM(T86,P86,#REF!,X86,V86,N86,L86,J86,H86)</f>
        <v>#REF!</v>
      </c>
    </row>
    <row r="87" spans="1:27" ht="15" customHeight="1">
      <c r="A87" s="48"/>
      <c r="B87" s="49" t="s">
        <v>103</v>
      </c>
      <c r="C87" s="14" t="s">
        <v>44</v>
      </c>
      <c r="D87" s="61"/>
      <c r="G87" s="73">
        <f>G83*5</f>
        <v>195</v>
      </c>
      <c r="H87" s="58">
        <f t="shared" si="36"/>
        <v>0</v>
      </c>
      <c r="I87" s="73">
        <f>I83*5</f>
        <v>0</v>
      </c>
      <c r="J87" s="58">
        <f t="shared" si="37"/>
        <v>0</v>
      </c>
      <c r="K87" s="73">
        <f>K83*5</f>
        <v>986.05000000000007</v>
      </c>
      <c r="L87" s="58">
        <f t="shared" si="38"/>
        <v>0</v>
      </c>
      <c r="M87" s="73">
        <f>M83*5</f>
        <v>0</v>
      </c>
      <c r="N87" s="58">
        <f t="shared" si="39"/>
        <v>0</v>
      </c>
      <c r="O87" s="73">
        <f>O83*5</f>
        <v>146.3905</v>
      </c>
      <c r="P87" s="58">
        <f t="shared" si="40"/>
        <v>0</v>
      </c>
      <c r="Q87" s="73">
        <f>Q83*5</f>
        <v>0</v>
      </c>
      <c r="R87" s="58">
        <f t="shared" si="41"/>
        <v>0</v>
      </c>
      <c r="S87" s="73">
        <f>S83*5</f>
        <v>0</v>
      </c>
      <c r="T87" s="58">
        <f t="shared" si="42"/>
        <v>0</v>
      </c>
      <c r="U87" s="73">
        <f>U83*5</f>
        <v>0</v>
      </c>
      <c r="V87" s="58">
        <f t="shared" si="43"/>
        <v>0</v>
      </c>
      <c r="W87" s="73">
        <f>W83*5</f>
        <v>0</v>
      </c>
      <c r="X87" s="58">
        <f t="shared" si="44"/>
        <v>0</v>
      </c>
      <c r="Z87" s="59" t="e">
        <f>SUM(S87,O87,#REF!,W87,U87,M87,K87,I87,G87)</f>
        <v>#REF!</v>
      </c>
      <c r="AA87" s="239" t="e">
        <f>SUM(T87,P87,#REF!,X87,V87,N87,L87,J87,H87)</f>
        <v>#REF!</v>
      </c>
    </row>
    <row r="88" spans="1:27" ht="15" customHeight="1">
      <c r="A88" s="48"/>
      <c r="B88" s="49" t="s">
        <v>104</v>
      </c>
      <c r="C88" s="14" t="s">
        <v>44</v>
      </c>
      <c r="D88" s="61"/>
      <c r="G88" s="73">
        <f>G83*4</f>
        <v>156</v>
      </c>
      <c r="H88" s="58">
        <f t="shared" si="36"/>
        <v>0</v>
      </c>
      <c r="I88" s="73">
        <f>I83*4</f>
        <v>0</v>
      </c>
      <c r="J88" s="58">
        <f t="shared" si="37"/>
        <v>0</v>
      </c>
      <c r="K88" s="73">
        <f>K83*4</f>
        <v>788.84</v>
      </c>
      <c r="L88" s="58">
        <f t="shared" si="38"/>
        <v>0</v>
      </c>
      <c r="M88" s="73">
        <f>M83*4</f>
        <v>0</v>
      </c>
      <c r="N88" s="58">
        <f t="shared" si="39"/>
        <v>0</v>
      </c>
      <c r="O88" s="73">
        <f>O83*4</f>
        <v>117.11239999999999</v>
      </c>
      <c r="P88" s="58">
        <f t="shared" si="40"/>
        <v>0</v>
      </c>
      <c r="Q88" s="73">
        <f>Q83*4</f>
        <v>0</v>
      </c>
      <c r="R88" s="58">
        <f t="shared" si="41"/>
        <v>0</v>
      </c>
      <c r="S88" s="73">
        <f>S83*4</f>
        <v>0</v>
      </c>
      <c r="T88" s="58">
        <f t="shared" si="42"/>
        <v>0</v>
      </c>
      <c r="U88" s="73">
        <f>U83*4</f>
        <v>0</v>
      </c>
      <c r="V88" s="58">
        <f t="shared" si="43"/>
        <v>0</v>
      </c>
      <c r="W88" s="73">
        <f>W83*4</f>
        <v>0</v>
      </c>
      <c r="X88" s="58">
        <f t="shared" si="44"/>
        <v>0</v>
      </c>
      <c r="Z88" s="59" t="e">
        <f>SUM(S88,O88,#REF!,W88,U88,M88,K88,I88,G88)</f>
        <v>#REF!</v>
      </c>
      <c r="AA88" s="239" t="e">
        <f>SUM(T88,P88,#REF!,X88,V88,N88,L88,J88,H88)</f>
        <v>#REF!</v>
      </c>
    </row>
    <row r="89" spans="1:27" ht="15" customHeight="1">
      <c r="A89" s="48"/>
      <c r="B89" s="49" t="s">
        <v>105</v>
      </c>
      <c r="C89" s="14" t="s">
        <v>44</v>
      </c>
      <c r="D89" s="61"/>
      <c r="G89" s="73">
        <f>G83*3</f>
        <v>117</v>
      </c>
      <c r="H89" s="58">
        <f t="shared" si="36"/>
        <v>0</v>
      </c>
      <c r="I89" s="73">
        <f>I83*3</f>
        <v>0</v>
      </c>
      <c r="J89" s="58">
        <f t="shared" si="37"/>
        <v>0</v>
      </c>
      <c r="K89" s="73">
        <f>K83*3</f>
        <v>591.63</v>
      </c>
      <c r="L89" s="58">
        <f t="shared" si="38"/>
        <v>0</v>
      </c>
      <c r="M89" s="73">
        <f>M83*3</f>
        <v>0</v>
      </c>
      <c r="N89" s="58">
        <f t="shared" si="39"/>
        <v>0</v>
      </c>
      <c r="O89" s="73">
        <f>O83*3</f>
        <v>87.834299999999999</v>
      </c>
      <c r="P89" s="58">
        <f t="shared" si="40"/>
        <v>0</v>
      </c>
      <c r="Q89" s="73">
        <f>Q83*3</f>
        <v>0</v>
      </c>
      <c r="R89" s="58">
        <f t="shared" si="41"/>
        <v>0</v>
      </c>
      <c r="S89" s="73">
        <f>S83*3</f>
        <v>0</v>
      </c>
      <c r="T89" s="58">
        <f t="shared" si="42"/>
        <v>0</v>
      </c>
      <c r="U89" s="73">
        <f>U83*3</f>
        <v>0</v>
      </c>
      <c r="V89" s="58">
        <f t="shared" si="43"/>
        <v>0</v>
      </c>
      <c r="W89" s="73">
        <f>W83*3</f>
        <v>0</v>
      </c>
      <c r="X89" s="58">
        <f t="shared" si="44"/>
        <v>0</v>
      </c>
      <c r="Z89" s="59" t="e">
        <f>SUM(S89,O89,#REF!,W89,U89,M89,K89,I89,G89)</f>
        <v>#REF!</v>
      </c>
      <c r="AA89" s="239" t="e">
        <f>SUM(T89,P89,#REF!,X89,V89,N89,L89,J89,H89)</f>
        <v>#REF!</v>
      </c>
    </row>
    <row r="90" spans="1:27" ht="15" customHeight="1">
      <c r="A90" s="48"/>
      <c r="B90" s="49" t="s">
        <v>106</v>
      </c>
      <c r="C90" s="14" t="s">
        <v>44</v>
      </c>
      <c r="D90" s="61"/>
      <c r="G90" s="73">
        <f>G83*5</f>
        <v>195</v>
      </c>
      <c r="H90" s="58">
        <f t="shared" si="36"/>
        <v>0</v>
      </c>
      <c r="I90" s="73">
        <f>I83*5</f>
        <v>0</v>
      </c>
      <c r="J90" s="58">
        <f t="shared" si="37"/>
        <v>0</v>
      </c>
      <c r="K90" s="73">
        <f>K83*5</f>
        <v>986.05000000000007</v>
      </c>
      <c r="L90" s="58">
        <f t="shared" si="38"/>
        <v>0</v>
      </c>
      <c r="M90" s="73">
        <f>M83*5</f>
        <v>0</v>
      </c>
      <c r="N90" s="58">
        <f t="shared" si="39"/>
        <v>0</v>
      </c>
      <c r="O90" s="73">
        <f>O83*5</f>
        <v>146.3905</v>
      </c>
      <c r="P90" s="58">
        <f t="shared" si="40"/>
        <v>0</v>
      </c>
      <c r="Q90" s="73">
        <f>Q83*5</f>
        <v>0</v>
      </c>
      <c r="R90" s="58">
        <f t="shared" si="41"/>
        <v>0</v>
      </c>
      <c r="S90" s="73">
        <f>S83*5</f>
        <v>0</v>
      </c>
      <c r="T90" s="58">
        <f t="shared" si="42"/>
        <v>0</v>
      </c>
      <c r="U90" s="73">
        <f>U83*5</f>
        <v>0</v>
      </c>
      <c r="V90" s="58">
        <f t="shared" si="43"/>
        <v>0</v>
      </c>
      <c r="W90" s="73">
        <f>W83*5</f>
        <v>0</v>
      </c>
      <c r="X90" s="58">
        <f t="shared" si="44"/>
        <v>0</v>
      </c>
      <c r="Z90" s="59" t="e">
        <f>SUM(S90,O90,#REF!,W90,U90,M90,K90,I90,G90)</f>
        <v>#REF!</v>
      </c>
      <c r="AA90" s="239" t="e">
        <f>SUM(T90,P90,#REF!,X90,V90,N90,L90,J90,H90)</f>
        <v>#REF!</v>
      </c>
    </row>
    <row r="91" spans="1:27" ht="15" customHeight="1">
      <c r="A91" s="48"/>
      <c r="B91" s="49" t="s">
        <v>98</v>
      </c>
      <c r="C91" s="14" t="s">
        <v>44</v>
      </c>
      <c r="D91" s="61"/>
      <c r="G91" s="73">
        <f>G83*3</f>
        <v>117</v>
      </c>
      <c r="H91" s="58">
        <f t="shared" si="36"/>
        <v>0</v>
      </c>
      <c r="I91" s="73">
        <f>I83*3</f>
        <v>0</v>
      </c>
      <c r="J91" s="58">
        <f t="shared" si="37"/>
        <v>0</v>
      </c>
      <c r="K91" s="73">
        <f>K83*3</f>
        <v>591.63</v>
      </c>
      <c r="L91" s="58">
        <f t="shared" si="38"/>
        <v>0</v>
      </c>
      <c r="M91" s="73">
        <f>M83*3</f>
        <v>0</v>
      </c>
      <c r="N91" s="58">
        <f t="shared" si="39"/>
        <v>0</v>
      </c>
      <c r="O91" s="73">
        <f>O83*3</f>
        <v>87.834299999999999</v>
      </c>
      <c r="P91" s="58">
        <f t="shared" si="40"/>
        <v>0</v>
      </c>
      <c r="Q91" s="73">
        <f>Q83*3</f>
        <v>0</v>
      </c>
      <c r="R91" s="58">
        <f t="shared" si="41"/>
        <v>0</v>
      </c>
      <c r="S91" s="73">
        <f>S83*3</f>
        <v>0</v>
      </c>
      <c r="T91" s="58">
        <f t="shared" si="42"/>
        <v>0</v>
      </c>
      <c r="U91" s="73">
        <f>U83*3</f>
        <v>0</v>
      </c>
      <c r="V91" s="58">
        <f t="shared" si="43"/>
        <v>0</v>
      </c>
      <c r="W91" s="73">
        <f>W83*3</f>
        <v>0</v>
      </c>
      <c r="X91" s="58">
        <f t="shared" si="44"/>
        <v>0</v>
      </c>
      <c r="Z91" s="59" t="e">
        <f>SUM(S91,O91,#REF!,W91,U91,M91,K91,I91,G91)</f>
        <v>#REF!</v>
      </c>
      <c r="AA91" s="239" t="e">
        <f>SUM(T91,P91,#REF!,X91,V91,N91,L91,J91,H91)</f>
        <v>#REF!</v>
      </c>
    </row>
    <row r="92" spans="1:27" ht="15" customHeight="1" thickBot="1">
      <c r="A92" s="48"/>
      <c r="B92" s="49"/>
      <c r="C92" s="14"/>
      <c r="D92" s="61"/>
      <c r="G92" s="73"/>
      <c r="H92" s="58"/>
      <c r="I92" s="73"/>
      <c r="J92" s="58"/>
      <c r="K92" s="73"/>
      <c r="L92" s="58"/>
      <c r="M92" s="121"/>
      <c r="N92" s="24"/>
      <c r="O92" s="121"/>
      <c r="P92" s="24"/>
      <c r="Q92" s="121"/>
      <c r="R92" s="24"/>
      <c r="S92" s="120"/>
      <c r="T92" s="24"/>
      <c r="U92" s="121"/>
      <c r="V92" s="24"/>
      <c r="W92" s="121"/>
      <c r="X92" s="24"/>
      <c r="Z92" s="54"/>
      <c r="AA92" s="239"/>
    </row>
    <row r="93" spans="1:27" ht="15" customHeight="1" thickBot="1">
      <c r="A93" s="177" t="s">
        <v>107</v>
      </c>
      <c r="B93" s="162" t="s">
        <v>108</v>
      </c>
      <c r="C93" s="156" t="s">
        <v>36</v>
      </c>
      <c r="D93" s="163"/>
      <c r="G93" s="193">
        <v>503</v>
      </c>
      <c r="H93" s="153">
        <f>SUM(H95:H100)</f>
        <v>0</v>
      </c>
      <c r="I93" s="64">
        <v>0</v>
      </c>
      <c r="J93" s="153">
        <f>SUM(J95:J100)</f>
        <v>0</v>
      </c>
      <c r="K93" s="166">
        <v>149.30000000000001</v>
      </c>
      <c r="L93" s="153">
        <f>SUM(L95:L100)</f>
        <v>0</v>
      </c>
      <c r="M93" s="7"/>
      <c r="N93" s="153">
        <f>SUM(N95:N100)</f>
        <v>0</v>
      </c>
      <c r="O93" s="195">
        <v>77.090400000000002</v>
      </c>
      <c r="P93" s="153">
        <f>SUM(P95:P100)</f>
        <v>0</v>
      </c>
      <c r="Q93" s="7"/>
      <c r="R93" s="153">
        <f>SUM(R95:R100)</f>
        <v>0</v>
      </c>
      <c r="S93" s="13"/>
      <c r="T93" s="153">
        <f>SUM(T95:T100)</f>
        <v>0</v>
      </c>
      <c r="U93" s="7"/>
      <c r="V93" s="153">
        <f>SUM(V95:V100)</f>
        <v>0</v>
      </c>
      <c r="W93" s="195">
        <v>233.9718</v>
      </c>
      <c r="X93" s="153">
        <f>SUM(X95:X100)</f>
        <v>0</v>
      </c>
      <c r="Z93" s="59" t="e">
        <f>SUM(S93,O93,#REF!,W93,U93,M93,K93,I93,G93)</f>
        <v>#REF!</v>
      </c>
      <c r="AA93" s="239"/>
    </row>
    <row r="94" spans="1:27" ht="15" customHeight="1">
      <c r="A94" s="48"/>
      <c r="B94" s="49"/>
      <c r="C94" s="14"/>
      <c r="D94" s="61"/>
      <c r="G94" s="73"/>
      <c r="H94" s="58"/>
      <c r="I94" s="73"/>
      <c r="J94" s="58"/>
      <c r="K94" s="73"/>
      <c r="L94" s="58"/>
      <c r="M94" s="123"/>
      <c r="N94" s="24"/>
      <c r="O94" s="123"/>
      <c r="P94" s="24"/>
      <c r="Q94" s="123"/>
      <c r="R94" s="24"/>
      <c r="S94" s="122"/>
      <c r="T94" s="24"/>
      <c r="U94" s="123"/>
      <c r="V94" s="24"/>
      <c r="W94" s="123"/>
      <c r="X94" s="24"/>
      <c r="Z94" s="54"/>
      <c r="AA94" s="239"/>
    </row>
    <row r="95" spans="1:27" ht="15" customHeight="1">
      <c r="A95" s="48"/>
      <c r="B95" s="49" t="s">
        <v>102</v>
      </c>
      <c r="C95" s="14" t="s">
        <v>44</v>
      </c>
      <c r="D95" s="61"/>
      <c r="G95" s="73">
        <f>G93*4</f>
        <v>2012</v>
      </c>
      <c r="H95" s="58">
        <f t="shared" ref="H95:H100" si="45">$D95*G95</f>
        <v>0</v>
      </c>
      <c r="I95" s="73">
        <f>I93*4</f>
        <v>0</v>
      </c>
      <c r="J95" s="58">
        <f>$D96*I95</f>
        <v>0</v>
      </c>
      <c r="K95" s="73">
        <f>K93*4</f>
        <v>597.20000000000005</v>
      </c>
      <c r="L95" s="58">
        <f t="shared" ref="L95:L100" si="46">$D95*K95</f>
        <v>0</v>
      </c>
      <c r="M95" s="73">
        <f>M93*4</f>
        <v>0</v>
      </c>
      <c r="N95" s="58">
        <f>$D96*M95</f>
        <v>0</v>
      </c>
      <c r="O95" s="73">
        <f>O93*4</f>
        <v>308.36160000000001</v>
      </c>
      <c r="P95" s="58">
        <f>$D96*O95</f>
        <v>0</v>
      </c>
      <c r="Q95" s="73">
        <f>Q93*4</f>
        <v>0</v>
      </c>
      <c r="R95" s="58">
        <f>$D96*Q95</f>
        <v>0</v>
      </c>
      <c r="S95" s="73">
        <f>S93*4</f>
        <v>0</v>
      </c>
      <c r="T95" s="58">
        <f>$D96*S95</f>
        <v>0</v>
      </c>
      <c r="U95" s="73">
        <f>U93*4</f>
        <v>0</v>
      </c>
      <c r="V95" s="58">
        <f>$D96*U95</f>
        <v>0</v>
      </c>
      <c r="W95" s="73">
        <f>W93*4</f>
        <v>935.88720000000001</v>
      </c>
      <c r="X95" s="58">
        <f>$D96*W95</f>
        <v>0</v>
      </c>
      <c r="Z95" s="59" t="e">
        <f>SUM(S95,O95,#REF!,W95,U95,M95,K95,I95,G95)</f>
        <v>#REF!</v>
      </c>
      <c r="AA95" s="239" t="e">
        <f>SUM(T95,P95,#REF!,X95,V95,N95,L95,J95,H95)</f>
        <v>#REF!</v>
      </c>
    </row>
    <row r="96" spans="1:27" ht="15" customHeight="1">
      <c r="A96" s="48"/>
      <c r="B96" s="49" t="s">
        <v>93</v>
      </c>
      <c r="C96" s="14" t="s">
        <v>44</v>
      </c>
      <c r="D96" s="61"/>
      <c r="G96" s="73">
        <f>G93*4</f>
        <v>2012</v>
      </c>
      <c r="H96" s="58">
        <f t="shared" si="45"/>
        <v>0</v>
      </c>
      <c r="I96" s="73">
        <f>I93*4</f>
        <v>0</v>
      </c>
      <c r="J96" s="58">
        <f>$D95*I96</f>
        <v>0</v>
      </c>
      <c r="K96" s="73">
        <f>K93*4</f>
        <v>597.20000000000005</v>
      </c>
      <c r="L96" s="58">
        <f t="shared" si="46"/>
        <v>0</v>
      </c>
      <c r="M96" s="73">
        <f>M93*4</f>
        <v>0</v>
      </c>
      <c r="N96" s="58">
        <f>$D95*M96</f>
        <v>0</v>
      </c>
      <c r="O96" s="73">
        <f>O93*4</f>
        <v>308.36160000000001</v>
      </c>
      <c r="P96" s="58">
        <f>$D95*O96</f>
        <v>0</v>
      </c>
      <c r="Q96" s="73">
        <f>Q93*4</f>
        <v>0</v>
      </c>
      <c r="R96" s="58">
        <f>$D95*Q96</f>
        <v>0</v>
      </c>
      <c r="S96" s="73">
        <f>S93*4</f>
        <v>0</v>
      </c>
      <c r="T96" s="58">
        <f>$D95*S96</f>
        <v>0</v>
      </c>
      <c r="U96" s="73">
        <f>U93*4</f>
        <v>0</v>
      </c>
      <c r="V96" s="58">
        <f>$D95*U96</f>
        <v>0</v>
      </c>
      <c r="W96" s="73">
        <f>W93*4</f>
        <v>935.88720000000001</v>
      </c>
      <c r="X96" s="58">
        <f>$D95*W96</f>
        <v>0</v>
      </c>
      <c r="Z96" s="59" t="e">
        <f>SUM(S96,O96,#REF!,W96,U96,M96,K96,I96,G96)</f>
        <v>#REF!</v>
      </c>
      <c r="AA96" s="239" t="e">
        <f>SUM(T96,P96,#REF!,X96,V96,N96,L96,J96,H96)</f>
        <v>#REF!</v>
      </c>
    </row>
    <row r="97" spans="1:27" ht="15" customHeight="1">
      <c r="A97" s="48"/>
      <c r="B97" s="49" t="s">
        <v>109</v>
      </c>
      <c r="C97" s="14" t="s">
        <v>44</v>
      </c>
      <c r="D97" s="61"/>
      <c r="G97" s="73">
        <f>G93*5</f>
        <v>2515</v>
      </c>
      <c r="H97" s="58">
        <f t="shared" si="45"/>
        <v>0</v>
      </c>
      <c r="I97" s="73">
        <f>I93*5</f>
        <v>0</v>
      </c>
      <c r="J97" s="58">
        <f>$D97*I97</f>
        <v>0</v>
      </c>
      <c r="K97" s="73">
        <f>K93*5</f>
        <v>746.5</v>
      </c>
      <c r="L97" s="58">
        <f t="shared" si="46"/>
        <v>0</v>
      </c>
      <c r="M97" s="73">
        <f>M93*5</f>
        <v>0</v>
      </c>
      <c r="N97" s="58">
        <f>$D97*M97</f>
        <v>0</v>
      </c>
      <c r="O97" s="73">
        <f>O93*5</f>
        <v>385.452</v>
      </c>
      <c r="P97" s="58">
        <f>$D97*O97</f>
        <v>0</v>
      </c>
      <c r="Q97" s="73">
        <f>Q93*5</f>
        <v>0</v>
      </c>
      <c r="R97" s="58">
        <f>$D97*Q97</f>
        <v>0</v>
      </c>
      <c r="S97" s="73">
        <f>S93*5</f>
        <v>0</v>
      </c>
      <c r="T97" s="58">
        <f>$D97*S97</f>
        <v>0</v>
      </c>
      <c r="U97" s="73">
        <f>U93*5</f>
        <v>0</v>
      </c>
      <c r="V97" s="58">
        <f>$D97*U97</f>
        <v>0</v>
      </c>
      <c r="W97" s="73">
        <f>W93*5</f>
        <v>1169.8589999999999</v>
      </c>
      <c r="X97" s="58">
        <f>$D97*W97</f>
        <v>0</v>
      </c>
      <c r="Z97" s="59" t="e">
        <f>SUM(S97,O97,#REF!,W97,U97,M97,K97,I97,G97)</f>
        <v>#REF!</v>
      </c>
      <c r="AA97" s="239" t="e">
        <f>SUM(T97,P97,#REF!,X97,V97,N97,L97,J97,H97)</f>
        <v>#REF!</v>
      </c>
    </row>
    <row r="98" spans="1:27" ht="15" customHeight="1">
      <c r="A98" s="48"/>
      <c r="B98" s="49" t="s">
        <v>94</v>
      </c>
      <c r="C98" s="14" t="s">
        <v>44</v>
      </c>
      <c r="D98" s="61"/>
      <c r="G98" s="73">
        <f>G93*5</f>
        <v>2515</v>
      </c>
      <c r="H98" s="58">
        <f t="shared" si="45"/>
        <v>0</v>
      </c>
      <c r="I98" s="73">
        <f>I93*5</f>
        <v>0</v>
      </c>
      <c r="J98" s="58">
        <f>$D100*I98</f>
        <v>0</v>
      </c>
      <c r="K98" s="73">
        <f>K93*5</f>
        <v>746.5</v>
      </c>
      <c r="L98" s="58">
        <f t="shared" si="46"/>
        <v>0</v>
      </c>
      <c r="M98" s="73">
        <f>M93*5</f>
        <v>0</v>
      </c>
      <c r="N98" s="58">
        <f>$D100*M98</f>
        <v>0</v>
      </c>
      <c r="O98" s="73">
        <f>O93*5</f>
        <v>385.452</v>
      </c>
      <c r="P98" s="58">
        <f>$D100*O98</f>
        <v>0</v>
      </c>
      <c r="Q98" s="73">
        <f>Q93*5</f>
        <v>0</v>
      </c>
      <c r="R98" s="58">
        <f>$D100*Q98</f>
        <v>0</v>
      </c>
      <c r="S98" s="73">
        <f>S93*5</f>
        <v>0</v>
      </c>
      <c r="T98" s="58">
        <f>$D100*S98</f>
        <v>0</v>
      </c>
      <c r="U98" s="73">
        <f>U93*5</f>
        <v>0</v>
      </c>
      <c r="V98" s="58">
        <f>$D100*U98</f>
        <v>0</v>
      </c>
      <c r="W98" s="73">
        <f>W93*5</f>
        <v>1169.8589999999999</v>
      </c>
      <c r="X98" s="58">
        <f>$D100*W98</f>
        <v>0</v>
      </c>
      <c r="Z98" s="59" t="e">
        <f>SUM(S98,O98,#REF!,W98,U98,M98,K98,I98,G98)</f>
        <v>#REF!</v>
      </c>
      <c r="AA98" s="239" t="e">
        <f>SUM(T98,P98,#REF!,X98,V98,N98,L98,J98,H98)</f>
        <v>#REF!</v>
      </c>
    </row>
    <row r="99" spans="1:27" ht="15" customHeight="1">
      <c r="A99" s="48"/>
      <c r="B99" s="49" t="s">
        <v>110</v>
      </c>
      <c r="C99" s="14" t="s">
        <v>44</v>
      </c>
      <c r="D99" s="61"/>
      <c r="G99" s="73">
        <f>G93*4</f>
        <v>2012</v>
      </c>
      <c r="H99" s="58">
        <f t="shared" si="45"/>
        <v>0</v>
      </c>
      <c r="I99" s="73">
        <f>I93*4</f>
        <v>0</v>
      </c>
      <c r="J99" s="58">
        <f>$D98*I99</f>
        <v>0</v>
      </c>
      <c r="K99" s="73">
        <f>K93*4</f>
        <v>597.20000000000005</v>
      </c>
      <c r="L99" s="58">
        <f t="shared" si="46"/>
        <v>0</v>
      </c>
      <c r="M99" s="73">
        <f>M93*4</f>
        <v>0</v>
      </c>
      <c r="N99" s="58">
        <f>$D98*M99</f>
        <v>0</v>
      </c>
      <c r="O99" s="73">
        <f>O93*4</f>
        <v>308.36160000000001</v>
      </c>
      <c r="P99" s="58">
        <f>$D98*O99</f>
        <v>0</v>
      </c>
      <c r="Q99" s="73">
        <f>Q93*4</f>
        <v>0</v>
      </c>
      <c r="R99" s="58">
        <f>$D98*Q99</f>
        <v>0</v>
      </c>
      <c r="S99" s="73">
        <f>S93*4</f>
        <v>0</v>
      </c>
      <c r="T99" s="58">
        <f>$D98*S99</f>
        <v>0</v>
      </c>
      <c r="U99" s="73">
        <f>U93*4</f>
        <v>0</v>
      </c>
      <c r="V99" s="58">
        <f>$D98*U99</f>
        <v>0</v>
      </c>
      <c r="W99" s="73">
        <f>W93*4</f>
        <v>935.88720000000001</v>
      </c>
      <c r="X99" s="58">
        <f>$D98*W99</f>
        <v>0</v>
      </c>
      <c r="Z99" s="59" t="e">
        <f>SUM(S99,O99,#REF!,W99,U99,M99,K99,I99,G99)</f>
        <v>#REF!</v>
      </c>
      <c r="AA99" s="239" t="e">
        <f>SUM(T99,P99,#REF!,X99,V99,N99,L99,J99,H99)</f>
        <v>#REF!</v>
      </c>
    </row>
    <row r="100" spans="1:27" ht="15" customHeight="1">
      <c r="A100" s="48"/>
      <c r="B100" s="49" t="s">
        <v>99</v>
      </c>
      <c r="C100" s="14" t="s">
        <v>44</v>
      </c>
      <c r="D100" s="61"/>
      <c r="G100" s="73">
        <f>G93*4</f>
        <v>2012</v>
      </c>
      <c r="H100" s="58">
        <f t="shared" si="45"/>
        <v>0</v>
      </c>
      <c r="I100" s="73">
        <f>I93*4</f>
        <v>0</v>
      </c>
      <c r="J100" s="58">
        <f>$D99*I100</f>
        <v>0</v>
      </c>
      <c r="K100" s="73">
        <f>K93*4</f>
        <v>597.20000000000005</v>
      </c>
      <c r="L100" s="58">
        <f t="shared" si="46"/>
        <v>0</v>
      </c>
      <c r="M100" s="73">
        <f>M93*4</f>
        <v>0</v>
      </c>
      <c r="N100" s="58">
        <f>$D99*M100</f>
        <v>0</v>
      </c>
      <c r="O100" s="73">
        <f>O93*4</f>
        <v>308.36160000000001</v>
      </c>
      <c r="P100" s="58">
        <f>$D99*O100</f>
        <v>0</v>
      </c>
      <c r="Q100" s="73">
        <f>Q93*4</f>
        <v>0</v>
      </c>
      <c r="R100" s="58">
        <f>$D99*Q100</f>
        <v>0</v>
      </c>
      <c r="S100" s="73">
        <f>S93*4</f>
        <v>0</v>
      </c>
      <c r="T100" s="58">
        <f>$D99*S100</f>
        <v>0</v>
      </c>
      <c r="U100" s="73">
        <f>U93*4</f>
        <v>0</v>
      </c>
      <c r="V100" s="58">
        <f>$D99*U100</f>
        <v>0</v>
      </c>
      <c r="W100" s="73">
        <f>W93*4</f>
        <v>935.88720000000001</v>
      </c>
      <c r="X100" s="58">
        <f>$D99*W100</f>
        <v>0</v>
      </c>
      <c r="Z100" s="59" t="e">
        <f>SUM(S100,O100,#REF!,W100,U100,M100,K100,I100,G100)</f>
        <v>#REF!</v>
      </c>
      <c r="AA100" s="239" t="e">
        <f>SUM(T100,P100,#REF!,X100,V100,N100,L100,J100,H100)</f>
        <v>#REF!</v>
      </c>
    </row>
    <row r="101" spans="1:27" ht="15" customHeight="1" thickBot="1">
      <c r="A101" s="48"/>
      <c r="B101" s="49"/>
      <c r="C101" s="14"/>
      <c r="D101" s="61"/>
      <c r="G101" s="73"/>
      <c r="H101" s="58"/>
      <c r="I101" s="73"/>
      <c r="J101" s="58"/>
      <c r="K101" s="73"/>
      <c r="L101" s="58"/>
      <c r="M101" s="123"/>
      <c r="N101" s="24"/>
      <c r="O101" s="123"/>
      <c r="P101" s="24"/>
      <c r="Q101" s="123"/>
      <c r="R101" s="24"/>
      <c r="S101" s="122"/>
      <c r="T101" s="24"/>
      <c r="U101" s="123"/>
      <c r="V101" s="24"/>
      <c r="W101" s="123"/>
      <c r="X101" s="24"/>
      <c r="Z101" s="54"/>
      <c r="AA101" s="239"/>
    </row>
    <row r="102" spans="1:27" ht="15" customHeight="1" thickBot="1">
      <c r="A102" s="177" t="s">
        <v>111</v>
      </c>
      <c r="B102" s="162" t="s">
        <v>112</v>
      </c>
      <c r="C102" s="156" t="s">
        <v>36</v>
      </c>
      <c r="D102" s="163"/>
      <c r="F102" s="10"/>
      <c r="G102" s="193">
        <v>0</v>
      </c>
      <c r="H102" s="153">
        <f>SUM(H104:H114)</f>
        <v>0</v>
      </c>
      <c r="I102" s="197">
        <v>216.48330000000001</v>
      </c>
      <c r="J102" s="153">
        <f>SUM(J104:J114)</f>
        <v>0</v>
      </c>
      <c r="K102" s="64">
        <v>0</v>
      </c>
      <c r="L102" s="153">
        <f>SUM(L104:L114)</f>
        <v>0</v>
      </c>
      <c r="M102" s="7"/>
      <c r="N102" s="153">
        <f>SUM(N104:N114)</f>
        <v>0</v>
      </c>
      <c r="O102" s="7"/>
      <c r="P102" s="153">
        <f>SUM(P104:P114)</f>
        <v>0</v>
      </c>
      <c r="Q102" s="7"/>
      <c r="R102" s="153">
        <f>SUM(R104:R114)</f>
        <v>0</v>
      </c>
      <c r="S102" s="13"/>
      <c r="T102" s="153">
        <f>SUM(T104:T114)</f>
        <v>0</v>
      </c>
      <c r="U102" s="7"/>
      <c r="V102" s="153">
        <f>SUM(V104:V114)</f>
        <v>0</v>
      </c>
      <c r="W102" s="195">
        <v>336.96120000000002</v>
      </c>
      <c r="X102" s="153">
        <f>SUM(X104:X114)</f>
        <v>0</v>
      </c>
      <c r="Z102" s="59" t="e">
        <f>SUM(S102,O102,#REF!,W102,U102,M102,K102,I102,G102)</f>
        <v>#REF!</v>
      </c>
      <c r="AA102" s="239"/>
    </row>
    <row r="103" spans="1:27" ht="15" customHeight="1">
      <c r="A103" s="48"/>
      <c r="B103" s="49"/>
      <c r="C103" s="14"/>
      <c r="D103" s="61"/>
      <c r="G103" s="73"/>
      <c r="H103" s="85"/>
      <c r="I103" s="73"/>
      <c r="J103" s="85"/>
      <c r="K103" s="73"/>
      <c r="L103" s="85"/>
      <c r="M103" s="25"/>
      <c r="N103" s="24"/>
      <c r="O103" s="25"/>
      <c r="P103" s="24"/>
      <c r="Q103" s="25"/>
      <c r="R103" s="24"/>
      <c r="S103" s="118"/>
      <c r="T103" s="24"/>
      <c r="U103" s="25"/>
      <c r="V103" s="24"/>
      <c r="W103" s="25"/>
      <c r="X103" s="24"/>
      <c r="Z103" s="54"/>
      <c r="AA103" s="239"/>
    </row>
    <row r="104" spans="1:27" ht="15" customHeight="1">
      <c r="A104" s="48"/>
      <c r="B104" s="49" t="s">
        <v>113</v>
      </c>
      <c r="C104" s="14" t="s">
        <v>44</v>
      </c>
      <c r="D104" s="61"/>
      <c r="G104" s="73">
        <f>G102*4</f>
        <v>0</v>
      </c>
      <c r="H104" s="58">
        <f t="shared" ref="H104:H114" si="47">$D104*G104</f>
        <v>0</v>
      </c>
      <c r="I104" s="73">
        <f>I102*4</f>
        <v>865.93320000000006</v>
      </c>
      <c r="J104" s="58">
        <f t="shared" ref="J104:J114" si="48">$D104*I104</f>
        <v>0</v>
      </c>
      <c r="K104" s="73">
        <f>K102*4</f>
        <v>0</v>
      </c>
      <c r="L104" s="58">
        <f t="shared" ref="L104:X114" si="49">$D104*K104</f>
        <v>0</v>
      </c>
      <c r="M104" s="73">
        <f>M102*4</f>
        <v>0</v>
      </c>
      <c r="N104" s="58">
        <f t="shared" ref="N104:N114" si="50">$D104*M104</f>
        <v>0</v>
      </c>
      <c r="O104" s="73">
        <f>O102*4</f>
        <v>0</v>
      </c>
      <c r="P104" s="58">
        <f t="shared" si="49"/>
        <v>0</v>
      </c>
      <c r="Q104" s="73">
        <f>Q102*4</f>
        <v>0</v>
      </c>
      <c r="R104" s="58">
        <f t="shared" ref="R104:R114" si="51">$D104*Q104</f>
        <v>0</v>
      </c>
      <c r="S104" s="73">
        <f>S102*4</f>
        <v>0</v>
      </c>
      <c r="T104" s="58">
        <f t="shared" ref="T104:T114" si="52">$D104*S104</f>
        <v>0</v>
      </c>
      <c r="U104" s="73">
        <f>U102*4</f>
        <v>0</v>
      </c>
      <c r="V104" s="58">
        <f t="shared" ref="V104:V114" si="53">$D104*U104</f>
        <v>0</v>
      </c>
      <c r="W104" s="73">
        <f>W102*4</f>
        <v>1347.8448000000001</v>
      </c>
      <c r="X104" s="58">
        <f t="shared" si="49"/>
        <v>0</v>
      </c>
      <c r="Z104" s="59" t="e">
        <f>SUM(S104,O104,#REF!,W104,U104,M104,K104,I104,G104)</f>
        <v>#REF!</v>
      </c>
      <c r="AA104" s="239" t="e">
        <f>SUM(T104,P104,#REF!,X104,V104,N104,L104,J104,H104)</f>
        <v>#REF!</v>
      </c>
    </row>
    <row r="105" spans="1:27" ht="15" customHeight="1">
      <c r="A105" s="48"/>
      <c r="B105" s="49" t="s">
        <v>114</v>
      </c>
      <c r="C105" s="14" t="s">
        <v>44</v>
      </c>
      <c r="D105" s="61"/>
      <c r="G105" s="73">
        <f>G102*4</f>
        <v>0</v>
      </c>
      <c r="H105" s="58">
        <f t="shared" si="47"/>
        <v>0</v>
      </c>
      <c r="I105" s="73">
        <f>I102*4</f>
        <v>865.93320000000006</v>
      </c>
      <c r="J105" s="58">
        <f t="shared" si="48"/>
        <v>0</v>
      </c>
      <c r="K105" s="73">
        <f>K102*4</f>
        <v>0</v>
      </c>
      <c r="L105" s="58">
        <f t="shared" si="49"/>
        <v>0</v>
      </c>
      <c r="M105" s="73">
        <f>M102*4</f>
        <v>0</v>
      </c>
      <c r="N105" s="58">
        <f t="shared" si="50"/>
        <v>0</v>
      </c>
      <c r="O105" s="73">
        <f>O102*4</f>
        <v>0</v>
      </c>
      <c r="P105" s="58">
        <f t="shared" si="49"/>
        <v>0</v>
      </c>
      <c r="Q105" s="73">
        <f>Q102*4</f>
        <v>0</v>
      </c>
      <c r="R105" s="58">
        <f t="shared" si="51"/>
        <v>0</v>
      </c>
      <c r="S105" s="73">
        <f>S102*4</f>
        <v>0</v>
      </c>
      <c r="T105" s="58">
        <f t="shared" si="52"/>
        <v>0</v>
      </c>
      <c r="U105" s="73">
        <f>U102*4</f>
        <v>0</v>
      </c>
      <c r="V105" s="58">
        <f t="shared" si="53"/>
        <v>0</v>
      </c>
      <c r="W105" s="73">
        <f>W102*4</f>
        <v>1347.8448000000001</v>
      </c>
      <c r="X105" s="58">
        <f t="shared" si="49"/>
        <v>0</v>
      </c>
      <c r="Z105" s="59" t="e">
        <f>SUM(S105,O105,#REF!,W105,U105,M105,K105,I105,G105)</f>
        <v>#REF!</v>
      </c>
      <c r="AA105" s="239" t="e">
        <f>SUM(T105,P105,#REF!,X105,V105,N105,L105,J105,H105)</f>
        <v>#REF!</v>
      </c>
    </row>
    <row r="106" spans="1:27" ht="15" customHeight="1">
      <c r="A106" s="48"/>
      <c r="B106" s="49" t="s">
        <v>115</v>
      </c>
      <c r="C106" s="14" t="s">
        <v>44</v>
      </c>
      <c r="D106" s="61"/>
      <c r="G106" s="73">
        <f>G102*3</f>
        <v>0</v>
      </c>
      <c r="H106" s="58">
        <f t="shared" si="47"/>
        <v>0</v>
      </c>
      <c r="I106" s="73">
        <f>I102*3</f>
        <v>649.44990000000007</v>
      </c>
      <c r="J106" s="58">
        <f t="shared" si="48"/>
        <v>0</v>
      </c>
      <c r="K106" s="73">
        <f>K102*3</f>
        <v>0</v>
      </c>
      <c r="L106" s="58">
        <f t="shared" si="49"/>
        <v>0</v>
      </c>
      <c r="M106" s="73">
        <f>M102*3</f>
        <v>0</v>
      </c>
      <c r="N106" s="58">
        <f t="shared" si="50"/>
        <v>0</v>
      </c>
      <c r="O106" s="73">
        <f>O102*3</f>
        <v>0</v>
      </c>
      <c r="P106" s="58">
        <f t="shared" si="49"/>
        <v>0</v>
      </c>
      <c r="Q106" s="73">
        <f>Q102*3</f>
        <v>0</v>
      </c>
      <c r="R106" s="58">
        <f t="shared" si="51"/>
        <v>0</v>
      </c>
      <c r="S106" s="73">
        <f>S102*3</f>
        <v>0</v>
      </c>
      <c r="T106" s="58">
        <f t="shared" si="52"/>
        <v>0</v>
      </c>
      <c r="U106" s="73">
        <f>U102*3</f>
        <v>0</v>
      </c>
      <c r="V106" s="58">
        <f t="shared" si="53"/>
        <v>0</v>
      </c>
      <c r="W106" s="73">
        <f>W102*3</f>
        <v>1010.8836000000001</v>
      </c>
      <c r="X106" s="58">
        <f t="shared" si="49"/>
        <v>0</v>
      </c>
      <c r="Z106" s="59" t="e">
        <f>SUM(S106,O106,#REF!,W106,U106,M106,K106,I106,G106)</f>
        <v>#REF!</v>
      </c>
      <c r="AA106" s="239" t="e">
        <f>SUM(T106,P106,#REF!,X106,V106,N106,L106,J106,H106)</f>
        <v>#REF!</v>
      </c>
    </row>
    <row r="107" spans="1:27" ht="15" customHeight="1">
      <c r="A107" s="48"/>
      <c r="B107" s="49" t="s">
        <v>116</v>
      </c>
      <c r="C107" s="14" t="s">
        <v>44</v>
      </c>
      <c r="D107" s="61"/>
      <c r="G107" s="73">
        <f>G102*5</f>
        <v>0</v>
      </c>
      <c r="H107" s="58">
        <f t="shared" si="47"/>
        <v>0</v>
      </c>
      <c r="I107" s="73">
        <f>I102*5</f>
        <v>1082.4165</v>
      </c>
      <c r="J107" s="58">
        <f t="shared" si="48"/>
        <v>0</v>
      </c>
      <c r="K107" s="73">
        <f>K102*5</f>
        <v>0</v>
      </c>
      <c r="L107" s="58">
        <f t="shared" si="49"/>
        <v>0</v>
      </c>
      <c r="M107" s="73">
        <f>M102*5</f>
        <v>0</v>
      </c>
      <c r="N107" s="58">
        <f t="shared" si="50"/>
        <v>0</v>
      </c>
      <c r="O107" s="73">
        <f>O102*5</f>
        <v>0</v>
      </c>
      <c r="P107" s="58">
        <f t="shared" si="49"/>
        <v>0</v>
      </c>
      <c r="Q107" s="73">
        <f>Q102*5</f>
        <v>0</v>
      </c>
      <c r="R107" s="58">
        <f t="shared" si="51"/>
        <v>0</v>
      </c>
      <c r="S107" s="73">
        <f>S102*5</f>
        <v>0</v>
      </c>
      <c r="T107" s="58">
        <f t="shared" si="52"/>
        <v>0</v>
      </c>
      <c r="U107" s="73">
        <f>U102*5</f>
        <v>0</v>
      </c>
      <c r="V107" s="58">
        <f t="shared" si="53"/>
        <v>0</v>
      </c>
      <c r="W107" s="73">
        <f>W102*5</f>
        <v>1684.806</v>
      </c>
      <c r="X107" s="58">
        <f t="shared" si="49"/>
        <v>0</v>
      </c>
      <c r="Z107" s="59" t="e">
        <f>SUM(S107,O107,#REF!,W107,U107,M107,K107,I107,G107)</f>
        <v>#REF!</v>
      </c>
      <c r="AA107" s="239" t="e">
        <f>SUM(T107,P107,#REF!,X107,V107,N107,L107,J107,H107)</f>
        <v>#REF!</v>
      </c>
    </row>
    <row r="108" spans="1:27" ht="15" customHeight="1">
      <c r="A108" s="48"/>
      <c r="B108" s="49" t="s">
        <v>109</v>
      </c>
      <c r="C108" s="14" t="s">
        <v>44</v>
      </c>
      <c r="D108" s="61"/>
      <c r="G108" s="73">
        <f>G102*5</f>
        <v>0</v>
      </c>
      <c r="H108" s="58">
        <f t="shared" si="47"/>
        <v>0</v>
      </c>
      <c r="I108" s="73">
        <f>I102*5</f>
        <v>1082.4165</v>
      </c>
      <c r="J108" s="58">
        <f t="shared" si="48"/>
        <v>0</v>
      </c>
      <c r="K108" s="73">
        <f>K102*5</f>
        <v>0</v>
      </c>
      <c r="L108" s="58">
        <f t="shared" si="49"/>
        <v>0</v>
      </c>
      <c r="M108" s="73">
        <f>M102*5</f>
        <v>0</v>
      </c>
      <c r="N108" s="58">
        <f t="shared" si="50"/>
        <v>0</v>
      </c>
      <c r="O108" s="73">
        <f>O102*5</f>
        <v>0</v>
      </c>
      <c r="P108" s="58">
        <f t="shared" si="49"/>
        <v>0</v>
      </c>
      <c r="Q108" s="73">
        <f>Q102*5</f>
        <v>0</v>
      </c>
      <c r="R108" s="58">
        <f t="shared" si="51"/>
        <v>0</v>
      </c>
      <c r="S108" s="73">
        <f>S102*5</f>
        <v>0</v>
      </c>
      <c r="T108" s="58">
        <f t="shared" si="52"/>
        <v>0</v>
      </c>
      <c r="U108" s="73">
        <f>U102*5</f>
        <v>0</v>
      </c>
      <c r="V108" s="58">
        <f t="shared" si="53"/>
        <v>0</v>
      </c>
      <c r="W108" s="73">
        <f>W102*5</f>
        <v>1684.806</v>
      </c>
      <c r="X108" s="58">
        <f t="shared" si="49"/>
        <v>0</v>
      </c>
      <c r="Z108" s="59" t="e">
        <f>SUM(S108,O108,#REF!,W108,U108,M108,K108,I108,G108)</f>
        <v>#REF!</v>
      </c>
      <c r="AA108" s="239" t="e">
        <f>SUM(T108,P108,#REF!,X108,V108,N108,L108,J108,H108)</f>
        <v>#REF!</v>
      </c>
    </row>
    <row r="109" spans="1:27" ht="15" customHeight="1">
      <c r="A109" s="48"/>
      <c r="B109" s="49" t="s">
        <v>117</v>
      </c>
      <c r="C109" s="14" t="s">
        <v>44</v>
      </c>
      <c r="D109" s="61"/>
      <c r="G109" s="73">
        <f>G102*4</f>
        <v>0</v>
      </c>
      <c r="H109" s="58">
        <f t="shared" si="47"/>
        <v>0</v>
      </c>
      <c r="I109" s="73">
        <f>I102*4</f>
        <v>865.93320000000006</v>
      </c>
      <c r="J109" s="58">
        <f t="shared" si="48"/>
        <v>0</v>
      </c>
      <c r="K109" s="73">
        <f>K102*4</f>
        <v>0</v>
      </c>
      <c r="L109" s="58">
        <f t="shared" si="49"/>
        <v>0</v>
      </c>
      <c r="M109" s="73">
        <f>M102*4</f>
        <v>0</v>
      </c>
      <c r="N109" s="58">
        <f t="shared" si="50"/>
        <v>0</v>
      </c>
      <c r="O109" s="73">
        <f>O102*4</f>
        <v>0</v>
      </c>
      <c r="P109" s="58">
        <f t="shared" si="49"/>
        <v>0</v>
      </c>
      <c r="Q109" s="73">
        <f>Q102*4</f>
        <v>0</v>
      </c>
      <c r="R109" s="58">
        <f t="shared" si="51"/>
        <v>0</v>
      </c>
      <c r="S109" s="73">
        <f>S102*4</f>
        <v>0</v>
      </c>
      <c r="T109" s="58">
        <f t="shared" si="52"/>
        <v>0</v>
      </c>
      <c r="U109" s="73">
        <f>U102*4</f>
        <v>0</v>
      </c>
      <c r="V109" s="58">
        <f t="shared" si="53"/>
        <v>0</v>
      </c>
      <c r="W109" s="73">
        <f>W102*4</f>
        <v>1347.8448000000001</v>
      </c>
      <c r="X109" s="58">
        <f t="shared" si="49"/>
        <v>0</v>
      </c>
      <c r="Z109" s="59" t="e">
        <f>SUM(S109,O109,#REF!,W109,U109,M109,K109,I109,G109)</f>
        <v>#REF!</v>
      </c>
      <c r="AA109" s="239" t="e">
        <f>SUM(T109,P109,#REF!,X109,V109,N109,L109,J109,H109)</f>
        <v>#REF!</v>
      </c>
    </row>
    <row r="110" spans="1:27" ht="15" customHeight="1">
      <c r="A110" s="48"/>
      <c r="B110" s="49" t="s">
        <v>118</v>
      </c>
      <c r="C110" s="14" t="s">
        <v>44</v>
      </c>
      <c r="D110" s="61"/>
      <c r="G110" s="73">
        <f>G102*4</f>
        <v>0</v>
      </c>
      <c r="H110" s="58">
        <f t="shared" si="47"/>
        <v>0</v>
      </c>
      <c r="I110" s="73">
        <f>I102*4</f>
        <v>865.93320000000006</v>
      </c>
      <c r="J110" s="58">
        <f t="shared" si="48"/>
        <v>0</v>
      </c>
      <c r="K110" s="73">
        <f>K102*4</f>
        <v>0</v>
      </c>
      <c r="L110" s="58">
        <f t="shared" si="49"/>
        <v>0</v>
      </c>
      <c r="M110" s="73">
        <f>M102*4</f>
        <v>0</v>
      </c>
      <c r="N110" s="58">
        <f t="shared" si="50"/>
        <v>0</v>
      </c>
      <c r="O110" s="73">
        <f>O102*4</f>
        <v>0</v>
      </c>
      <c r="P110" s="58">
        <f t="shared" si="49"/>
        <v>0</v>
      </c>
      <c r="Q110" s="73">
        <f>Q102*4</f>
        <v>0</v>
      </c>
      <c r="R110" s="58">
        <f t="shared" si="51"/>
        <v>0</v>
      </c>
      <c r="S110" s="73">
        <f>S102*4</f>
        <v>0</v>
      </c>
      <c r="T110" s="58">
        <f t="shared" si="52"/>
        <v>0</v>
      </c>
      <c r="U110" s="73">
        <f>U102*4</f>
        <v>0</v>
      </c>
      <c r="V110" s="58">
        <f t="shared" si="53"/>
        <v>0</v>
      </c>
      <c r="W110" s="73">
        <f>W102*4</f>
        <v>1347.8448000000001</v>
      </c>
      <c r="X110" s="58">
        <f t="shared" si="49"/>
        <v>0</v>
      </c>
      <c r="Z110" s="59" t="e">
        <f>SUM(S110,O110,#REF!,W110,U110,M110,K110,I110,G110)</f>
        <v>#REF!</v>
      </c>
      <c r="AA110" s="239" t="e">
        <f>SUM(T110,P110,#REF!,X110,V110,N110,L110,J110,H110)</f>
        <v>#REF!</v>
      </c>
    </row>
    <row r="111" spans="1:27" ht="15" customHeight="1">
      <c r="A111" s="48"/>
      <c r="B111" s="49" t="s">
        <v>119</v>
      </c>
      <c r="C111" s="14" t="s">
        <v>44</v>
      </c>
      <c r="D111" s="61"/>
      <c r="G111" s="73">
        <f>G102*4</f>
        <v>0</v>
      </c>
      <c r="H111" s="58">
        <f t="shared" si="47"/>
        <v>0</v>
      </c>
      <c r="I111" s="73">
        <f>I102*4</f>
        <v>865.93320000000006</v>
      </c>
      <c r="J111" s="58">
        <f t="shared" si="48"/>
        <v>0</v>
      </c>
      <c r="K111" s="73">
        <f>K102*4</f>
        <v>0</v>
      </c>
      <c r="L111" s="58">
        <f t="shared" si="49"/>
        <v>0</v>
      </c>
      <c r="M111" s="73">
        <f>M102*4</f>
        <v>0</v>
      </c>
      <c r="N111" s="58">
        <f t="shared" si="50"/>
        <v>0</v>
      </c>
      <c r="O111" s="73">
        <f>O102*4</f>
        <v>0</v>
      </c>
      <c r="P111" s="58">
        <f t="shared" si="49"/>
        <v>0</v>
      </c>
      <c r="Q111" s="73">
        <f>Q102*4</f>
        <v>0</v>
      </c>
      <c r="R111" s="58">
        <f t="shared" si="51"/>
        <v>0</v>
      </c>
      <c r="S111" s="73">
        <f>S102*4</f>
        <v>0</v>
      </c>
      <c r="T111" s="58">
        <f t="shared" si="52"/>
        <v>0</v>
      </c>
      <c r="U111" s="73">
        <f>U102*4</f>
        <v>0</v>
      </c>
      <c r="V111" s="58">
        <f t="shared" si="53"/>
        <v>0</v>
      </c>
      <c r="W111" s="73">
        <f>W102*4</f>
        <v>1347.8448000000001</v>
      </c>
      <c r="X111" s="58">
        <f t="shared" si="49"/>
        <v>0</v>
      </c>
      <c r="Z111" s="59" t="e">
        <f>SUM(S111,O111,#REF!,W111,U111,M111,K111,I111,G111)</f>
        <v>#REF!</v>
      </c>
      <c r="AA111" s="239" t="e">
        <f>SUM(T111,P111,#REF!,X111,V111,N111,L111,J111,H111)</f>
        <v>#REF!</v>
      </c>
    </row>
    <row r="112" spans="1:27" ht="15" customHeight="1">
      <c r="A112" s="48"/>
      <c r="B112" s="49" t="s">
        <v>120</v>
      </c>
      <c r="C112" s="14" t="s">
        <v>44</v>
      </c>
      <c r="D112" s="61"/>
      <c r="G112" s="73">
        <f>G102*5</f>
        <v>0</v>
      </c>
      <c r="H112" s="58">
        <f t="shared" si="47"/>
        <v>0</v>
      </c>
      <c r="I112" s="73">
        <f>I102*5</f>
        <v>1082.4165</v>
      </c>
      <c r="J112" s="58">
        <f t="shared" si="48"/>
        <v>0</v>
      </c>
      <c r="K112" s="73">
        <f>K102*5</f>
        <v>0</v>
      </c>
      <c r="L112" s="58">
        <f t="shared" si="49"/>
        <v>0</v>
      </c>
      <c r="M112" s="73">
        <f>M102*5</f>
        <v>0</v>
      </c>
      <c r="N112" s="58">
        <f t="shared" si="50"/>
        <v>0</v>
      </c>
      <c r="O112" s="73">
        <f>O102*5</f>
        <v>0</v>
      </c>
      <c r="P112" s="58">
        <f t="shared" si="49"/>
        <v>0</v>
      </c>
      <c r="Q112" s="73">
        <f>Q102*5</f>
        <v>0</v>
      </c>
      <c r="R112" s="58">
        <f t="shared" si="51"/>
        <v>0</v>
      </c>
      <c r="S112" s="73">
        <f>S102*5</f>
        <v>0</v>
      </c>
      <c r="T112" s="58">
        <f t="shared" si="52"/>
        <v>0</v>
      </c>
      <c r="U112" s="73">
        <f>U102*5</f>
        <v>0</v>
      </c>
      <c r="V112" s="58">
        <f t="shared" si="53"/>
        <v>0</v>
      </c>
      <c r="W112" s="73">
        <f>W102*5</f>
        <v>1684.806</v>
      </c>
      <c r="X112" s="58">
        <f t="shared" si="49"/>
        <v>0</v>
      </c>
      <c r="Z112" s="59" t="e">
        <f>SUM(S112,O112,#REF!,W112,U112,M112,K112,I112,G112)</f>
        <v>#REF!</v>
      </c>
      <c r="AA112" s="239" t="e">
        <f>SUM(T112,P112,#REF!,X112,V112,N112,L112,J112,H112)</f>
        <v>#REF!</v>
      </c>
    </row>
    <row r="113" spans="1:27" ht="15" customHeight="1">
      <c r="A113" s="48"/>
      <c r="B113" s="49" t="s">
        <v>121</v>
      </c>
      <c r="C113" s="14" t="s">
        <v>44</v>
      </c>
      <c r="D113" s="61"/>
      <c r="G113" s="73">
        <f>G102*4</f>
        <v>0</v>
      </c>
      <c r="H113" s="58">
        <f t="shared" si="47"/>
        <v>0</v>
      </c>
      <c r="I113" s="73">
        <f>I102*4</f>
        <v>865.93320000000006</v>
      </c>
      <c r="J113" s="58">
        <f t="shared" si="48"/>
        <v>0</v>
      </c>
      <c r="K113" s="73">
        <f>K102*4</f>
        <v>0</v>
      </c>
      <c r="L113" s="58">
        <f t="shared" si="49"/>
        <v>0</v>
      </c>
      <c r="M113" s="73">
        <f>M102*4</f>
        <v>0</v>
      </c>
      <c r="N113" s="58">
        <f t="shared" si="50"/>
        <v>0</v>
      </c>
      <c r="O113" s="73">
        <f>O102*4</f>
        <v>0</v>
      </c>
      <c r="P113" s="58">
        <f t="shared" si="49"/>
        <v>0</v>
      </c>
      <c r="Q113" s="73">
        <f>Q102*4</f>
        <v>0</v>
      </c>
      <c r="R113" s="58">
        <f t="shared" si="51"/>
        <v>0</v>
      </c>
      <c r="S113" s="73">
        <f>S102*4</f>
        <v>0</v>
      </c>
      <c r="T113" s="58">
        <f t="shared" si="52"/>
        <v>0</v>
      </c>
      <c r="U113" s="73">
        <f>U102*4</f>
        <v>0</v>
      </c>
      <c r="V113" s="58">
        <f t="shared" si="53"/>
        <v>0</v>
      </c>
      <c r="W113" s="73">
        <f>W102*4</f>
        <v>1347.8448000000001</v>
      </c>
      <c r="X113" s="58">
        <f t="shared" si="49"/>
        <v>0</v>
      </c>
      <c r="Z113" s="59" t="e">
        <f>SUM(S113,O113,#REF!,W113,U113,M113,K113,I113,G113)</f>
        <v>#REF!</v>
      </c>
      <c r="AA113" s="239" t="e">
        <f>SUM(T113,P113,#REF!,X113,V113,N113,L113,J113,H113)</f>
        <v>#REF!</v>
      </c>
    </row>
    <row r="114" spans="1:27" ht="15" customHeight="1">
      <c r="A114" s="48"/>
      <c r="B114" s="49" t="s">
        <v>99</v>
      </c>
      <c r="C114" s="14" t="s">
        <v>44</v>
      </c>
      <c r="D114" s="61"/>
      <c r="G114" s="73">
        <f>G102*4</f>
        <v>0</v>
      </c>
      <c r="H114" s="58">
        <f t="shared" si="47"/>
        <v>0</v>
      </c>
      <c r="I114" s="73">
        <f>I102*4</f>
        <v>865.93320000000006</v>
      </c>
      <c r="J114" s="58">
        <f t="shared" si="48"/>
        <v>0</v>
      </c>
      <c r="K114" s="73">
        <f>K102*4</f>
        <v>0</v>
      </c>
      <c r="L114" s="58">
        <f t="shared" si="49"/>
        <v>0</v>
      </c>
      <c r="M114" s="73">
        <f>M102*4</f>
        <v>0</v>
      </c>
      <c r="N114" s="58">
        <f t="shared" si="50"/>
        <v>0</v>
      </c>
      <c r="O114" s="73">
        <f>O102*4</f>
        <v>0</v>
      </c>
      <c r="P114" s="58">
        <f t="shared" si="49"/>
        <v>0</v>
      </c>
      <c r="Q114" s="73">
        <f>Q102*4</f>
        <v>0</v>
      </c>
      <c r="R114" s="58">
        <f t="shared" si="51"/>
        <v>0</v>
      </c>
      <c r="S114" s="73">
        <f>S102*4</f>
        <v>0</v>
      </c>
      <c r="T114" s="58">
        <f t="shared" si="52"/>
        <v>0</v>
      </c>
      <c r="U114" s="73">
        <f>U102*4</f>
        <v>0</v>
      </c>
      <c r="V114" s="58">
        <f t="shared" si="53"/>
        <v>0</v>
      </c>
      <c r="W114" s="73">
        <f>W102*4</f>
        <v>1347.8448000000001</v>
      </c>
      <c r="X114" s="58">
        <f t="shared" si="49"/>
        <v>0</v>
      </c>
      <c r="Z114" s="59" t="e">
        <f>SUM(S114,O114,#REF!,W114,U114,M114,K114,I114,G114)</f>
        <v>#REF!</v>
      </c>
      <c r="AA114" s="239" t="e">
        <f>SUM(T114,P114,#REF!,X114,V114,N114,L114,J114,H114)</f>
        <v>#REF!</v>
      </c>
    </row>
    <row r="115" spans="1:27" ht="15" customHeight="1" thickBot="1">
      <c r="A115" s="48"/>
      <c r="B115" s="49"/>
      <c r="C115" s="14"/>
      <c r="D115" s="61"/>
      <c r="G115" s="73"/>
      <c r="H115" s="87"/>
      <c r="I115" s="73"/>
      <c r="J115" s="87"/>
      <c r="K115" s="73"/>
      <c r="L115" s="87"/>
      <c r="M115" s="25"/>
      <c r="N115" s="24"/>
      <c r="O115" s="25"/>
      <c r="P115" s="24"/>
      <c r="Q115" s="25"/>
      <c r="R115" s="24"/>
      <c r="S115" s="118"/>
      <c r="T115" s="24"/>
      <c r="U115" s="25"/>
      <c r="V115" s="24"/>
      <c r="W115" s="25"/>
      <c r="X115" s="24"/>
      <c r="Z115" s="54"/>
      <c r="AA115" s="239"/>
    </row>
    <row r="116" spans="1:27" ht="15" customHeight="1" thickBot="1">
      <c r="A116" s="177" t="s">
        <v>122</v>
      </c>
      <c r="B116" s="162" t="s">
        <v>123</v>
      </c>
      <c r="C116" s="156" t="s">
        <v>36</v>
      </c>
      <c r="D116" s="163"/>
      <c r="G116" s="193">
        <v>0</v>
      </c>
      <c r="H116" s="153">
        <f>SUM(H118:H130)</f>
        <v>0</v>
      </c>
      <c r="I116" s="166">
        <v>106.61060000000001</v>
      </c>
      <c r="J116" s="153">
        <f>SUM(J118:J130)</f>
        <v>0</v>
      </c>
      <c r="K116" s="166">
        <v>0</v>
      </c>
      <c r="L116" s="153">
        <f>SUM(L118:L130)</f>
        <v>0</v>
      </c>
      <c r="M116" s="7"/>
      <c r="N116" s="153">
        <f>SUM(N118:N130)</f>
        <v>0</v>
      </c>
      <c r="O116" s="195">
        <v>226.84460000000001</v>
      </c>
      <c r="P116" s="153">
        <f>SUM(P118:P130)</f>
        <v>0</v>
      </c>
      <c r="Q116" s="7"/>
      <c r="R116" s="153">
        <f>SUM(R118:R130)</f>
        <v>0</v>
      </c>
      <c r="S116" s="13"/>
      <c r="T116" s="153">
        <f>SUM(T118:T130)</f>
        <v>0</v>
      </c>
      <c r="U116" s="195">
        <v>238.2337</v>
      </c>
      <c r="V116" s="153">
        <f>SUM(V118:V130)</f>
        <v>0</v>
      </c>
      <c r="W116" s="195">
        <v>550.1585</v>
      </c>
      <c r="X116" s="153">
        <f>SUM(X118:X130)</f>
        <v>0</v>
      </c>
      <c r="Z116" s="59" t="e">
        <f>SUM(S116,O116,#REF!,W116,U116,M116,K116,I116,G116)</f>
        <v>#REF!</v>
      </c>
      <c r="AA116" s="239"/>
    </row>
    <row r="117" spans="1:27" ht="15" customHeight="1">
      <c r="A117" s="48"/>
      <c r="B117" s="49"/>
      <c r="C117" s="14"/>
      <c r="D117" s="61"/>
      <c r="G117" s="73"/>
      <c r="H117" s="85"/>
      <c r="I117" s="73"/>
      <c r="J117" s="85"/>
      <c r="K117" s="73"/>
      <c r="L117" s="85"/>
      <c r="M117" s="13"/>
      <c r="N117" s="24"/>
      <c r="O117" s="13"/>
      <c r="P117" s="24"/>
      <c r="Q117" s="13"/>
      <c r="R117" s="24"/>
      <c r="S117" s="13"/>
      <c r="T117" s="24"/>
      <c r="U117" s="13"/>
      <c r="V117" s="24"/>
      <c r="W117" s="13"/>
      <c r="X117" s="24"/>
      <c r="Z117" s="54"/>
      <c r="AA117" s="239"/>
    </row>
    <row r="118" spans="1:27" ht="15" customHeight="1">
      <c r="A118" s="48"/>
      <c r="B118" s="49" t="s">
        <v>103</v>
      </c>
      <c r="C118" s="14" t="s">
        <v>44</v>
      </c>
      <c r="D118" s="61"/>
      <c r="G118" s="73">
        <f>G116*5</f>
        <v>0</v>
      </c>
      <c r="H118" s="58">
        <f t="shared" ref="H118:H130" si="54">$D118*G118</f>
        <v>0</v>
      </c>
      <c r="I118" s="73">
        <f>I116*5</f>
        <v>533.053</v>
      </c>
      <c r="J118" s="58">
        <f t="shared" ref="J118:J130" si="55">$D118*I118</f>
        <v>0</v>
      </c>
      <c r="K118" s="73">
        <f>K116*5</f>
        <v>0</v>
      </c>
      <c r="L118" s="58">
        <f t="shared" ref="L118:L130" si="56">$D118*K118</f>
        <v>0</v>
      </c>
      <c r="M118" s="73">
        <f>M116*5</f>
        <v>0</v>
      </c>
      <c r="N118" s="58">
        <f t="shared" ref="N118:N130" si="57">$D118*M118</f>
        <v>0</v>
      </c>
      <c r="O118" s="73">
        <f>O116*5</f>
        <v>1134.223</v>
      </c>
      <c r="P118" s="58">
        <f t="shared" ref="P118:P130" si="58">$D118*O118</f>
        <v>0</v>
      </c>
      <c r="Q118" s="73">
        <f>Q116*5</f>
        <v>0</v>
      </c>
      <c r="R118" s="58">
        <f t="shared" ref="R118:R130" si="59">$D118*Q118</f>
        <v>0</v>
      </c>
      <c r="S118" s="73">
        <f>S116*5</f>
        <v>0</v>
      </c>
      <c r="T118" s="58">
        <f t="shared" ref="T118:T130" si="60">$D118*S118</f>
        <v>0</v>
      </c>
      <c r="U118" s="73">
        <f>U116*5</f>
        <v>1191.1685</v>
      </c>
      <c r="V118" s="58">
        <f t="shared" ref="V118:V130" si="61">$D118*U118</f>
        <v>0</v>
      </c>
      <c r="W118" s="73">
        <f>W116*5</f>
        <v>2750.7925</v>
      </c>
      <c r="X118" s="58">
        <f t="shared" ref="X118:X130" si="62">$D118*W118</f>
        <v>0</v>
      </c>
      <c r="Z118" s="59" t="e">
        <f>SUM(S118,O118,#REF!,W118,U118,M118,K118,I118,G118)</f>
        <v>#REF!</v>
      </c>
      <c r="AA118" s="239" t="e">
        <f>SUM(T118,P118,#REF!,X118,V118,N118,L118,J118,H118)</f>
        <v>#REF!</v>
      </c>
    </row>
    <row r="119" spans="1:27" ht="15" customHeight="1">
      <c r="A119" s="48"/>
      <c r="B119" s="49" t="s">
        <v>104</v>
      </c>
      <c r="C119" s="14" t="s">
        <v>44</v>
      </c>
      <c r="D119" s="61"/>
      <c r="G119" s="73">
        <f>G116*4</f>
        <v>0</v>
      </c>
      <c r="H119" s="58">
        <f t="shared" si="54"/>
        <v>0</v>
      </c>
      <c r="I119" s="73">
        <f>I116*4</f>
        <v>426.44240000000002</v>
      </c>
      <c r="J119" s="58">
        <f t="shared" si="55"/>
        <v>0</v>
      </c>
      <c r="K119" s="73">
        <f>K116*4</f>
        <v>0</v>
      </c>
      <c r="L119" s="58">
        <f t="shared" si="56"/>
        <v>0</v>
      </c>
      <c r="M119" s="73">
        <f>M116*4</f>
        <v>0</v>
      </c>
      <c r="N119" s="58">
        <f t="shared" si="57"/>
        <v>0</v>
      </c>
      <c r="O119" s="73">
        <f>O116*4</f>
        <v>907.37840000000006</v>
      </c>
      <c r="P119" s="58">
        <f t="shared" si="58"/>
        <v>0</v>
      </c>
      <c r="Q119" s="73">
        <f>Q116*4</f>
        <v>0</v>
      </c>
      <c r="R119" s="58">
        <f t="shared" si="59"/>
        <v>0</v>
      </c>
      <c r="S119" s="73">
        <f>S116*4</f>
        <v>0</v>
      </c>
      <c r="T119" s="58">
        <f t="shared" si="60"/>
        <v>0</v>
      </c>
      <c r="U119" s="73">
        <f>U116*4</f>
        <v>952.9348</v>
      </c>
      <c r="V119" s="58">
        <f t="shared" si="61"/>
        <v>0</v>
      </c>
      <c r="W119" s="73">
        <f>W116*4</f>
        <v>2200.634</v>
      </c>
      <c r="X119" s="58">
        <f t="shared" si="62"/>
        <v>0</v>
      </c>
      <c r="Z119" s="59" t="e">
        <f>SUM(S119,O119,#REF!,W119,U119,M119,K119,I119,G119)</f>
        <v>#REF!</v>
      </c>
      <c r="AA119" s="239" t="e">
        <f>SUM(T119,P119,#REF!,X119,V119,N119,L119,J119,H119)</f>
        <v>#REF!</v>
      </c>
    </row>
    <row r="120" spans="1:27" ht="15" customHeight="1">
      <c r="A120" s="48"/>
      <c r="B120" s="49" t="s">
        <v>102</v>
      </c>
      <c r="C120" s="14" t="s">
        <v>44</v>
      </c>
      <c r="D120" s="61"/>
      <c r="G120" s="73">
        <f>G116*4</f>
        <v>0</v>
      </c>
      <c r="H120" s="58">
        <f t="shared" si="54"/>
        <v>0</v>
      </c>
      <c r="I120" s="73">
        <f>I116*4</f>
        <v>426.44240000000002</v>
      </c>
      <c r="J120" s="58">
        <f t="shared" si="55"/>
        <v>0</v>
      </c>
      <c r="K120" s="73">
        <f>K116*4</f>
        <v>0</v>
      </c>
      <c r="L120" s="58">
        <f t="shared" si="56"/>
        <v>0</v>
      </c>
      <c r="M120" s="73">
        <f>M116*4</f>
        <v>0</v>
      </c>
      <c r="N120" s="58">
        <f t="shared" si="57"/>
        <v>0</v>
      </c>
      <c r="O120" s="73">
        <f>O116*4</f>
        <v>907.37840000000006</v>
      </c>
      <c r="P120" s="58">
        <f t="shared" si="58"/>
        <v>0</v>
      </c>
      <c r="Q120" s="73">
        <f>Q116*4</f>
        <v>0</v>
      </c>
      <c r="R120" s="58">
        <f t="shared" si="59"/>
        <v>0</v>
      </c>
      <c r="S120" s="73">
        <f>S116*4</f>
        <v>0</v>
      </c>
      <c r="T120" s="58">
        <f t="shared" si="60"/>
        <v>0</v>
      </c>
      <c r="U120" s="73">
        <f>U116*4</f>
        <v>952.9348</v>
      </c>
      <c r="V120" s="58">
        <f t="shared" si="61"/>
        <v>0</v>
      </c>
      <c r="W120" s="73">
        <f>W116*4</f>
        <v>2200.634</v>
      </c>
      <c r="X120" s="58">
        <f t="shared" si="62"/>
        <v>0</v>
      </c>
      <c r="Z120" s="59" t="e">
        <f>SUM(S120,O120,#REF!,W120,U120,M120,K120,I120,G120)</f>
        <v>#REF!</v>
      </c>
      <c r="AA120" s="239" t="e">
        <f>SUM(T120,P120,#REF!,X120,V120,N120,L120,J120,H120)</f>
        <v>#REF!</v>
      </c>
    </row>
    <row r="121" spans="1:27" ht="15" customHeight="1">
      <c r="A121" s="48"/>
      <c r="B121" s="49" t="s">
        <v>124</v>
      </c>
      <c r="C121" s="14" t="s">
        <v>44</v>
      </c>
      <c r="D121" s="61"/>
      <c r="G121" s="73">
        <f>G116*4</f>
        <v>0</v>
      </c>
      <c r="H121" s="58">
        <f t="shared" si="54"/>
        <v>0</v>
      </c>
      <c r="I121" s="73">
        <f>I116*4</f>
        <v>426.44240000000002</v>
      </c>
      <c r="J121" s="58">
        <f t="shared" si="55"/>
        <v>0</v>
      </c>
      <c r="K121" s="73">
        <f>K116*4</f>
        <v>0</v>
      </c>
      <c r="L121" s="58">
        <f t="shared" si="56"/>
        <v>0</v>
      </c>
      <c r="M121" s="73">
        <f>M116*4</f>
        <v>0</v>
      </c>
      <c r="N121" s="58">
        <f t="shared" si="57"/>
        <v>0</v>
      </c>
      <c r="O121" s="73">
        <f>O116*4</f>
        <v>907.37840000000006</v>
      </c>
      <c r="P121" s="58">
        <f t="shared" si="58"/>
        <v>0</v>
      </c>
      <c r="Q121" s="73">
        <f>Q116*4</f>
        <v>0</v>
      </c>
      <c r="R121" s="58">
        <f t="shared" si="59"/>
        <v>0</v>
      </c>
      <c r="S121" s="73">
        <f>S116*4</f>
        <v>0</v>
      </c>
      <c r="T121" s="58">
        <f t="shared" si="60"/>
        <v>0</v>
      </c>
      <c r="U121" s="73">
        <f>U116*4</f>
        <v>952.9348</v>
      </c>
      <c r="V121" s="58">
        <f t="shared" si="61"/>
        <v>0</v>
      </c>
      <c r="W121" s="73">
        <f>W116*4</f>
        <v>2200.634</v>
      </c>
      <c r="X121" s="58">
        <f t="shared" si="62"/>
        <v>0</v>
      </c>
      <c r="Z121" s="59" t="e">
        <f>SUM(S121,O121,#REF!,W121,U121,M121,K121,I121,G121)</f>
        <v>#REF!</v>
      </c>
      <c r="AA121" s="239" t="e">
        <f>SUM(T121,P121,#REF!,X121,V121,N121,L121,J121,H121)</f>
        <v>#REF!</v>
      </c>
    </row>
    <row r="122" spans="1:27" ht="15" customHeight="1">
      <c r="A122" s="48"/>
      <c r="B122" s="49" t="s">
        <v>125</v>
      </c>
      <c r="C122" s="14" t="s">
        <v>44</v>
      </c>
      <c r="D122" s="61"/>
      <c r="G122" s="73">
        <f>G116*3</f>
        <v>0</v>
      </c>
      <c r="H122" s="58">
        <f t="shared" si="54"/>
        <v>0</v>
      </c>
      <c r="I122" s="73">
        <f>I116*3</f>
        <v>319.83180000000004</v>
      </c>
      <c r="J122" s="58">
        <f t="shared" si="55"/>
        <v>0</v>
      </c>
      <c r="K122" s="73">
        <f>K116*3</f>
        <v>0</v>
      </c>
      <c r="L122" s="58">
        <f t="shared" si="56"/>
        <v>0</v>
      </c>
      <c r="M122" s="73">
        <f>M116*3</f>
        <v>0</v>
      </c>
      <c r="N122" s="58">
        <f t="shared" si="57"/>
        <v>0</v>
      </c>
      <c r="O122" s="73">
        <f>O116*3</f>
        <v>680.53380000000004</v>
      </c>
      <c r="P122" s="58">
        <f t="shared" si="58"/>
        <v>0</v>
      </c>
      <c r="Q122" s="73">
        <f>Q116*3</f>
        <v>0</v>
      </c>
      <c r="R122" s="58">
        <f t="shared" si="59"/>
        <v>0</v>
      </c>
      <c r="S122" s="73">
        <f>S116*3</f>
        <v>0</v>
      </c>
      <c r="T122" s="58">
        <f t="shared" si="60"/>
        <v>0</v>
      </c>
      <c r="U122" s="73">
        <f>U116*3</f>
        <v>714.7011</v>
      </c>
      <c r="V122" s="58">
        <f t="shared" si="61"/>
        <v>0</v>
      </c>
      <c r="W122" s="73">
        <f>W116*3</f>
        <v>1650.4755</v>
      </c>
      <c r="X122" s="58">
        <f t="shared" si="62"/>
        <v>0</v>
      </c>
      <c r="Z122" s="59" t="e">
        <f>SUM(S122,O122,#REF!,W122,U122,M122,K122,I122,G122)</f>
        <v>#REF!</v>
      </c>
      <c r="AA122" s="239" t="e">
        <f>SUM(T122,P122,#REF!,X122,V122,N122,L122,J122,H122)</f>
        <v>#REF!</v>
      </c>
    </row>
    <row r="123" spans="1:27" ht="15" customHeight="1">
      <c r="A123" s="48"/>
      <c r="B123" s="49" t="s">
        <v>105</v>
      </c>
      <c r="C123" s="14" t="s">
        <v>44</v>
      </c>
      <c r="D123" s="61"/>
      <c r="G123" s="73">
        <f>G116*3</f>
        <v>0</v>
      </c>
      <c r="H123" s="58">
        <f t="shared" si="54"/>
        <v>0</v>
      </c>
      <c r="I123" s="73">
        <f>I116*3</f>
        <v>319.83180000000004</v>
      </c>
      <c r="J123" s="58">
        <f t="shared" si="55"/>
        <v>0</v>
      </c>
      <c r="K123" s="73">
        <f>K116*3</f>
        <v>0</v>
      </c>
      <c r="L123" s="58">
        <f t="shared" si="56"/>
        <v>0</v>
      </c>
      <c r="M123" s="73">
        <f>M116*3</f>
        <v>0</v>
      </c>
      <c r="N123" s="58">
        <f t="shared" si="57"/>
        <v>0</v>
      </c>
      <c r="O123" s="73">
        <f>O116*3</f>
        <v>680.53380000000004</v>
      </c>
      <c r="P123" s="58">
        <f t="shared" si="58"/>
        <v>0</v>
      </c>
      <c r="Q123" s="73">
        <f>Q116*3</f>
        <v>0</v>
      </c>
      <c r="R123" s="58">
        <f t="shared" si="59"/>
        <v>0</v>
      </c>
      <c r="S123" s="73">
        <f>S116*3</f>
        <v>0</v>
      </c>
      <c r="T123" s="58">
        <f t="shared" si="60"/>
        <v>0</v>
      </c>
      <c r="U123" s="73">
        <f>U116*3</f>
        <v>714.7011</v>
      </c>
      <c r="V123" s="58">
        <f t="shared" si="61"/>
        <v>0</v>
      </c>
      <c r="W123" s="73">
        <f>W116*3</f>
        <v>1650.4755</v>
      </c>
      <c r="X123" s="58">
        <f t="shared" si="62"/>
        <v>0</v>
      </c>
      <c r="Z123" s="59" t="e">
        <f>SUM(S123,O123,#REF!,W123,U123,M123,K123,I123,G123)</f>
        <v>#REF!</v>
      </c>
      <c r="AA123" s="239" t="e">
        <f>SUM(T123,P123,#REF!,X123,V123,N123,L123,J123,H123)</f>
        <v>#REF!</v>
      </c>
    </row>
    <row r="124" spans="1:27" ht="15" customHeight="1">
      <c r="A124" s="48"/>
      <c r="B124" s="49" t="s">
        <v>126</v>
      </c>
      <c r="C124" s="14" t="s">
        <v>44</v>
      </c>
      <c r="D124" s="61"/>
      <c r="F124" s="9"/>
      <c r="G124" s="73">
        <f>G116*3</f>
        <v>0</v>
      </c>
      <c r="H124" s="58">
        <f t="shared" si="54"/>
        <v>0</v>
      </c>
      <c r="I124" s="73">
        <f>I116*3</f>
        <v>319.83180000000004</v>
      </c>
      <c r="J124" s="58">
        <f t="shared" si="55"/>
        <v>0</v>
      </c>
      <c r="K124" s="73">
        <f>K116*3</f>
        <v>0</v>
      </c>
      <c r="L124" s="58">
        <f t="shared" si="56"/>
        <v>0</v>
      </c>
      <c r="M124" s="73">
        <f>M116*3</f>
        <v>0</v>
      </c>
      <c r="N124" s="58">
        <f t="shared" si="57"/>
        <v>0</v>
      </c>
      <c r="O124" s="73">
        <f>O116*3</f>
        <v>680.53380000000004</v>
      </c>
      <c r="P124" s="58">
        <f t="shared" si="58"/>
        <v>0</v>
      </c>
      <c r="Q124" s="73">
        <f>Q116*3</f>
        <v>0</v>
      </c>
      <c r="R124" s="58">
        <f t="shared" si="59"/>
        <v>0</v>
      </c>
      <c r="S124" s="73">
        <f>S116*3</f>
        <v>0</v>
      </c>
      <c r="T124" s="58">
        <f t="shared" si="60"/>
        <v>0</v>
      </c>
      <c r="U124" s="73">
        <f>U116*3</f>
        <v>714.7011</v>
      </c>
      <c r="V124" s="58">
        <f t="shared" si="61"/>
        <v>0</v>
      </c>
      <c r="W124" s="73">
        <f>W116*3</f>
        <v>1650.4755</v>
      </c>
      <c r="X124" s="58">
        <f t="shared" si="62"/>
        <v>0</v>
      </c>
      <c r="Z124" s="59" t="e">
        <f>SUM(S124,O124,#REF!,W124,U124,M124,K124,I124,G124)</f>
        <v>#REF!</v>
      </c>
      <c r="AA124" s="239" t="e">
        <f>SUM(T124,P124,#REF!,X124,V124,N124,L124,J124,H124)</f>
        <v>#REF!</v>
      </c>
    </row>
    <row r="125" spans="1:27" ht="15" customHeight="1">
      <c r="A125" s="48"/>
      <c r="B125" s="49" t="s">
        <v>127</v>
      </c>
      <c r="C125" s="14" t="s">
        <v>44</v>
      </c>
      <c r="D125" s="61"/>
      <c r="F125" s="9"/>
      <c r="G125" s="73">
        <f>G116*5</f>
        <v>0</v>
      </c>
      <c r="H125" s="58">
        <f t="shared" si="54"/>
        <v>0</v>
      </c>
      <c r="I125" s="73">
        <f>I116*5</f>
        <v>533.053</v>
      </c>
      <c r="J125" s="58">
        <f t="shared" si="55"/>
        <v>0</v>
      </c>
      <c r="K125" s="73">
        <f>K116*5</f>
        <v>0</v>
      </c>
      <c r="L125" s="58">
        <f t="shared" si="56"/>
        <v>0</v>
      </c>
      <c r="M125" s="73">
        <f>M116*5</f>
        <v>0</v>
      </c>
      <c r="N125" s="58">
        <f t="shared" si="57"/>
        <v>0</v>
      </c>
      <c r="O125" s="73">
        <f>O116*5</f>
        <v>1134.223</v>
      </c>
      <c r="P125" s="58">
        <f t="shared" si="58"/>
        <v>0</v>
      </c>
      <c r="Q125" s="73">
        <f>Q116*5</f>
        <v>0</v>
      </c>
      <c r="R125" s="58">
        <f t="shared" si="59"/>
        <v>0</v>
      </c>
      <c r="S125" s="73">
        <f>S116*5</f>
        <v>0</v>
      </c>
      <c r="T125" s="58">
        <f t="shared" si="60"/>
        <v>0</v>
      </c>
      <c r="U125" s="73">
        <f>U116*5</f>
        <v>1191.1685</v>
      </c>
      <c r="V125" s="58">
        <f t="shared" si="61"/>
        <v>0</v>
      </c>
      <c r="W125" s="73">
        <f>W116*5</f>
        <v>2750.7925</v>
      </c>
      <c r="X125" s="58">
        <f t="shared" si="62"/>
        <v>0</v>
      </c>
      <c r="Z125" s="59" t="e">
        <f>SUM(S125,O125,#REF!,W125,U125,M125,K125,I125,G125)</f>
        <v>#REF!</v>
      </c>
      <c r="AA125" s="239" t="e">
        <f>SUM(T125,P125,#REF!,X125,V125,N125,L125,J125,H125)</f>
        <v>#REF!</v>
      </c>
    </row>
    <row r="126" spans="1:27" ht="15" customHeight="1">
      <c r="A126" s="48"/>
      <c r="B126" s="49" t="s">
        <v>128</v>
      </c>
      <c r="C126" s="14" t="s">
        <v>44</v>
      </c>
      <c r="D126" s="61"/>
      <c r="F126" s="9"/>
      <c r="G126" s="73">
        <f>G116*4</f>
        <v>0</v>
      </c>
      <c r="H126" s="58">
        <f t="shared" si="54"/>
        <v>0</v>
      </c>
      <c r="I126" s="73">
        <f>I116*4</f>
        <v>426.44240000000002</v>
      </c>
      <c r="J126" s="58">
        <f t="shared" si="55"/>
        <v>0</v>
      </c>
      <c r="K126" s="73">
        <f>K116*4</f>
        <v>0</v>
      </c>
      <c r="L126" s="58">
        <f t="shared" si="56"/>
        <v>0</v>
      </c>
      <c r="M126" s="73">
        <f>M116*4</f>
        <v>0</v>
      </c>
      <c r="N126" s="58">
        <f t="shared" si="57"/>
        <v>0</v>
      </c>
      <c r="O126" s="73">
        <f>O116*4</f>
        <v>907.37840000000006</v>
      </c>
      <c r="P126" s="58">
        <f t="shared" si="58"/>
        <v>0</v>
      </c>
      <c r="Q126" s="73">
        <f>Q116*4</f>
        <v>0</v>
      </c>
      <c r="R126" s="58">
        <f t="shared" si="59"/>
        <v>0</v>
      </c>
      <c r="S126" s="73">
        <f>S116*4</f>
        <v>0</v>
      </c>
      <c r="T126" s="58">
        <f t="shared" si="60"/>
        <v>0</v>
      </c>
      <c r="U126" s="73">
        <f>U116*4</f>
        <v>952.9348</v>
      </c>
      <c r="V126" s="58">
        <f t="shared" si="61"/>
        <v>0</v>
      </c>
      <c r="W126" s="73">
        <f>W116*4</f>
        <v>2200.634</v>
      </c>
      <c r="X126" s="58">
        <f t="shared" si="62"/>
        <v>0</v>
      </c>
      <c r="Z126" s="59" t="e">
        <f>SUM(S126,O126,#REF!,W126,U126,M126,K126,I126,G126)</f>
        <v>#REF!</v>
      </c>
      <c r="AA126" s="239" t="e">
        <f>SUM(T126,P126,#REF!,X126,V126,N126,L126,J126,H126)</f>
        <v>#REF!</v>
      </c>
    </row>
    <row r="127" spans="1:27" ht="15" customHeight="1">
      <c r="A127" s="48"/>
      <c r="B127" s="49" t="s">
        <v>129</v>
      </c>
      <c r="C127" s="14" t="s">
        <v>44</v>
      </c>
      <c r="D127" s="61"/>
      <c r="F127" s="9"/>
      <c r="G127" s="73">
        <f>G116*3</f>
        <v>0</v>
      </c>
      <c r="H127" s="58">
        <f t="shared" si="54"/>
        <v>0</v>
      </c>
      <c r="I127" s="73">
        <f>I116*3</f>
        <v>319.83180000000004</v>
      </c>
      <c r="J127" s="58">
        <f t="shared" si="55"/>
        <v>0</v>
      </c>
      <c r="K127" s="73">
        <f>K116*3</f>
        <v>0</v>
      </c>
      <c r="L127" s="58">
        <f t="shared" si="56"/>
        <v>0</v>
      </c>
      <c r="M127" s="73">
        <f>M116*3</f>
        <v>0</v>
      </c>
      <c r="N127" s="58">
        <f t="shared" si="57"/>
        <v>0</v>
      </c>
      <c r="O127" s="73">
        <f>O116*3</f>
        <v>680.53380000000004</v>
      </c>
      <c r="P127" s="58">
        <f t="shared" si="58"/>
        <v>0</v>
      </c>
      <c r="Q127" s="73">
        <f>Q116*3</f>
        <v>0</v>
      </c>
      <c r="R127" s="58">
        <f t="shared" si="59"/>
        <v>0</v>
      </c>
      <c r="S127" s="73">
        <f>S116*3</f>
        <v>0</v>
      </c>
      <c r="T127" s="58">
        <f t="shared" si="60"/>
        <v>0</v>
      </c>
      <c r="U127" s="73">
        <f>U116*3</f>
        <v>714.7011</v>
      </c>
      <c r="V127" s="58">
        <f t="shared" si="61"/>
        <v>0</v>
      </c>
      <c r="W127" s="73">
        <f>W116*3</f>
        <v>1650.4755</v>
      </c>
      <c r="X127" s="58">
        <f t="shared" si="62"/>
        <v>0</v>
      </c>
      <c r="Z127" s="59" t="e">
        <f>SUM(S127,O127,#REF!,W127,U127,M127,K127,I127,G127)</f>
        <v>#REF!</v>
      </c>
      <c r="AA127" s="239" t="e">
        <f>SUM(T127,P127,#REF!,X127,V127,N127,L127,J127,H127)</f>
        <v>#REF!</v>
      </c>
    </row>
    <row r="128" spans="1:27" ht="15" customHeight="1">
      <c r="A128" s="48"/>
      <c r="B128" s="49" t="s">
        <v>130</v>
      </c>
      <c r="C128" s="14" t="s">
        <v>44</v>
      </c>
      <c r="D128" s="61"/>
      <c r="F128" s="9"/>
      <c r="G128" s="73">
        <f>G116*1</f>
        <v>0</v>
      </c>
      <c r="H128" s="58">
        <f t="shared" si="54"/>
        <v>0</v>
      </c>
      <c r="I128" s="73">
        <f>I116*1</f>
        <v>106.61060000000001</v>
      </c>
      <c r="J128" s="58">
        <f t="shared" si="55"/>
        <v>0</v>
      </c>
      <c r="K128" s="73">
        <f>K116*1</f>
        <v>0</v>
      </c>
      <c r="L128" s="58">
        <f t="shared" si="56"/>
        <v>0</v>
      </c>
      <c r="M128" s="73">
        <f>M116*1</f>
        <v>0</v>
      </c>
      <c r="N128" s="58">
        <f t="shared" si="57"/>
        <v>0</v>
      </c>
      <c r="O128" s="73">
        <f>O116*1</f>
        <v>226.84460000000001</v>
      </c>
      <c r="P128" s="58">
        <f t="shared" si="58"/>
        <v>0</v>
      </c>
      <c r="Q128" s="73">
        <f>Q116*1</f>
        <v>0</v>
      </c>
      <c r="R128" s="58">
        <f t="shared" si="59"/>
        <v>0</v>
      </c>
      <c r="S128" s="73">
        <f>S116*1</f>
        <v>0</v>
      </c>
      <c r="T128" s="58">
        <f t="shared" si="60"/>
        <v>0</v>
      </c>
      <c r="U128" s="73">
        <f>U116*1</f>
        <v>238.2337</v>
      </c>
      <c r="V128" s="58">
        <f t="shared" si="61"/>
        <v>0</v>
      </c>
      <c r="W128" s="73">
        <f>W116*1</f>
        <v>550.1585</v>
      </c>
      <c r="X128" s="58">
        <f t="shared" si="62"/>
        <v>0</v>
      </c>
      <c r="Z128" s="59" t="e">
        <f>SUM(S128,O128,#REF!,W128,U128,M128,K128,I128,G128)</f>
        <v>#REF!</v>
      </c>
      <c r="AA128" s="239" t="e">
        <f>SUM(T128,P128,#REF!,X128,V128,N128,L128,J128,H128)</f>
        <v>#REF!</v>
      </c>
    </row>
    <row r="129" spans="1:27" ht="15" customHeight="1">
      <c r="A129" s="48"/>
      <c r="B129" s="49" t="s">
        <v>97</v>
      </c>
      <c r="C129" s="14" t="s">
        <v>44</v>
      </c>
      <c r="D129" s="61"/>
      <c r="F129" s="9"/>
      <c r="G129" s="73">
        <f>G116*5</f>
        <v>0</v>
      </c>
      <c r="H129" s="58">
        <f t="shared" si="54"/>
        <v>0</v>
      </c>
      <c r="I129" s="73">
        <f>I116*5</f>
        <v>533.053</v>
      </c>
      <c r="J129" s="58">
        <f t="shared" si="55"/>
        <v>0</v>
      </c>
      <c r="K129" s="73">
        <f>K116*5</f>
        <v>0</v>
      </c>
      <c r="L129" s="58">
        <f t="shared" si="56"/>
        <v>0</v>
      </c>
      <c r="M129" s="73">
        <f>M116*5</f>
        <v>0</v>
      </c>
      <c r="N129" s="58">
        <f t="shared" si="57"/>
        <v>0</v>
      </c>
      <c r="O129" s="73">
        <f>O116*5</f>
        <v>1134.223</v>
      </c>
      <c r="P129" s="58">
        <f t="shared" si="58"/>
        <v>0</v>
      </c>
      <c r="Q129" s="73">
        <f>Q116*5</f>
        <v>0</v>
      </c>
      <c r="R129" s="58">
        <f t="shared" si="59"/>
        <v>0</v>
      </c>
      <c r="S129" s="73">
        <f>S116*5</f>
        <v>0</v>
      </c>
      <c r="T129" s="58">
        <f t="shared" si="60"/>
        <v>0</v>
      </c>
      <c r="U129" s="73">
        <f>U116*5</f>
        <v>1191.1685</v>
      </c>
      <c r="V129" s="58">
        <f t="shared" si="61"/>
        <v>0</v>
      </c>
      <c r="W129" s="73">
        <f>W116*5</f>
        <v>2750.7925</v>
      </c>
      <c r="X129" s="58">
        <f t="shared" si="62"/>
        <v>0</v>
      </c>
      <c r="Z129" s="59" t="e">
        <f>SUM(S129,O129,#REF!,W129,U129,M129,K129,I129,G129)</f>
        <v>#REF!</v>
      </c>
      <c r="AA129" s="239" t="e">
        <f>SUM(T129,P129,#REF!,X129,V129,N129,L129,J129,H129)</f>
        <v>#REF!</v>
      </c>
    </row>
    <row r="130" spans="1:27" ht="15" customHeight="1">
      <c r="A130" s="48"/>
      <c r="B130" s="49" t="s">
        <v>131</v>
      </c>
      <c r="C130" s="14" t="s">
        <v>44</v>
      </c>
      <c r="D130" s="61"/>
      <c r="F130" s="9"/>
      <c r="G130" s="73">
        <f>G128*1</f>
        <v>0</v>
      </c>
      <c r="H130" s="58">
        <f t="shared" si="54"/>
        <v>0</v>
      </c>
      <c r="I130" s="73">
        <f>I128*1</f>
        <v>106.61060000000001</v>
      </c>
      <c r="J130" s="58">
        <f t="shared" si="55"/>
        <v>0</v>
      </c>
      <c r="K130" s="73">
        <f>K128*1</f>
        <v>0</v>
      </c>
      <c r="L130" s="58">
        <f t="shared" si="56"/>
        <v>0</v>
      </c>
      <c r="M130" s="73">
        <f>M128*1</f>
        <v>0</v>
      </c>
      <c r="N130" s="58">
        <f t="shared" si="57"/>
        <v>0</v>
      </c>
      <c r="O130" s="73">
        <f>O128*1</f>
        <v>226.84460000000001</v>
      </c>
      <c r="P130" s="58">
        <f t="shared" si="58"/>
        <v>0</v>
      </c>
      <c r="Q130" s="73">
        <f>Q128*1</f>
        <v>0</v>
      </c>
      <c r="R130" s="58">
        <f t="shared" si="59"/>
        <v>0</v>
      </c>
      <c r="S130" s="73">
        <f>S128*1</f>
        <v>0</v>
      </c>
      <c r="T130" s="58">
        <f t="shared" si="60"/>
        <v>0</v>
      </c>
      <c r="U130" s="73">
        <f>U128*1</f>
        <v>238.2337</v>
      </c>
      <c r="V130" s="58">
        <f t="shared" si="61"/>
        <v>0</v>
      </c>
      <c r="W130" s="73">
        <f>W128*1</f>
        <v>550.1585</v>
      </c>
      <c r="X130" s="58">
        <f t="shared" si="62"/>
        <v>0</v>
      </c>
      <c r="Z130" s="59" t="e">
        <f>SUM(S130,O130,#REF!,W130,U130,M130,K130,I130,G130)</f>
        <v>#REF!</v>
      </c>
      <c r="AA130" s="239" t="e">
        <f>SUM(T130,P130,#REF!,X130,V130,N130,L130,J130,H130)</f>
        <v>#REF!</v>
      </c>
    </row>
    <row r="131" spans="1:27" ht="15" customHeight="1" thickBot="1">
      <c r="A131" s="48"/>
      <c r="B131" s="49"/>
      <c r="C131" s="14"/>
      <c r="D131" s="61"/>
      <c r="F131" s="9"/>
      <c r="G131" s="73"/>
      <c r="H131" s="87"/>
      <c r="I131" s="73"/>
      <c r="J131" s="87"/>
      <c r="K131" s="73"/>
      <c r="L131" s="87"/>
      <c r="M131" s="13"/>
      <c r="N131" s="24"/>
      <c r="O131" s="13"/>
      <c r="P131" s="24"/>
      <c r="Q131" s="13"/>
      <c r="R131" s="24"/>
      <c r="S131" s="13"/>
      <c r="T131" s="24"/>
      <c r="U131" s="13"/>
      <c r="V131" s="24"/>
      <c r="W131" s="13"/>
      <c r="X131" s="24"/>
      <c r="Z131" s="54"/>
      <c r="AA131" s="239"/>
    </row>
    <row r="132" spans="1:27" ht="15" customHeight="1" thickBot="1">
      <c r="A132" s="177" t="s">
        <v>28</v>
      </c>
      <c r="B132" s="162" t="s">
        <v>132</v>
      </c>
      <c r="C132" s="14"/>
      <c r="D132" s="61"/>
      <c r="F132" s="9"/>
      <c r="G132" s="194"/>
      <c r="H132" s="153">
        <f>SUM(H134:H137)</f>
        <v>0</v>
      </c>
      <c r="I132" s="64"/>
      <c r="J132" s="153">
        <f>SUM(J134:J137)</f>
        <v>0</v>
      </c>
      <c r="K132" s="166"/>
      <c r="L132" s="153">
        <f>SUM(L134:L137)</f>
        <v>0</v>
      </c>
      <c r="M132" s="7"/>
      <c r="N132" s="153">
        <f>SUM(N134:N137)</f>
        <v>0</v>
      </c>
      <c r="O132" s="7"/>
      <c r="P132" s="153">
        <f>SUM(P134:P137)</f>
        <v>0</v>
      </c>
      <c r="Q132" s="7"/>
      <c r="R132" s="153">
        <f>SUM(R134:R137)</f>
        <v>0</v>
      </c>
      <c r="S132" s="13"/>
      <c r="T132" s="153">
        <f>SUM(T134:T137)</f>
        <v>0</v>
      </c>
      <c r="U132" s="7"/>
      <c r="V132" s="153">
        <f>SUM(V134:V137)</f>
        <v>0</v>
      </c>
      <c r="W132" s="7"/>
      <c r="X132" s="153">
        <f>SUM(X134:X137)</f>
        <v>0</v>
      </c>
      <c r="Z132" s="54"/>
      <c r="AA132" s="239"/>
    </row>
    <row r="133" spans="1:27" ht="15" customHeight="1">
      <c r="A133" s="48"/>
      <c r="B133" s="49"/>
      <c r="C133" s="14"/>
      <c r="D133" s="61"/>
      <c r="F133" s="9"/>
      <c r="G133" s="62"/>
      <c r="H133" s="85"/>
      <c r="I133" s="62"/>
      <c r="J133" s="58"/>
      <c r="K133" s="62"/>
      <c r="L133" s="58"/>
      <c r="M133" s="13"/>
      <c r="N133" s="24"/>
      <c r="O133" s="13"/>
      <c r="P133" s="24"/>
      <c r="Q133" s="13"/>
      <c r="R133" s="24"/>
      <c r="S133" s="13"/>
      <c r="T133" s="24"/>
      <c r="U133" s="13"/>
      <c r="V133" s="24"/>
      <c r="W133" s="13"/>
      <c r="X133" s="24"/>
      <c r="Z133" s="54"/>
      <c r="AA133" s="239"/>
    </row>
    <row r="134" spans="1:27" ht="15" customHeight="1">
      <c r="A134" s="48" t="s">
        <v>133</v>
      </c>
      <c r="B134" s="49" t="s">
        <v>134</v>
      </c>
      <c r="C134" s="14" t="s">
        <v>36</v>
      </c>
      <c r="D134" s="76"/>
      <c r="F134" s="9"/>
      <c r="G134" s="125">
        <v>2136</v>
      </c>
      <c r="H134" s="58">
        <f>$D134*G134</f>
        <v>0</v>
      </c>
      <c r="I134" s="73">
        <v>242.79</v>
      </c>
      <c r="J134" s="58">
        <f>$D134*I134</f>
        <v>0</v>
      </c>
      <c r="K134" s="73">
        <v>0</v>
      </c>
      <c r="L134" s="58">
        <f>$D134*K134</f>
        <v>0</v>
      </c>
      <c r="M134" s="13"/>
      <c r="N134" s="58">
        <f>$D134*M134</f>
        <v>0</v>
      </c>
      <c r="O134" s="13"/>
      <c r="P134" s="58">
        <f>$D134*O134</f>
        <v>0</v>
      </c>
      <c r="Q134" s="13"/>
      <c r="R134" s="58">
        <f>$D134*Q134</f>
        <v>0</v>
      </c>
      <c r="S134" s="13"/>
      <c r="T134" s="58">
        <f>$D134*S134</f>
        <v>0</v>
      </c>
      <c r="U134" s="13"/>
      <c r="V134" s="58">
        <f>$D134*U134</f>
        <v>0</v>
      </c>
      <c r="W134" s="13"/>
      <c r="X134" s="58">
        <f>$D134*W134</f>
        <v>0</v>
      </c>
      <c r="Z134" s="59" t="e">
        <f>SUM(S134,O134,#REF!,W134,U134,M134,K134,I134,G134)</f>
        <v>#REF!</v>
      </c>
      <c r="AA134" s="239" t="e">
        <f>SUM(T134,P134,#REF!,X134,V134,N134,L134,J134,H134)</f>
        <v>#REF!</v>
      </c>
    </row>
    <row r="135" spans="1:27" ht="15.75" customHeight="1">
      <c r="A135" s="48" t="s">
        <v>135</v>
      </c>
      <c r="B135" s="49" t="s">
        <v>136</v>
      </c>
      <c r="C135" s="14" t="s">
        <v>36</v>
      </c>
      <c r="D135" s="76"/>
      <c r="F135" s="9"/>
      <c r="G135" s="125">
        <v>1325</v>
      </c>
      <c r="H135" s="58">
        <f>$D135*G135</f>
        <v>0</v>
      </c>
      <c r="I135" s="73">
        <v>172</v>
      </c>
      <c r="J135" s="58">
        <f>$D135*I135</f>
        <v>0</v>
      </c>
      <c r="K135" s="73">
        <v>0</v>
      </c>
      <c r="L135" s="58">
        <f>$D135*K135</f>
        <v>0</v>
      </c>
      <c r="M135" s="13"/>
      <c r="N135" s="58">
        <f>$D135*M135</f>
        <v>0</v>
      </c>
      <c r="O135" s="13">
        <v>129.79599999999999</v>
      </c>
      <c r="P135" s="58">
        <f>$D135*O135</f>
        <v>0</v>
      </c>
      <c r="Q135" s="13"/>
      <c r="R135" s="58">
        <f>$D135*Q135</f>
        <v>0</v>
      </c>
      <c r="S135" s="13"/>
      <c r="T135" s="58">
        <f>$D135*S135</f>
        <v>0</v>
      </c>
      <c r="U135" s="13"/>
      <c r="V135" s="58">
        <f>$D135*U135</f>
        <v>0</v>
      </c>
      <c r="W135" s="13"/>
      <c r="X135" s="58">
        <f>$D135*W135</f>
        <v>0</v>
      </c>
      <c r="Z135" s="59" t="e">
        <f>SUM(S135,O135,#REF!,W135,U135,M135,K135,I135,G135)</f>
        <v>#REF!</v>
      </c>
      <c r="AA135" s="239" t="e">
        <f>SUM(T135,P135,#REF!,X135,V135,N135,L135,J135,H135)</f>
        <v>#REF!</v>
      </c>
    </row>
    <row r="136" spans="1:27" ht="15" customHeight="1">
      <c r="A136" s="48" t="s">
        <v>137</v>
      </c>
      <c r="B136" s="49" t="s">
        <v>138</v>
      </c>
      <c r="C136" s="14" t="s">
        <v>36</v>
      </c>
      <c r="D136" s="76"/>
      <c r="F136" s="9"/>
      <c r="G136" s="125">
        <v>0</v>
      </c>
      <c r="H136" s="58">
        <f>$D136*G136</f>
        <v>0</v>
      </c>
      <c r="I136" s="73">
        <v>33</v>
      </c>
      <c r="J136" s="58">
        <f>$D136*I136</f>
        <v>0</v>
      </c>
      <c r="K136" s="73">
        <v>0</v>
      </c>
      <c r="L136" s="58">
        <f>$D136*K136</f>
        <v>0</v>
      </c>
      <c r="M136" s="13"/>
      <c r="N136" s="58">
        <f>$D136*M136</f>
        <v>0</v>
      </c>
      <c r="O136" s="13">
        <v>152.40360000000001</v>
      </c>
      <c r="P136" s="58">
        <f>$D136*O136</f>
        <v>0</v>
      </c>
      <c r="Q136" s="13"/>
      <c r="R136" s="58">
        <f>$D136*Q136</f>
        <v>0</v>
      </c>
      <c r="S136" s="13"/>
      <c r="T136" s="58">
        <f>$D136*S136</f>
        <v>0</v>
      </c>
      <c r="U136" s="13"/>
      <c r="V136" s="58">
        <f>$D136*U136</f>
        <v>0</v>
      </c>
      <c r="W136" s="13"/>
      <c r="X136" s="58">
        <f>$D136*W136</f>
        <v>0</v>
      </c>
      <c r="Z136" s="59" t="e">
        <f>SUM(S136,O136,#REF!,W136,U136,M136,K136,I136,G136)</f>
        <v>#REF!</v>
      </c>
      <c r="AA136" s="239" t="e">
        <f>SUM(T136,P136,#REF!,X136,V136,N136,L136,J136,H136)</f>
        <v>#REF!</v>
      </c>
    </row>
    <row r="137" spans="1:27" ht="15" customHeight="1">
      <c r="A137" s="48" t="s">
        <v>139</v>
      </c>
      <c r="B137" s="49" t="s">
        <v>140</v>
      </c>
      <c r="C137" s="14" t="s">
        <v>36</v>
      </c>
      <c r="D137" s="76"/>
      <c r="F137" s="9"/>
      <c r="G137" s="125">
        <f>474.9524*0.1</f>
        <v>47.495240000000003</v>
      </c>
      <c r="H137" s="58">
        <f>$D137*G137</f>
        <v>0</v>
      </c>
      <c r="I137" s="73">
        <f>246.676*0.1</f>
        <v>24.6676</v>
      </c>
      <c r="J137" s="58">
        <f>$D137*I137</f>
        <v>0</v>
      </c>
      <c r="K137" s="73">
        <f>358.88*0.1</f>
        <v>35.887999999999998</v>
      </c>
      <c r="L137" s="58">
        <f>$D137*K137</f>
        <v>0</v>
      </c>
      <c r="M137" s="29">
        <v>100</v>
      </c>
      <c r="N137" s="58">
        <f>$D137*M137</f>
        <v>0</v>
      </c>
      <c r="O137" s="196">
        <f>128.8832*0.1</f>
        <v>12.88832</v>
      </c>
      <c r="P137" s="58">
        <f>$D137*O137</f>
        <v>0</v>
      </c>
      <c r="Q137" s="29">
        <v>130</v>
      </c>
      <c r="R137" s="58">
        <f>$D137*Q137</f>
        <v>0</v>
      </c>
      <c r="S137" s="29">
        <f>68.75*0.1</f>
        <v>6.875</v>
      </c>
      <c r="T137" s="58">
        <f>$D137*S137</f>
        <v>0</v>
      </c>
      <c r="U137" s="13">
        <v>59</v>
      </c>
      <c r="V137" s="58">
        <f>$D137*U137</f>
        <v>0</v>
      </c>
      <c r="W137" s="13"/>
      <c r="X137" s="58">
        <f>$D137*W137</f>
        <v>0</v>
      </c>
      <c r="Z137" s="59" t="e">
        <f>SUM(S137,O137,#REF!,W137,U137,M137,K137,I137,G137)</f>
        <v>#REF!</v>
      </c>
      <c r="AA137" s="239" t="e">
        <f>SUM(T137,P137,#REF!,X137,V137,N137,L137,J137,H137)</f>
        <v>#REF!</v>
      </c>
    </row>
    <row r="138" spans="1:27" ht="15" customHeight="1" thickBot="1">
      <c r="A138" s="48"/>
      <c r="B138" s="49"/>
      <c r="C138" s="14"/>
      <c r="D138" s="61"/>
      <c r="F138" s="9"/>
      <c r="G138" s="62"/>
      <c r="H138" s="58"/>
      <c r="I138" s="62"/>
      <c r="J138" s="58"/>
      <c r="K138" s="62"/>
      <c r="L138" s="58"/>
      <c r="M138" s="13"/>
      <c r="N138" s="24"/>
      <c r="O138" s="13"/>
      <c r="P138" s="24"/>
      <c r="Q138" s="13"/>
      <c r="R138" s="24"/>
      <c r="S138" s="13"/>
      <c r="T138" s="24"/>
      <c r="U138" s="13"/>
      <c r="V138" s="24"/>
      <c r="W138" s="13"/>
      <c r="X138" s="24"/>
      <c r="Z138" s="54"/>
      <c r="AA138" s="239"/>
    </row>
    <row r="139" spans="1:27" ht="34.9" customHeight="1" thickBot="1">
      <c r="A139" s="154">
        <f>A36+1</f>
        <v>4</v>
      </c>
      <c r="B139" s="176" t="s">
        <v>141</v>
      </c>
      <c r="C139" s="156"/>
      <c r="D139" s="61"/>
      <c r="F139" s="9"/>
      <c r="G139" s="64"/>
      <c r="H139" s="153">
        <f>SUM(H41,H73,H83,H93,H102,H116,H132)</f>
        <v>0</v>
      </c>
      <c r="I139" s="64"/>
      <c r="J139" s="153">
        <f>SUM(J41,J73,J83,J93,J102,J116,J132)</f>
        <v>0</v>
      </c>
      <c r="K139" s="64"/>
      <c r="L139" s="153">
        <f>SUM(L41,L73,L83,L93,L102,L116,L132)</f>
        <v>0</v>
      </c>
      <c r="M139" s="7"/>
      <c r="N139" s="153">
        <f>SUM(N41,N73,N83,N93,N102,N116,N132)</f>
        <v>0</v>
      </c>
      <c r="O139" s="7"/>
      <c r="P139" s="153">
        <f>SUM(P41,P73,P83,P93,P102,P116,P132)</f>
        <v>0</v>
      </c>
      <c r="Q139" s="7"/>
      <c r="R139" s="153">
        <f>SUM(R41,R73,R83,R93,R102,R116,R132)</f>
        <v>0</v>
      </c>
      <c r="S139" s="13"/>
      <c r="T139" s="153">
        <f>SUM(T41,T73,T83,T93,T102,T116,T132)</f>
        <v>0</v>
      </c>
      <c r="U139" s="7"/>
      <c r="V139" s="153">
        <f>SUM(V41,V73,V83,V93,V102,V116,V132)</f>
        <v>0</v>
      </c>
      <c r="W139" s="7"/>
      <c r="X139" s="153">
        <f>SUM(X41,X73,X83,X93,X102,X116,X132)</f>
        <v>0</v>
      </c>
      <c r="Z139" s="54"/>
      <c r="AA139" s="241" t="e">
        <f>SUM(T139,P139,#REF!,X139,V139,L139,J139,H139,N139)</f>
        <v>#REF!</v>
      </c>
    </row>
    <row r="140" spans="1:27" ht="15" customHeight="1" thickBot="1">
      <c r="A140" s="65"/>
      <c r="B140" s="66"/>
      <c r="C140" s="67"/>
      <c r="D140" s="68"/>
      <c r="F140" s="9"/>
      <c r="G140" s="69"/>
      <c r="H140" s="70"/>
      <c r="I140" s="69"/>
      <c r="J140" s="70"/>
      <c r="K140" s="69"/>
      <c r="L140" s="70"/>
      <c r="M140" s="12"/>
      <c r="N140" s="28"/>
      <c r="O140" s="12"/>
      <c r="P140" s="28"/>
      <c r="Q140" s="12"/>
      <c r="R140" s="28"/>
      <c r="S140" s="12"/>
      <c r="T140" s="28"/>
      <c r="U140" s="12"/>
      <c r="V140" s="28"/>
      <c r="W140" s="12"/>
      <c r="X140" s="28"/>
      <c r="Z140" s="114"/>
      <c r="AA140" s="242"/>
    </row>
    <row r="141" spans="1:27" ht="15" customHeight="1">
      <c r="A141" s="77"/>
      <c r="B141" s="78"/>
      <c r="C141" s="79"/>
      <c r="D141" s="80"/>
      <c r="F141" s="9"/>
      <c r="G141" s="81"/>
      <c r="H141" s="82"/>
      <c r="I141" s="81"/>
      <c r="J141" s="82"/>
      <c r="K141" s="81"/>
      <c r="L141" s="82"/>
      <c r="M141" s="26"/>
      <c r="N141" s="169"/>
      <c r="O141" s="26"/>
      <c r="P141" s="169"/>
      <c r="Q141" s="26"/>
      <c r="R141" s="169"/>
      <c r="S141" s="26"/>
      <c r="T141" s="169"/>
      <c r="U141" s="26"/>
      <c r="V141" s="169"/>
      <c r="W141" s="26"/>
      <c r="X141" s="169"/>
      <c r="Z141" s="53"/>
      <c r="AA141" s="238"/>
    </row>
    <row r="142" spans="1:27" ht="26.25" customHeight="1">
      <c r="A142" s="51"/>
      <c r="B142" s="83" t="s">
        <v>142</v>
      </c>
      <c r="C142" s="14"/>
      <c r="D142" s="61"/>
      <c r="F142" s="9"/>
      <c r="G142" s="62"/>
      <c r="H142" s="58"/>
      <c r="I142" s="62"/>
      <c r="J142" s="58"/>
      <c r="K142" s="62"/>
      <c r="L142" s="58"/>
      <c r="M142" s="13"/>
      <c r="N142" s="24"/>
      <c r="O142" s="13"/>
      <c r="P142" s="24"/>
      <c r="Q142" s="13"/>
      <c r="R142" s="24"/>
      <c r="S142" s="13"/>
      <c r="T142" s="24"/>
      <c r="U142" s="13"/>
      <c r="V142" s="24"/>
      <c r="W142" s="13"/>
      <c r="X142" s="24"/>
      <c r="Z142" s="54"/>
      <c r="AA142" s="239"/>
    </row>
    <row r="143" spans="1:27" ht="15" customHeight="1">
      <c r="A143" s="48"/>
      <c r="B143" s="49"/>
      <c r="C143" s="14"/>
      <c r="D143" s="61"/>
      <c r="F143" s="9"/>
      <c r="G143" s="62"/>
      <c r="H143" s="58"/>
      <c r="I143" s="62"/>
      <c r="J143" s="58"/>
      <c r="K143" s="62"/>
      <c r="L143" s="58"/>
      <c r="M143" s="13"/>
      <c r="N143" s="24"/>
      <c r="O143" s="13"/>
      <c r="P143" s="24"/>
      <c r="Q143" s="13"/>
      <c r="R143" s="24"/>
      <c r="S143" s="13"/>
      <c r="T143" s="24"/>
      <c r="U143" s="13"/>
      <c r="V143" s="24"/>
      <c r="W143" s="13"/>
      <c r="X143" s="24"/>
      <c r="Z143" s="59"/>
      <c r="AA143" s="239"/>
    </row>
    <row r="144" spans="1:27" ht="15" customHeight="1">
      <c r="A144" s="48" t="s">
        <v>29</v>
      </c>
      <c r="B144" s="49" t="s">
        <v>143</v>
      </c>
      <c r="C144" s="14" t="s">
        <v>2</v>
      </c>
      <c r="D144" s="56"/>
      <c r="F144" s="9"/>
      <c r="G144" s="73">
        <f>SUM(G67:G68,G56:G65,G52:G54,G49,G46,G44)</f>
        <v>66</v>
      </c>
      <c r="H144" s="58">
        <f>$D144*G144</f>
        <v>0</v>
      </c>
      <c r="I144" s="73">
        <f>SUM(I67:I68,I56:I65,I52:I54,I49,I46,I44)</f>
        <v>17</v>
      </c>
      <c r="J144" s="58">
        <f>$D144*I144</f>
        <v>0</v>
      </c>
      <c r="K144" s="73">
        <f>SUM(K67:K68,K56:K65,K52:K54,K49,K46,K44)</f>
        <v>12</v>
      </c>
      <c r="L144" s="58">
        <f>$D144*K144</f>
        <v>0</v>
      </c>
      <c r="M144" s="73">
        <f>SUM(M67:M68,M56:M65,M52:M54,M49,M46,M44)</f>
        <v>2</v>
      </c>
      <c r="N144" s="58">
        <f>$D144*M144</f>
        <v>0</v>
      </c>
      <c r="O144" s="73">
        <f>SUM(O67:O68,O56:O65,O52:O54,O49,O46,O44)</f>
        <v>13</v>
      </c>
      <c r="P144" s="58">
        <f>$D144*O144</f>
        <v>0</v>
      </c>
      <c r="Q144" s="73">
        <f>SUM(Q67:Q68,Q56:Q65,Q52:Q54,Q49,Q46,Q44)</f>
        <v>2</v>
      </c>
      <c r="R144" s="58">
        <f>$D144*Q144</f>
        <v>0</v>
      </c>
      <c r="S144" s="73">
        <f>SUM(S67:S68,S56:S65,S52:S54,S49,S46,S44)</f>
        <v>0</v>
      </c>
      <c r="T144" s="58">
        <f>$D144*S144</f>
        <v>0</v>
      </c>
      <c r="U144" s="73">
        <f>SUM(U67:U68,U56:U65,U52:U54,U49,U46,U44)</f>
        <v>18</v>
      </c>
      <c r="V144" s="58">
        <f>$D144*U144</f>
        <v>0</v>
      </c>
      <c r="W144" s="73">
        <f>SUM(W67:W68,W56:W65,W52:W54,W49,W46,W44)</f>
        <v>19</v>
      </c>
      <c r="X144" s="58">
        <f>$D144*W144</f>
        <v>0</v>
      </c>
      <c r="Z144" s="59" t="e">
        <f>SUM(S144,O144,#REF!,W144,U144,M144,K144,I144,G144)</f>
        <v>#REF!</v>
      </c>
      <c r="AA144" s="239" t="e">
        <f>SUM(T144,P144,#REF!,X144,V144,N144,L144,J144,H144)</f>
        <v>#REF!</v>
      </c>
    </row>
    <row r="145" spans="1:27" ht="15" customHeight="1">
      <c r="A145" s="48" t="s">
        <v>30</v>
      </c>
      <c r="B145" s="49" t="s">
        <v>144</v>
      </c>
      <c r="C145" s="14" t="s">
        <v>37</v>
      </c>
      <c r="D145" s="56"/>
      <c r="F145" s="9"/>
      <c r="G145" s="73">
        <v>941</v>
      </c>
      <c r="H145" s="58">
        <f>$D145*G145</f>
        <v>0</v>
      </c>
      <c r="I145" s="73">
        <v>500.33</v>
      </c>
      <c r="J145" s="58">
        <f>$D145*I145</f>
        <v>0</v>
      </c>
      <c r="K145" s="73">
        <v>263</v>
      </c>
      <c r="L145" s="58">
        <f>$D145*K145</f>
        <v>0</v>
      </c>
      <c r="M145" s="73">
        <v>80</v>
      </c>
      <c r="N145" s="58">
        <f>$D145*M145</f>
        <v>0</v>
      </c>
      <c r="O145" s="73">
        <v>131.56</v>
      </c>
      <c r="P145" s="58">
        <f>$D145*O145</f>
        <v>0</v>
      </c>
      <c r="Q145" s="73">
        <v>67</v>
      </c>
      <c r="R145" s="58">
        <f>$D145*Q145</f>
        <v>0</v>
      </c>
      <c r="S145" s="73"/>
      <c r="T145" s="58">
        <f>$D145*S145</f>
        <v>0</v>
      </c>
      <c r="U145" s="73">
        <v>407.55</v>
      </c>
      <c r="V145" s="58">
        <f>$D145*U145</f>
        <v>0</v>
      </c>
      <c r="W145" s="73">
        <v>304.20999999999998</v>
      </c>
      <c r="X145" s="58">
        <f>$D145*W145</f>
        <v>0</v>
      </c>
      <c r="Z145" s="59" t="e">
        <f>SUM(S145,O145,#REF!,W145,U145,M145,K145,I145,G145)</f>
        <v>#REF!</v>
      </c>
      <c r="AA145" s="239" t="e">
        <f>SUM(T145,P145,#REF!,X145,V145,N145,L145,J145,H145)</f>
        <v>#REF!</v>
      </c>
    </row>
    <row r="146" spans="1:27" ht="15" customHeight="1">
      <c r="A146" s="48" t="s">
        <v>31</v>
      </c>
      <c r="B146" s="49" t="s">
        <v>145</v>
      </c>
      <c r="C146" s="14" t="s">
        <v>2</v>
      </c>
      <c r="D146" s="56"/>
      <c r="F146" s="9"/>
      <c r="G146" s="73">
        <f>SUM(G144)</f>
        <v>66</v>
      </c>
      <c r="H146" s="58">
        <f>$D146*G146</f>
        <v>0</v>
      </c>
      <c r="I146" s="73">
        <f>SUM(I144)</f>
        <v>17</v>
      </c>
      <c r="J146" s="58">
        <f>$D146*I146</f>
        <v>0</v>
      </c>
      <c r="K146" s="73">
        <f>SUM(K144)</f>
        <v>12</v>
      </c>
      <c r="L146" s="58">
        <f>$D146*K146</f>
        <v>0</v>
      </c>
      <c r="M146" s="73">
        <f>SUM(M144)</f>
        <v>2</v>
      </c>
      <c r="N146" s="58">
        <f>$D146*M146</f>
        <v>0</v>
      </c>
      <c r="O146" s="73">
        <f>SUM(O144)</f>
        <v>13</v>
      </c>
      <c r="P146" s="58">
        <f>$D146*O146</f>
        <v>0</v>
      </c>
      <c r="Q146" s="73">
        <f>SUM(Q144)</f>
        <v>2</v>
      </c>
      <c r="R146" s="58">
        <f>$D146*Q146</f>
        <v>0</v>
      </c>
      <c r="S146" s="73">
        <f>SUM(S144)</f>
        <v>0</v>
      </c>
      <c r="T146" s="58">
        <f>$D146*S146</f>
        <v>0</v>
      </c>
      <c r="U146" s="73">
        <f>SUM(U144)</f>
        <v>18</v>
      </c>
      <c r="V146" s="58">
        <f>$D146*U146</f>
        <v>0</v>
      </c>
      <c r="W146" s="73">
        <f>SUM(W144)</f>
        <v>19</v>
      </c>
      <c r="X146" s="58">
        <f>$D146*W146</f>
        <v>0</v>
      </c>
      <c r="Z146" s="59" t="e">
        <f>SUM(S146,O146,#REF!,W146,U146,M146,K146,I146,G146)</f>
        <v>#REF!</v>
      </c>
      <c r="AA146" s="239" t="e">
        <f>SUM(T146,P146,#REF!,X146,V146,N146,L146,J146,H146)</f>
        <v>#REF!</v>
      </c>
    </row>
    <row r="147" spans="1:27" ht="15" customHeight="1">
      <c r="A147" s="48" t="s">
        <v>46</v>
      </c>
      <c r="B147" s="49" t="s">
        <v>146</v>
      </c>
      <c r="C147" s="14" t="s">
        <v>6</v>
      </c>
      <c r="D147" s="56"/>
      <c r="F147" s="9"/>
      <c r="G147" s="73">
        <f>SUM(G116,G83,G73)</f>
        <v>415</v>
      </c>
      <c r="H147" s="58">
        <f>$D147*G147</f>
        <v>0</v>
      </c>
      <c r="I147" s="73">
        <f>SUM(I116,I83,I73)</f>
        <v>361.31050000000005</v>
      </c>
      <c r="J147" s="58">
        <f>$D147*I147</f>
        <v>0</v>
      </c>
      <c r="K147" s="73">
        <f>SUM(K116,K83,K73)</f>
        <v>281.38</v>
      </c>
      <c r="L147" s="58">
        <f>$D147*K147</f>
        <v>0</v>
      </c>
      <c r="M147" s="73">
        <f>SUM(M116,M83,M73)</f>
        <v>80</v>
      </c>
      <c r="N147" s="58">
        <f>$D147*M147</f>
        <v>0</v>
      </c>
      <c r="O147" s="73">
        <f>SUM(O116,O83,O73)</f>
        <v>256.12270000000001</v>
      </c>
      <c r="P147" s="58">
        <f>$D147*O147</f>
        <v>0</v>
      </c>
      <c r="Q147" s="73">
        <f>SUM(Q116,Q83,Q73)</f>
        <v>46</v>
      </c>
      <c r="R147" s="58">
        <f>$D147*Q147</f>
        <v>0</v>
      </c>
      <c r="S147" s="73">
        <f>SUM(S116,S83,S73)</f>
        <v>0</v>
      </c>
      <c r="T147" s="58">
        <f>$D147*S147</f>
        <v>0</v>
      </c>
      <c r="U147" s="73">
        <f>SUM(U116,U83,U73)</f>
        <v>480.08500000000004</v>
      </c>
      <c r="V147" s="58">
        <f>$D147*U147</f>
        <v>0</v>
      </c>
      <c r="W147" s="73">
        <f>SUM(W116,W83,W73)</f>
        <v>550.1585</v>
      </c>
      <c r="X147" s="58">
        <f>$D147*W147</f>
        <v>0</v>
      </c>
      <c r="Z147" s="59" t="e">
        <f>SUM(S147,O147,#REF!,W147,U147,M147,K147,I147,G147)</f>
        <v>#REF!</v>
      </c>
      <c r="AA147" s="239" t="e">
        <f>SUM(T147,P147,#REF!,X147,V147,N147,L147,J147,H147)</f>
        <v>#REF!</v>
      </c>
    </row>
    <row r="148" spans="1:27" ht="15" customHeight="1" thickBot="1">
      <c r="A148" s="48"/>
      <c r="B148" s="49"/>
      <c r="C148" s="14"/>
      <c r="D148" s="61"/>
      <c r="F148" s="9"/>
      <c r="G148" s="62"/>
      <c r="H148" s="58"/>
      <c r="I148" s="62"/>
      <c r="J148" s="58"/>
      <c r="K148" s="62"/>
      <c r="L148" s="58"/>
      <c r="M148" s="13"/>
      <c r="N148" s="24"/>
      <c r="O148" s="13"/>
      <c r="P148" s="24"/>
      <c r="Q148" s="13"/>
      <c r="R148" s="24"/>
      <c r="S148" s="13"/>
      <c r="T148" s="24"/>
      <c r="U148" s="13"/>
      <c r="V148" s="24"/>
      <c r="W148" s="13"/>
      <c r="X148" s="24"/>
      <c r="Z148" s="54"/>
      <c r="AA148" s="239"/>
    </row>
    <row r="149" spans="1:27" ht="30" customHeight="1" thickBot="1">
      <c r="A149" s="154">
        <f>A139+1</f>
        <v>5</v>
      </c>
      <c r="B149" s="155" t="s">
        <v>147</v>
      </c>
      <c r="C149" s="156"/>
      <c r="D149" s="61"/>
      <c r="F149" s="9"/>
      <c r="G149" s="64"/>
      <c r="H149" s="153">
        <f>SUM(H143:H147)</f>
        <v>0</v>
      </c>
      <c r="I149" s="64"/>
      <c r="J149" s="153">
        <f>SUM(J143:J147)</f>
        <v>0</v>
      </c>
      <c r="K149" s="64"/>
      <c r="L149" s="153">
        <f>SUM(L143:L147)</f>
        <v>0</v>
      </c>
      <c r="M149" s="7"/>
      <c r="N149" s="153">
        <f>SUM(N143:N147)</f>
        <v>0</v>
      </c>
      <c r="O149" s="7"/>
      <c r="P149" s="153">
        <f>SUM(P143:P147)</f>
        <v>0</v>
      </c>
      <c r="Q149" s="7"/>
      <c r="R149" s="153">
        <f>SUM(R143:R147)</f>
        <v>0</v>
      </c>
      <c r="S149" s="13"/>
      <c r="T149" s="153">
        <f>SUM(T143:T147)</f>
        <v>0</v>
      </c>
      <c r="U149" s="7"/>
      <c r="V149" s="153">
        <f>SUM(V143:V147)</f>
        <v>0</v>
      </c>
      <c r="W149" s="7"/>
      <c r="X149" s="153">
        <f>SUM(X143:X147)</f>
        <v>0</v>
      </c>
      <c r="Z149" s="54"/>
      <c r="AA149" s="241" t="e">
        <f>SUM(T149,P149,#REF!,X149,V149,L149,J149,H149,N149)</f>
        <v>#REF!</v>
      </c>
    </row>
    <row r="150" spans="1:27" ht="15" customHeight="1" thickBot="1">
      <c r="A150" s="65"/>
      <c r="B150" s="66"/>
      <c r="C150" s="67"/>
      <c r="D150" s="68"/>
      <c r="G150" s="69"/>
      <c r="H150" s="70"/>
      <c r="I150" s="69"/>
      <c r="J150" s="70"/>
      <c r="K150" s="69"/>
      <c r="L150" s="70"/>
      <c r="M150" s="170"/>
      <c r="N150" s="28"/>
      <c r="O150" s="170"/>
      <c r="P150" s="28"/>
      <c r="Q150" s="170"/>
      <c r="R150" s="28"/>
      <c r="S150" s="170"/>
      <c r="T150" s="28"/>
      <c r="U150" s="170"/>
      <c r="V150" s="28"/>
      <c r="W150" s="170"/>
      <c r="X150" s="28"/>
      <c r="Z150" s="114"/>
      <c r="AA150" s="242"/>
    </row>
    <row r="151" spans="1:27" ht="15" customHeight="1">
      <c r="A151" s="77"/>
      <c r="B151" s="78"/>
      <c r="C151" s="79"/>
      <c r="D151" s="80"/>
      <c r="F151" s="9"/>
      <c r="G151" s="81"/>
      <c r="H151" s="82"/>
      <c r="I151" s="81"/>
      <c r="J151" s="82"/>
      <c r="K151" s="81"/>
      <c r="L151" s="82"/>
      <c r="M151" s="26"/>
      <c r="N151" s="171"/>
      <c r="O151" s="26"/>
      <c r="P151" s="171"/>
      <c r="Q151" s="26"/>
      <c r="R151" s="171"/>
      <c r="S151" s="26"/>
      <c r="T151" s="171"/>
      <c r="U151" s="26"/>
      <c r="V151" s="171"/>
      <c r="W151" s="26"/>
      <c r="X151" s="171"/>
      <c r="Z151" s="53"/>
      <c r="AA151" s="238"/>
    </row>
    <row r="152" spans="1:27" ht="15" customHeight="1">
      <c r="A152" s="51"/>
      <c r="B152" s="83" t="s">
        <v>148</v>
      </c>
      <c r="C152" s="14"/>
      <c r="D152" s="61"/>
      <c r="F152" s="9"/>
      <c r="G152" s="62"/>
      <c r="H152" s="58"/>
      <c r="I152" s="62"/>
      <c r="J152" s="58"/>
      <c r="K152" s="62"/>
      <c r="L152" s="58"/>
      <c r="M152" s="13"/>
      <c r="N152" s="24"/>
      <c r="O152" s="13"/>
      <c r="P152" s="24"/>
      <c r="Q152" s="13"/>
      <c r="R152" s="24"/>
      <c r="S152" s="13"/>
      <c r="T152" s="24"/>
      <c r="U152" s="13"/>
      <c r="V152" s="24"/>
      <c r="W152" s="13"/>
      <c r="X152" s="24"/>
      <c r="Z152" s="54"/>
      <c r="AA152" s="239"/>
    </row>
    <row r="153" spans="1:27" ht="15" customHeight="1">
      <c r="A153" s="48"/>
      <c r="B153" s="49"/>
      <c r="C153" s="14"/>
      <c r="D153" s="61"/>
      <c r="F153" s="9"/>
      <c r="G153" s="62"/>
      <c r="H153" s="58"/>
      <c r="I153" s="62"/>
      <c r="J153" s="58"/>
      <c r="K153" s="62"/>
      <c r="L153" s="58"/>
      <c r="M153" s="13"/>
      <c r="N153" s="24"/>
      <c r="O153" s="13"/>
      <c r="P153" s="24"/>
      <c r="Q153" s="13"/>
      <c r="R153" s="24"/>
      <c r="S153" s="13"/>
      <c r="T153" s="24"/>
      <c r="U153" s="13"/>
      <c r="V153" s="24"/>
      <c r="W153" s="13"/>
      <c r="X153" s="24"/>
      <c r="Z153" s="54"/>
      <c r="AA153" s="239"/>
    </row>
    <row r="154" spans="1:27" ht="15" customHeight="1">
      <c r="A154" s="89" t="s">
        <v>149</v>
      </c>
      <c r="B154" s="84" t="s">
        <v>150</v>
      </c>
      <c r="C154" s="14"/>
      <c r="D154" s="61"/>
      <c r="F154" s="9"/>
      <c r="G154" s="62"/>
      <c r="H154" s="58"/>
      <c r="I154" s="62"/>
      <c r="J154" s="58"/>
      <c r="K154" s="62"/>
      <c r="L154" s="58"/>
      <c r="M154" s="13"/>
      <c r="N154" s="24"/>
      <c r="O154" s="13"/>
      <c r="P154" s="24"/>
      <c r="Q154" s="13"/>
      <c r="R154" s="24"/>
      <c r="S154" s="13"/>
      <c r="T154" s="24"/>
      <c r="U154" s="13"/>
      <c r="V154" s="24"/>
      <c r="W154" s="13"/>
      <c r="X154" s="24"/>
      <c r="Z154" s="54"/>
      <c r="AA154" s="239"/>
    </row>
    <row r="155" spans="1:27" ht="15" customHeight="1">
      <c r="A155" s="48" t="s">
        <v>151</v>
      </c>
      <c r="B155" s="49" t="s">
        <v>152</v>
      </c>
      <c r="C155" s="14" t="s">
        <v>2</v>
      </c>
      <c r="D155" s="56"/>
      <c r="F155" s="9"/>
      <c r="G155" s="73">
        <f>SUM(G67:G68,G56:G65,G52:G54,G49:G50,G44:G47,G43)</f>
        <v>75</v>
      </c>
      <c r="H155" s="58">
        <f>$D155*G155</f>
        <v>0</v>
      </c>
      <c r="I155" s="73">
        <f>SUM(I67:I68,I56:I65,I52:I54,I49:I50,I44:I47,I43)</f>
        <v>22</v>
      </c>
      <c r="J155" s="58">
        <f>$D155*I155</f>
        <v>0</v>
      </c>
      <c r="K155" s="73">
        <f>SUM(K67:K68,K56:K65,K52:K54,K49:K50,K44:K47,K43)</f>
        <v>16</v>
      </c>
      <c r="L155" s="58">
        <f>$D155*K155</f>
        <v>0</v>
      </c>
      <c r="M155" s="73">
        <f>SUM(M67:M68,M56:M65,M52:M54,M49:M50,M44:M47,M43)</f>
        <v>2</v>
      </c>
      <c r="N155" s="58">
        <f>$D155*M155</f>
        <v>0</v>
      </c>
      <c r="O155" s="73">
        <f>SUM(O67:O68,O56:O65,O52:O54,O49:O50,O44:O47,O43)</f>
        <v>15</v>
      </c>
      <c r="P155" s="58">
        <f>$D155*O155</f>
        <v>0</v>
      </c>
      <c r="Q155" s="73">
        <f>SUM(Q67:Q68,Q56:Q65,Q52:Q54,Q49:Q50,Q44:Q47,Q43)</f>
        <v>2</v>
      </c>
      <c r="R155" s="58">
        <f>$D155*Q155</f>
        <v>0</v>
      </c>
      <c r="S155" s="73">
        <f>SUM(S67:S68,S56:S65,S52:S54,S49:S50,S44:S47,S43)</f>
        <v>0</v>
      </c>
      <c r="T155" s="58">
        <f>$D155*S155</f>
        <v>0</v>
      </c>
      <c r="U155" s="73">
        <f>SUM(U67:U68,U56:U65,U52:U54,U49:U50,U44:U47,U43)</f>
        <v>18</v>
      </c>
      <c r="V155" s="58">
        <f>$D155*U155</f>
        <v>0</v>
      </c>
      <c r="W155" s="73">
        <f>SUM(W67:W68,W56:W65,W52:W54,W49:W50,W44:W47,W43)</f>
        <v>22</v>
      </c>
      <c r="X155" s="58">
        <f>$D155*W155</f>
        <v>0</v>
      </c>
      <c r="Z155" s="59" t="e">
        <f>SUM(S155,O155,#REF!,W155,U155,M155,K155,I155,G155)</f>
        <v>#REF!</v>
      </c>
      <c r="AA155" s="239" t="e">
        <f>SUM(T155,P155,#REF!,X155,V155,N155,L155,J155,H155)</f>
        <v>#REF!</v>
      </c>
    </row>
    <row r="156" spans="1:27" ht="15" customHeight="1">
      <c r="A156" s="48" t="s">
        <v>153</v>
      </c>
      <c r="B156" s="49" t="s">
        <v>154</v>
      </c>
      <c r="C156" s="14" t="s">
        <v>36</v>
      </c>
      <c r="D156" s="56"/>
      <c r="F156" s="9"/>
      <c r="G156" s="73">
        <f>SUM(G73,G93,G102,G116,G83)</f>
        <v>918</v>
      </c>
      <c r="H156" s="58">
        <f>$D156*G156</f>
        <v>0</v>
      </c>
      <c r="I156" s="73">
        <f>SUM(I73,I93,I102,I116,I83)</f>
        <v>577.79380000000003</v>
      </c>
      <c r="J156" s="58">
        <f>$D156*I156</f>
        <v>0</v>
      </c>
      <c r="K156" s="73">
        <f>SUM(K73,K93,K102,K116,K83)</f>
        <v>430.68000000000006</v>
      </c>
      <c r="L156" s="58">
        <f>$D156*K156</f>
        <v>0</v>
      </c>
      <c r="M156" s="73">
        <f>SUM(M73,M93,M102,M116,M83)</f>
        <v>80</v>
      </c>
      <c r="N156" s="58">
        <f>$D156*M156</f>
        <v>0</v>
      </c>
      <c r="O156" s="73">
        <f>SUM(O73,O93,O102,O116,O83)</f>
        <v>333.2131</v>
      </c>
      <c r="P156" s="58">
        <f>$D156*O156</f>
        <v>0</v>
      </c>
      <c r="Q156" s="73">
        <f>SUM(Q73,Q93,Q102,Q116,Q83)</f>
        <v>46</v>
      </c>
      <c r="R156" s="58">
        <f>$D156*Q156</f>
        <v>0</v>
      </c>
      <c r="S156" s="73">
        <f>SUM(S73,S93,S102,S116,S83)</f>
        <v>0</v>
      </c>
      <c r="T156" s="58">
        <f>$D156*S156</f>
        <v>0</v>
      </c>
      <c r="U156" s="73">
        <f>SUM(U73,U93,U102,U116,U83)</f>
        <v>480.08500000000004</v>
      </c>
      <c r="V156" s="58">
        <f>$D156*U156</f>
        <v>0</v>
      </c>
      <c r="W156" s="73">
        <f>SUM(W73,W93,W102,W116,W83)</f>
        <v>1121.0915</v>
      </c>
      <c r="X156" s="58">
        <f>$D156*W156</f>
        <v>0</v>
      </c>
      <c r="Z156" s="59" t="e">
        <f>SUM(S156,O156,#REF!,W156,U156,M156,K156,I156,G156)</f>
        <v>#REF!</v>
      </c>
      <c r="AA156" s="239" t="e">
        <f>SUM(T156,P156,#REF!,X156,V156,N156,L156,J156,H156)</f>
        <v>#REF!</v>
      </c>
    </row>
    <row r="157" spans="1:27" ht="15" customHeight="1">
      <c r="A157" s="48" t="s">
        <v>155</v>
      </c>
      <c r="B157" s="49" t="s">
        <v>156</v>
      </c>
      <c r="C157" s="14" t="s">
        <v>36</v>
      </c>
      <c r="D157" s="56"/>
      <c r="F157" s="9"/>
      <c r="G157" s="73">
        <f>SUM(G134:G137)</f>
        <v>3508.4952400000002</v>
      </c>
      <c r="H157" s="58">
        <f>$D157*G157</f>
        <v>0</v>
      </c>
      <c r="I157" s="73">
        <f>SUM(I134:I137)</f>
        <v>472.45759999999996</v>
      </c>
      <c r="J157" s="58">
        <f>$D157*I157</f>
        <v>0</v>
      </c>
      <c r="K157" s="73">
        <f>SUM(K134:K137)</f>
        <v>35.887999999999998</v>
      </c>
      <c r="L157" s="58">
        <f>$D157*K157</f>
        <v>0</v>
      </c>
      <c r="M157" s="73">
        <f>SUM(M134:M137)</f>
        <v>100</v>
      </c>
      <c r="N157" s="58">
        <f>$D157*M157</f>
        <v>0</v>
      </c>
      <c r="O157" s="73">
        <f>SUM(O134:O137)</f>
        <v>295.08792000000005</v>
      </c>
      <c r="P157" s="58">
        <f>$D157*O157</f>
        <v>0</v>
      </c>
      <c r="Q157" s="73">
        <f>SUM(Q134:Q137)</f>
        <v>130</v>
      </c>
      <c r="R157" s="58">
        <f>$D157*Q157</f>
        <v>0</v>
      </c>
      <c r="S157" s="73">
        <f>SUM(S134:S137)</f>
        <v>6.875</v>
      </c>
      <c r="T157" s="58">
        <f>$D157*S157</f>
        <v>0</v>
      </c>
      <c r="U157" s="73">
        <v>65</v>
      </c>
      <c r="V157" s="58">
        <f>$D157*U157</f>
        <v>0</v>
      </c>
      <c r="W157" s="73">
        <f>SUM(W134:W137)</f>
        <v>0</v>
      </c>
      <c r="X157" s="58">
        <f>$D157*W157</f>
        <v>0</v>
      </c>
      <c r="Z157" s="59" t="e">
        <f>SUM(S157,O157,#REF!,W157,U157,M157,K157,I157,G157)</f>
        <v>#REF!</v>
      </c>
      <c r="AA157" s="239" t="e">
        <f>SUM(T157,P157,#REF!,X157,V157,N157,L157,J157,H157)</f>
        <v>#REF!</v>
      </c>
    </row>
    <row r="158" spans="1:27" ht="15" customHeight="1">
      <c r="A158" s="89" t="s">
        <v>157</v>
      </c>
      <c r="B158" s="84" t="s">
        <v>158</v>
      </c>
      <c r="C158" s="14"/>
      <c r="D158" s="61"/>
      <c r="F158" s="9"/>
      <c r="G158" s="62"/>
      <c r="H158" s="58"/>
      <c r="I158" s="62"/>
      <c r="J158" s="58"/>
      <c r="K158" s="62"/>
      <c r="L158" s="58"/>
      <c r="M158" s="62"/>
      <c r="N158" s="58"/>
      <c r="O158" s="62"/>
      <c r="P158" s="58"/>
      <c r="Q158" s="62"/>
      <c r="R158" s="58"/>
      <c r="S158" s="62"/>
      <c r="T158" s="58"/>
      <c r="U158" s="62"/>
      <c r="V158" s="58"/>
      <c r="W158" s="62"/>
      <c r="X158" s="58"/>
      <c r="Z158" s="59" t="e">
        <f>SUM(S158,O158,#REF!,W158,U158,M158,K158,I158,G158)</f>
        <v>#REF!</v>
      </c>
      <c r="AA158" s="239" t="e">
        <f>SUM(T158,P158,#REF!,X158,V158,N158,L158,J158,H158)</f>
        <v>#REF!</v>
      </c>
    </row>
    <row r="159" spans="1:27" ht="15" customHeight="1">
      <c r="A159" s="48" t="s">
        <v>159</v>
      </c>
      <c r="B159" s="49" t="s">
        <v>160</v>
      </c>
      <c r="C159" s="14" t="s">
        <v>2</v>
      </c>
      <c r="D159" s="56"/>
      <c r="F159" s="9"/>
      <c r="G159" s="73">
        <f>SUM(G155)</f>
        <v>75</v>
      </c>
      <c r="H159" s="58">
        <f>$D159*G159</f>
        <v>0</v>
      </c>
      <c r="I159" s="73">
        <f>SUM(I155)</f>
        <v>22</v>
      </c>
      <c r="J159" s="58">
        <f>$D159*I159</f>
        <v>0</v>
      </c>
      <c r="K159" s="73">
        <f>SUM(K155)</f>
        <v>16</v>
      </c>
      <c r="L159" s="58">
        <f>$D159*K159</f>
        <v>0</v>
      </c>
      <c r="M159" s="73">
        <f>SUM(M155)</f>
        <v>2</v>
      </c>
      <c r="N159" s="58">
        <f>$D159*M159</f>
        <v>0</v>
      </c>
      <c r="O159" s="73">
        <f>SUM(O155)</f>
        <v>15</v>
      </c>
      <c r="P159" s="58">
        <f>$D159*O159</f>
        <v>0</v>
      </c>
      <c r="Q159" s="73">
        <f>SUM(Q155)</f>
        <v>2</v>
      </c>
      <c r="R159" s="58">
        <f>$D159*Q159</f>
        <v>0</v>
      </c>
      <c r="S159" s="73">
        <f>SUM(S155)</f>
        <v>0</v>
      </c>
      <c r="T159" s="58">
        <f>$D159*S159</f>
        <v>0</v>
      </c>
      <c r="U159" s="73">
        <f>SUM(U155)</f>
        <v>18</v>
      </c>
      <c r="V159" s="58">
        <f>$D159*U159</f>
        <v>0</v>
      </c>
      <c r="W159" s="73">
        <f>SUM(W155)</f>
        <v>22</v>
      </c>
      <c r="X159" s="58">
        <f>$D159*W159</f>
        <v>0</v>
      </c>
      <c r="Z159" s="59" t="e">
        <f>SUM(S159,O159,#REF!,W159,U159,M159,K159,I159,G159)</f>
        <v>#REF!</v>
      </c>
      <c r="AA159" s="239" t="e">
        <f>SUM(T159,P159,#REF!,X159,V159,N159,L159,J159,H159)</f>
        <v>#REF!</v>
      </c>
    </row>
    <row r="160" spans="1:27" ht="15" customHeight="1">
      <c r="A160" s="48" t="s">
        <v>161</v>
      </c>
      <c r="B160" s="49" t="s">
        <v>162</v>
      </c>
      <c r="C160" s="14" t="s">
        <v>36</v>
      </c>
      <c r="D160" s="56"/>
      <c r="F160" s="9"/>
      <c r="G160" s="73">
        <f>SUM(G156)</f>
        <v>918</v>
      </c>
      <c r="H160" s="58">
        <f>$D160*G160</f>
        <v>0</v>
      </c>
      <c r="I160" s="73">
        <f>SUM(I156)</f>
        <v>577.79380000000003</v>
      </c>
      <c r="J160" s="58">
        <f>$D160*I160</f>
        <v>0</v>
      </c>
      <c r="K160" s="73">
        <f>SUM(K156)</f>
        <v>430.68000000000006</v>
      </c>
      <c r="L160" s="58">
        <f>$D160*K160</f>
        <v>0</v>
      </c>
      <c r="M160" s="73">
        <f>SUM(M156)</f>
        <v>80</v>
      </c>
      <c r="N160" s="58">
        <f>$D160*M160</f>
        <v>0</v>
      </c>
      <c r="O160" s="73">
        <f>SUM(O156)</f>
        <v>333.2131</v>
      </c>
      <c r="P160" s="58">
        <f>$D160*O160</f>
        <v>0</v>
      </c>
      <c r="Q160" s="73">
        <f>SUM(Q156)</f>
        <v>46</v>
      </c>
      <c r="R160" s="58">
        <f>$D160*Q160</f>
        <v>0</v>
      </c>
      <c r="S160" s="73">
        <f>SUM(S156)</f>
        <v>0</v>
      </c>
      <c r="T160" s="58">
        <f>$D160*S160</f>
        <v>0</v>
      </c>
      <c r="U160" s="73">
        <f>SUM(U156)</f>
        <v>480.08500000000004</v>
      </c>
      <c r="V160" s="58">
        <f>$D160*U160</f>
        <v>0</v>
      </c>
      <c r="W160" s="73">
        <f>SUM(W156)</f>
        <v>1121.0915</v>
      </c>
      <c r="X160" s="58">
        <f>$D160*W160</f>
        <v>0</v>
      </c>
      <c r="Z160" s="59" t="e">
        <f>SUM(S160,O160,#REF!,W160,U160,M160,K160,I160,G160)</f>
        <v>#REF!</v>
      </c>
      <c r="AA160" s="239" t="e">
        <f>SUM(T160,P160,#REF!,X160,V160,N160,L160,J160,H160)</f>
        <v>#REF!</v>
      </c>
    </row>
    <row r="161" spans="1:27" ht="30" customHeight="1">
      <c r="A161" s="48" t="s">
        <v>163</v>
      </c>
      <c r="B161" s="49" t="s">
        <v>164</v>
      </c>
      <c r="C161" s="14" t="s">
        <v>6</v>
      </c>
      <c r="D161" s="56"/>
      <c r="F161" s="9"/>
      <c r="G161" s="73">
        <f>SUM(G157)</f>
        <v>3508.4952400000002</v>
      </c>
      <c r="H161" s="58">
        <f>$D161*G161</f>
        <v>0</v>
      </c>
      <c r="I161" s="73">
        <f>SUM(I157)</f>
        <v>472.45759999999996</v>
      </c>
      <c r="J161" s="58">
        <f>$D161*I161</f>
        <v>0</v>
      </c>
      <c r="K161" s="73">
        <f>SUM(K157)</f>
        <v>35.887999999999998</v>
      </c>
      <c r="L161" s="58">
        <f>$D161*K161</f>
        <v>0</v>
      </c>
      <c r="M161" s="73">
        <f>SUM(M157)</f>
        <v>100</v>
      </c>
      <c r="N161" s="58">
        <f>$D161*M161</f>
        <v>0</v>
      </c>
      <c r="O161" s="73">
        <f>SUM(O157)</f>
        <v>295.08792000000005</v>
      </c>
      <c r="P161" s="58">
        <f>$D161*O161</f>
        <v>0</v>
      </c>
      <c r="Q161" s="73">
        <f>SUM(Q157)</f>
        <v>130</v>
      </c>
      <c r="R161" s="58">
        <f>$D161*Q161</f>
        <v>0</v>
      </c>
      <c r="S161" s="73">
        <f>SUM(S157)</f>
        <v>6.875</v>
      </c>
      <c r="T161" s="58">
        <f>$D161*S161</f>
        <v>0</v>
      </c>
      <c r="U161" s="73">
        <f>SUM(U157)</f>
        <v>65</v>
      </c>
      <c r="V161" s="58">
        <f>$D161*U161</f>
        <v>0</v>
      </c>
      <c r="W161" s="73">
        <f>SUM(W157)</f>
        <v>0</v>
      </c>
      <c r="X161" s="58">
        <f>$D161*W161</f>
        <v>0</v>
      </c>
      <c r="Z161" s="59" t="e">
        <f>SUM(S161,O161,#REF!,W161,U161,M161,K161,I161,G161)</f>
        <v>#REF!</v>
      </c>
      <c r="AA161" s="239" t="e">
        <f>SUM(T161,P161,#REF!,X161,V161,N161,L161,J161,H161)</f>
        <v>#REF!</v>
      </c>
    </row>
    <row r="162" spans="1:27" ht="15" customHeight="1" thickBot="1">
      <c r="A162" s="48"/>
      <c r="B162" s="49"/>
      <c r="C162" s="14"/>
      <c r="D162" s="61"/>
      <c r="F162" s="9"/>
      <c r="G162" s="62"/>
      <c r="H162" s="58"/>
      <c r="I162" s="62"/>
      <c r="J162" s="58"/>
      <c r="K162" s="62"/>
      <c r="L162" s="58"/>
      <c r="M162" s="13"/>
      <c r="N162" s="24"/>
      <c r="O162" s="13"/>
      <c r="P162" s="24"/>
      <c r="Q162" s="13"/>
      <c r="R162" s="24"/>
      <c r="S162" s="13"/>
      <c r="T162" s="24"/>
      <c r="U162" s="13"/>
      <c r="V162" s="24"/>
      <c r="W162" s="13"/>
      <c r="X162" s="24"/>
      <c r="Z162" s="54"/>
      <c r="AA162" s="239"/>
    </row>
    <row r="163" spans="1:27" ht="30" customHeight="1" thickBot="1">
      <c r="A163" s="154">
        <f>A149+1</f>
        <v>6</v>
      </c>
      <c r="B163" s="155" t="s">
        <v>165</v>
      </c>
      <c r="C163" s="156"/>
      <c r="D163" s="61"/>
      <c r="F163" s="9"/>
      <c r="G163" s="64"/>
      <c r="H163" s="153">
        <f>SUM(H153:H161)</f>
        <v>0</v>
      </c>
      <c r="I163" s="64"/>
      <c r="J163" s="153">
        <f>SUM(J153:J161)</f>
        <v>0</v>
      </c>
      <c r="K163" s="64"/>
      <c r="L163" s="153">
        <f>SUM(L153:L161)</f>
        <v>0</v>
      </c>
      <c r="M163" s="7"/>
      <c r="N163" s="153">
        <f>SUM(N153:N161)</f>
        <v>0</v>
      </c>
      <c r="O163" s="7"/>
      <c r="P163" s="153">
        <f>SUM(P153:P161)</f>
        <v>0</v>
      </c>
      <c r="Q163" s="7"/>
      <c r="R163" s="153">
        <f>SUM(R153:R161)</f>
        <v>0</v>
      </c>
      <c r="S163" s="13"/>
      <c r="T163" s="153">
        <f>SUM(T153:T161)</f>
        <v>0</v>
      </c>
      <c r="U163" s="7"/>
      <c r="V163" s="153">
        <f>SUM(V153:V161)</f>
        <v>0</v>
      </c>
      <c r="W163" s="7"/>
      <c r="X163" s="153">
        <f>SUM(X153:X161)</f>
        <v>0</v>
      </c>
      <c r="Z163" s="54"/>
      <c r="AA163" s="241" t="e">
        <f>SUM(T163,P163,#REF!,X163,V163,L163,J163,H163,N163)</f>
        <v>#REF!</v>
      </c>
    </row>
    <row r="164" spans="1:27" ht="15" customHeight="1" thickBot="1">
      <c r="A164" s="65"/>
      <c r="B164" s="66"/>
      <c r="C164" s="67"/>
      <c r="D164" s="68"/>
      <c r="G164" s="69"/>
      <c r="H164" s="70"/>
      <c r="I164" s="69"/>
      <c r="J164" s="70"/>
      <c r="K164" s="69"/>
      <c r="L164" s="70"/>
      <c r="M164" s="12"/>
      <c r="N164" s="28"/>
      <c r="O164" s="12"/>
      <c r="P164" s="28"/>
      <c r="Q164" s="12"/>
      <c r="R164" s="28"/>
      <c r="S164" s="12"/>
      <c r="T164" s="28"/>
      <c r="U164" s="12"/>
      <c r="V164" s="28"/>
      <c r="W164" s="12"/>
      <c r="X164" s="28"/>
      <c r="Z164" s="114"/>
      <c r="AA164" s="242"/>
    </row>
    <row r="165" spans="1:27" ht="15" customHeight="1">
      <c r="A165" s="77"/>
      <c r="B165" s="78"/>
      <c r="C165" s="79"/>
      <c r="D165" s="80"/>
      <c r="G165" s="81"/>
      <c r="H165" s="82"/>
      <c r="I165" s="81"/>
      <c r="J165" s="82"/>
      <c r="K165" s="81"/>
      <c r="L165" s="82"/>
      <c r="M165" s="15"/>
      <c r="N165" s="172"/>
      <c r="O165" s="15"/>
      <c r="P165" s="172"/>
      <c r="Q165" s="15"/>
      <c r="R165" s="172"/>
      <c r="S165" s="15"/>
      <c r="T165" s="172"/>
      <c r="U165" s="15"/>
      <c r="V165" s="172"/>
      <c r="W165" s="15"/>
      <c r="X165" s="172"/>
      <c r="Z165" s="53"/>
      <c r="AA165" s="238"/>
    </row>
    <row r="166" spans="1:27" ht="15" customHeight="1">
      <c r="A166" s="51"/>
      <c r="B166" s="83" t="s">
        <v>166</v>
      </c>
      <c r="C166" s="14"/>
      <c r="D166" s="61"/>
      <c r="G166" s="62"/>
      <c r="H166" s="58"/>
      <c r="I166" s="62"/>
      <c r="J166" s="58"/>
      <c r="K166" s="62"/>
      <c r="L166" s="58"/>
      <c r="M166" s="13"/>
      <c r="N166" s="24"/>
      <c r="O166" s="13"/>
      <c r="P166" s="24"/>
      <c r="Q166" s="13"/>
      <c r="R166" s="24"/>
      <c r="S166" s="13"/>
      <c r="T166" s="24"/>
      <c r="U166" s="13"/>
      <c r="V166" s="24"/>
      <c r="W166" s="13"/>
      <c r="X166" s="24"/>
      <c r="Z166" s="54"/>
      <c r="AA166" s="239"/>
    </row>
    <row r="167" spans="1:27" ht="15" customHeight="1">
      <c r="A167" s="48"/>
      <c r="B167" s="49"/>
      <c r="C167" s="14"/>
      <c r="D167" s="61"/>
      <c r="G167" s="62"/>
      <c r="H167" s="58"/>
      <c r="I167" s="62"/>
      <c r="J167" s="58"/>
      <c r="K167" s="62"/>
      <c r="L167" s="58"/>
      <c r="M167" s="29"/>
      <c r="N167" s="24"/>
      <c r="O167" s="29"/>
      <c r="P167" s="24"/>
      <c r="Q167" s="29"/>
      <c r="R167" s="24"/>
      <c r="S167" s="29"/>
      <c r="T167" s="24"/>
      <c r="U167" s="29"/>
      <c r="V167" s="24"/>
      <c r="W167" s="29"/>
      <c r="X167" s="24"/>
      <c r="Z167" s="54"/>
      <c r="AA167" s="239"/>
    </row>
    <row r="168" spans="1:27" ht="15" customHeight="1">
      <c r="A168" s="48" t="s">
        <v>32</v>
      </c>
      <c r="B168" s="49" t="s">
        <v>167</v>
      </c>
      <c r="C168" s="14" t="s">
        <v>2</v>
      </c>
      <c r="D168" s="56"/>
      <c r="G168" s="73">
        <f>SUM(G155)</f>
        <v>75</v>
      </c>
      <c r="H168" s="58">
        <f>$D168*G168</f>
        <v>0</v>
      </c>
      <c r="I168" s="73">
        <f>SUM(I155)</f>
        <v>22</v>
      </c>
      <c r="J168" s="58">
        <f>$D168*I168</f>
        <v>0</v>
      </c>
      <c r="K168" s="73">
        <f>SUM(K155)</f>
        <v>16</v>
      </c>
      <c r="L168" s="58">
        <f>$D168*K168</f>
        <v>0</v>
      </c>
      <c r="M168" s="73">
        <f>SUM(M155)</f>
        <v>2</v>
      </c>
      <c r="N168" s="58">
        <f>$D168*M168</f>
        <v>0</v>
      </c>
      <c r="O168" s="73">
        <f>SUM(O155)</f>
        <v>15</v>
      </c>
      <c r="P168" s="58">
        <f>$D168*O168</f>
        <v>0</v>
      </c>
      <c r="Q168" s="73">
        <f>SUM(Q155)</f>
        <v>2</v>
      </c>
      <c r="R168" s="58">
        <f>$D168*Q168</f>
        <v>0</v>
      </c>
      <c r="S168" s="73">
        <f>SUM(S155)</f>
        <v>0</v>
      </c>
      <c r="T168" s="58">
        <f>$D168*S168</f>
        <v>0</v>
      </c>
      <c r="U168" s="73">
        <f>SUM(U155)</f>
        <v>18</v>
      </c>
      <c r="V168" s="58">
        <f>$D168*U168</f>
        <v>0</v>
      </c>
      <c r="W168" s="73">
        <f>SUM(W155)</f>
        <v>22</v>
      </c>
      <c r="X168" s="58">
        <f>$D168*W168</f>
        <v>0</v>
      </c>
      <c r="Z168" s="59" t="e">
        <f>SUM(S168,O168,#REF!,W168,U168,M168,K168,I168,G168)</f>
        <v>#REF!</v>
      </c>
      <c r="AA168" s="239" t="e">
        <f>SUM(T168,P168,#REF!,X168,V168,N168,L168,J168,H168)</f>
        <v>#REF!</v>
      </c>
    </row>
    <row r="169" spans="1:27" ht="15" customHeight="1">
      <c r="A169" s="48" t="s">
        <v>33</v>
      </c>
      <c r="B169" s="49" t="s">
        <v>168</v>
      </c>
      <c r="C169" s="14" t="s">
        <v>36</v>
      </c>
      <c r="D169" s="56"/>
      <c r="F169" s="9"/>
      <c r="G169" s="73">
        <f>SUM(G160)</f>
        <v>918</v>
      </c>
      <c r="H169" s="58">
        <f>$D169*G169</f>
        <v>0</v>
      </c>
      <c r="I169" s="73">
        <f>SUM(I160)</f>
        <v>577.79380000000003</v>
      </c>
      <c r="J169" s="58">
        <f>$D169*I169</f>
        <v>0</v>
      </c>
      <c r="K169" s="73">
        <f>SUM(K160)</f>
        <v>430.68000000000006</v>
      </c>
      <c r="L169" s="58">
        <f>$D169*K169</f>
        <v>0</v>
      </c>
      <c r="M169" s="73">
        <f>SUM(M160)</f>
        <v>80</v>
      </c>
      <c r="N169" s="58">
        <f>$D169*M169</f>
        <v>0</v>
      </c>
      <c r="O169" s="73">
        <f>SUM(O160)</f>
        <v>333.2131</v>
      </c>
      <c r="P169" s="58">
        <f>$D169*O169</f>
        <v>0</v>
      </c>
      <c r="Q169" s="73">
        <f>SUM(Q160)</f>
        <v>46</v>
      </c>
      <c r="R169" s="58">
        <f>$D169*Q169</f>
        <v>0</v>
      </c>
      <c r="S169" s="73">
        <f>SUM(S160)</f>
        <v>0</v>
      </c>
      <c r="T169" s="58">
        <f>$D169*S169</f>
        <v>0</v>
      </c>
      <c r="U169" s="73">
        <f>SUM(U160)</f>
        <v>480.08500000000004</v>
      </c>
      <c r="V169" s="58">
        <f>$D169*U169</f>
        <v>0</v>
      </c>
      <c r="W169" s="73">
        <f>SUM(W160)</f>
        <v>1121.0915</v>
      </c>
      <c r="X169" s="58">
        <f>$D169*W169</f>
        <v>0</v>
      </c>
      <c r="Z169" s="59" t="e">
        <f>SUM(S169,O169,#REF!,W169,U169,M169,K169,I169,G169)</f>
        <v>#REF!</v>
      </c>
      <c r="AA169" s="239" t="e">
        <f>SUM(T169,P169,#REF!,X169,V169,N169,L169,J169,H169)</f>
        <v>#REF!</v>
      </c>
    </row>
    <row r="170" spans="1:27" ht="15" customHeight="1">
      <c r="A170" s="48" t="s">
        <v>43</v>
      </c>
      <c r="B170" s="49" t="s">
        <v>169</v>
      </c>
      <c r="C170" s="14" t="s">
        <v>36</v>
      </c>
      <c r="D170" s="56"/>
      <c r="F170" s="9"/>
      <c r="G170" s="73">
        <f>SUM(G161)</f>
        <v>3508.4952400000002</v>
      </c>
      <c r="H170" s="58">
        <f>$D170*G170</f>
        <v>0</v>
      </c>
      <c r="I170" s="73">
        <f>SUM(I161)</f>
        <v>472.45759999999996</v>
      </c>
      <c r="J170" s="58">
        <f>$D170*I170</f>
        <v>0</v>
      </c>
      <c r="K170" s="73">
        <f>SUM(K161)</f>
        <v>35.887999999999998</v>
      </c>
      <c r="L170" s="58">
        <f>$D170*K170</f>
        <v>0</v>
      </c>
      <c r="M170" s="73">
        <f>SUM(M161)</f>
        <v>100</v>
      </c>
      <c r="N170" s="58">
        <f>$D170*M170</f>
        <v>0</v>
      </c>
      <c r="O170" s="73">
        <f>SUM(O161)</f>
        <v>295.08792000000005</v>
      </c>
      <c r="P170" s="58">
        <f>$D170*O170</f>
        <v>0</v>
      </c>
      <c r="Q170" s="73">
        <f>SUM(Q161)</f>
        <v>130</v>
      </c>
      <c r="R170" s="58">
        <f>$D170*Q170</f>
        <v>0</v>
      </c>
      <c r="S170" s="73">
        <f>SUM(S161)</f>
        <v>6.875</v>
      </c>
      <c r="T170" s="58">
        <f>$D170*S170</f>
        <v>0</v>
      </c>
      <c r="U170" s="73">
        <v>72</v>
      </c>
      <c r="V170" s="58">
        <f>$D170*U170</f>
        <v>0</v>
      </c>
      <c r="W170" s="73">
        <f>SUM(W161)</f>
        <v>0</v>
      </c>
      <c r="X170" s="58">
        <f>$D170*W170</f>
        <v>0</v>
      </c>
      <c r="Z170" s="59" t="e">
        <f>SUM(S170,O170,#REF!,W170,U170,M170,K170,I170,G170)</f>
        <v>#REF!</v>
      </c>
      <c r="AA170" s="239" t="e">
        <f>SUM(T170,P170,#REF!,X170,V170,N170,L170,J170,H170)</f>
        <v>#REF!</v>
      </c>
    </row>
    <row r="171" spans="1:27" ht="15" customHeight="1" thickBot="1">
      <c r="A171" s="48"/>
      <c r="B171" s="49"/>
      <c r="C171" s="14"/>
      <c r="D171" s="61"/>
      <c r="F171" s="9"/>
      <c r="G171" s="62"/>
      <c r="H171" s="58"/>
      <c r="I171" s="62"/>
      <c r="J171" s="58"/>
      <c r="K171" s="62"/>
      <c r="L171" s="58"/>
      <c r="M171" s="13"/>
      <c r="N171" s="24"/>
      <c r="O171" s="13"/>
      <c r="P171" s="24"/>
      <c r="Q171" s="13"/>
      <c r="R171" s="24"/>
      <c r="S171" s="13"/>
      <c r="T171" s="24"/>
      <c r="U171" s="13"/>
      <c r="V171" s="24"/>
      <c r="W171" s="13"/>
      <c r="X171" s="24"/>
      <c r="Z171" s="54"/>
      <c r="AA171" s="239"/>
    </row>
    <row r="172" spans="1:27" ht="15" customHeight="1" thickBot="1">
      <c r="A172" s="154">
        <f>A163+1</f>
        <v>7</v>
      </c>
      <c r="B172" s="155" t="s">
        <v>170</v>
      </c>
      <c r="C172" s="156"/>
      <c r="D172" s="61"/>
      <c r="F172" s="9"/>
      <c r="G172" s="64"/>
      <c r="H172" s="153">
        <f>SUM(H167:H170)</f>
        <v>0</v>
      </c>
      <c r="I172" s="64"/>
      <c r="J172" s="153">
        <f>SUM(J167:J170)</f>
        <v>0</v>
      </c>
      <c r="K172" s="64"/>
      <c r="L172" s="153">
        <f>SUM(L167:L170)</f>
        <v>0</v>
      </c>
      <c r="M172" s="7"/>
      <c r="N172" s="153">
        <f>SUM(N167:N170)</f>
        <v>0</v>
      </c>
      <c r="O172" s="7"/>
      <c r="P172" s="153">
        <f>SUM(P167:P170)</f>
        <v>0</v>
      </c>
      <c r="Q172" s="7"/>
      <c r="R172" s="153">
        <f>SUM(R167:R170)</f>
        <v>0</v>
      </c>
      <c r="S172" s="13"/>
      <c r="T172" s="153">
        <f>SUM(T167:T170)</f>
        <v>0</v>
      </c>
      <c r="U172" s="7"/>
      <c r="V172" s="153">
        <f>SUM(V167:V170)</f>
        <v>0</v>
      </c>
      <c r="W172" s="7"/>
      <c r="X172" s="153">
        <f>SUM(X167:X170)</f>
        <v>0</v>
      </c>
      <c r="Z172" s="54"/>
      <c r="AA172" s="241" t="e">
        <f>SUM(T172,P172,#REF!,X172,V172,L172,J172,H172,N172)</f>
        <v>#REF!</v>
      </c>
    </row>
    <row r="173" spans="1:27" ht="15" customHeight="1" thickBot="1">
      <c r="A173" s="65"/>
      <c r="B173" s="66"/>
      <c r="C173" s="67"/>
      <c r="D173" s="68"/>
      <c r="F173" s="9"/>
      <c r="G173" s="69"/>
      <c r="H173" s="70"/>
      <c r="I173" s="69"/>
      <c r="J173" s="70"/>
      <c r="K173" s="69"/>
      <c r="L173" s="70"/>
      <c r="M173" s="12"/>
      <c r="N173" s="28"/>
      <c r="O173" s="12"/>
      <c r="P173" s="28"/>
      <c r="Q173" s="12"/>
      <c r="R173" s="28"/>
      <c r="S173" s="12"/>
      <c r="T173" s="28"/>
      <c r="U173" s="12"/>
      <c r="V173" s="28"/>
      <c r="W173" s="12"/>
      <c r="X173" s="28"/>
      <c r="Z173" s="114"/>
      <c r="AA173" s="242"/>
    </row>
    <row r="174" spans="1:27" ht="15" customHeight="1">
      <c r="A174" s="74"/>
      <c r="B174" s="49"/>
      <c r="C174" s="14"/>
      <c r="D174" s="61"/>
      <c r="F174" s="9"/>
      <c r="G174" s="62"/>
      <c r="H174" s="75"/>
      <c r="I174" s="62"/>
      <c r="J174" s="75"/>
      <c r="K174" s="62"/>
      <c r="L174" s="75"/>
      <c r="M174" s="13"/>
      <c r="N174" s="24"/>
      <c r="O174" s="13"/>
      <c r="P174" s="24"/>
      <c r="Q174" s="13"/>
      <c r="R174" s="24"/>
      <c r="S174" s="13"/>
      <c r="T174" s="24"/>
      <c r="U174" s="13"/>
      <c r="V174" s="24"/>
      <c r="W174" s="13"/>
      <c r="X174" s="24"/>
      <c r="Z174" s="54"/>
      <c r="AA174" s="239"/>
    </row>
    <row r="175" spans="1:27" ht="15" customHeight="1">
      <c r="A175" s="173"/>
      <c r="B175" s="174" t="s">
        <v>11</v>
      </c>
      <c r="C175" s="175"/>
      <c r="D175" s="90"/>
      <c r="F175" s="9"/>
      <c r="G175" s="62"/>
      <c r="H175" s="58"/>
      <c r="I175" s="62"/>
      <c r="J175" s="58"/>
      <c r="K175" s="62"/>
      <c r="L175" s="58"/>
      <c r="M175" s="13"/>
      <c r="N175" s="24"/>
      <c r="O175" s="13"/>
      <c r="P175" s="24"/>
      <c r="Q175" s="13"/>
      <c r="R175" s="24"/>
      <c r="S175" s="13"/>
      <c r="T175" s="24"/>
      <c r="U175" s="13"/>
      <c r="V175" s="24"/>
      <c r="W175" s="13"/>
      <c r="X175" s="24"/>
      <c r="Z175" s="54"/>
      <c r="AA175" s="239"/>
    </row>
    <row r="176" spans="1:27" ht="15" customHeight="1">
      <c r="A176" s="74"/>
      <c r="B176" s="91"/>
      <c r="C176" s="14"/>
      <c r="D176" s="61"/>
      <c r="F176" s="9"/>
      <c r="G176" s="62"/>
      <c r="H176" s="58"/>
      <c r="I176" s="62"/>
      <c r="J176" s="58"/>
      <c r="K176" s="62"/>
      <c r="L176" s="58"/>
      <c r="M176" s="13"/>
      <c r="N176" s="24"/>
      <c r="O176" s="13"/>
      <c r="P176" s="24"/>
      <c r="Q176" s="13"/>
      <c r="R176" s="24"/>
      <c r="S176" s="13"/>
      <c r="T176" s="24"/>
      <c r="U176" s="13"/>
      <c r="V176" s="24"/>
      <c r="W176" s="13"/>
      <c r="X176" s="24"/>
      <c r="Z176" s="54"/>
      <c r="AA176" s="239"/>
    </row>
    <row r="177" spans="1:27" ht="15" customHeight="1">
      <c r="A177" s="95"/>
      <c r="B177" s="92" t="str">
        <f>B9</f>
        <v>CHAPITRE 1 - GENERALITES</v>
      </c>
      <c r="C177" s="93" t="s">
        <v>4</v>
      </c>
      <c r="D177" s="61"/>
      <c r="F177" s="9"/>
      <c r="G177" s="62"/>
      <c r="H177" s="94">
        <f>H17</f>
        <v>0</v>
      </c>
      <c r="I177" s="62"/>
      <c r="J177" s="94">
        <f>J17</f>
        <v>0</v>
      </c>
      <c r="K177" s="62"/>
      <c r="L177" s="94">
        <f>L17</f>
        <v>0</v>
      </c>
      <c r="M177" s="13"/>
      <c r="N177" s="94">
        <f>N17</f>
        <v>0</v>
      </c>
      <c r="O177" s="13"/>
      <c r="P177" s="94">
        <f>P17</f>
        <v>0</v>
      </c>
      <c r="Q177" s="13"/>
      <c r="R177" s="94">
        <f>R17</f>
        <v>0</v>
      </c>
      <c r="S177" s="13"/>
      <c r="T177" s="94">
        <f>T17</f>
        <v>0</v>
      </c>
      <c r="U177" s="13"/>
      <c r="V177" s="94">
        <f>V17</f>
        <v>0</v>
      </c>
      <c r="W177" s="13"/>
      <c r="X177" s="94">
        <f>X17</f>
        <v>0</v>
      </c>
      <c r="Z177" s="54"/>
      <c r="AA177" s="243" t="e">
        <f>SUM(T177,P177,#REF!,X177,V177,N177,L177,J177,H177)</f>
        <v>#REF!</v>
      </c>
    </row>
    <row r="178" spans="1:27" ht="15" customHeight="1">
      <c r="B178" s="92" t="str">
        <f>B20</f>
        <v>CHAPITRE 2 - TRAVAUX PRELIMINAIRES</v>
      </c>
      <c r="C178" s="93" t="s">
        <v>4</v>
      </c>
      <c r="D178" s="90"/>
      <c r="E178" s="96"/>
      <c r="F178" s="9"/>
      <c r="G178" s="97"/>
      <c r="H178" s="94">
        <f>H27</f>
        <v>0</v>
      </c>
      <c r="I178" s="97"/>
      <c r="J178" s="94">
        <f>J27</f>
        <v>0</v>
      </c>
      <c r="K178" s="97"/>
      <c r="L178" s="94">
        <f>L27</f>
        <v>0</v>
      </c>
      <c r="M178" s="13"/>
      <c r="N178" s="94">
        <f>N27</f>
        <v>0</v>
      </c>
      <c r="O178" s="13"/>
      <c r="P178" s="94">
        <f>P27</f>
        <v>0</v>
      </c>
      <c r="Q178" s="13"/>
      <c r="R178" s="94">
        <f>R27</f>
        <v>0</v>
      </c>
      <c r="S178" s="13"/>
      <c r="T178" s="94">
        <f>T27</f>
        <v>0</v>
      </c>
      <c r="U178" s="13"/>
      <c r="V178" s="94">
        <f>V27</f>
        <v>0</v>
      </c>
      <c r="W178" s="13"/>
      <c r="X178" s="94">
        <f>X27</f>
        <v>0</v>
      </c>
      <c r="Z178" s="54"/>
      <c r="AA178" s="243" t="e">
        <f>SUM(T178,P178,#REF!,X178,V178,N178,L178,J178,H178)</f>
        <v>#REF!</v>
      </c>
    </row>
    <row r="179" spans="1:27" ht="15" customHeight="1">
      <c r="A179" s="95"/>
      <c r="B179" s="92" t="str">
        <f>B30</f>
        <v>CHAPITRE 3 - TERRE VEGETALE</v>
      </c>
      <c r="C179" s="93" t="s">
        <v>4</v>
      </c>
      <c r="D179" s="90"/>
      <c r="E179" s="96"/>
      <c r="F179" s="9"/>
      <c r="G179" s="97"/>
      <c r="H179" s="94">
        <f>H36</f>
        <v>0</v>
      </c>
      <c r="I179" s="97"/>
      <c r="J179" s="94">
        <f>J36</f>
        <v>0</v>
      </c>
      <c r="K179" s="97"/>
      <c r="L179" s="94">
        <f>L36</f>
        <v>0</v>
      </c>
      <c r="M179" s="13"/>
      <c r="N179" s="94">
        <f>N36</f>
        <v>0</v>
      </c>
      <c r="O179" s="13"/>
      <c r="P179" s="94">
        <f>P36</f>
        <v>0</v>
      </c>
      <c r="Q179" s="13"/>
      <c r="R179" s="94">
        <f>R36</f>
        <v>0</v>
      </c>
      <c r="S179" s="13"/>
      <c r="T179" s="94">
        <f>T36</f>
        <v>0</v>
      </c>
      <c r="U179" s="13"/>
      <c r="V179" s="94">
        <f>V36</f>
        <v>0</v>
      </c>
      <c r="W179" s="13"/>
      <c r="X179" s="94">
        <f>X36</f>
        <v>0</v>
      </c>
      <c r="Z179" s="54"/>
      <c r="AA179" s="243" t="e">
        <f>SUM(T179,P179,#REF!,X179,V179,N179,L179,J179,H179)</f>
        <v>#REF!</v>
      </c>
    </row>
    <row r="180" spans="1:27" ht="30" customHeight="1">
      <c r="A180" s="95"/>
      <c r="B180" s="92" t="str">
        <f>B39</f>
        <v>CHAPITRE 4 - FOURNITURE ET PLANTATION DES VEGETAUX</v>
      </c>
      <c r="C180" s="93" t="s">
        <v>4</v>
      </c>
      <c r="D180" s="90"/>
      <c r="E180" s="96"/>
      <c r="F180" s="9"/>
      <c r="G180" s="97"/>
      <c r="H180" s="94">
        <f>H139</f>
        <v>0</v>
      </c>
      <c r="I180" s="98"/>
      <c r="J180" s="94">
        <f>J139</f>
        <v>0</v>
      </c>
      <c r="K180" s="97"/>
      <c r="L180" s="94">
        <f>L139</f>
        <v>0</v>
      </c>
      <c r="M180" s="13"/>
      <c r="N180" s="94">
        <f>N139</f>
        <v>0</v>
      </c>
      <c r="O180" s="13"/>
      <c r="P180" s="94">
        <f>P139</f>
        <v>0</v>
      </c>
      <c r="Q180" s="13"/>
      <c r="R180" s="94">
        <f>R139</f>
        <v>0</v>
      </c>
      <c r="S180" s="13"/>
      <c r="T180" s="94">
        <f>T139</f>
        <v>0</v>
      </c>
      <c r="U180" s="13"/>
      <c r="V180" s="94">
        <f>V139</f>
        <v>0</v>
      </c>
      <c r="W180" s="13"/>
      <c r="X180" s="94">
        <f>X139</f>
        <v>0</v>
      </c>
      <c r="Z180" s="54"/>
      <c r="AA180" s="243" t="e">
        <f>SUM(T180,P180,#REF!,X180,V180,N180,L180,J180,H180)</f>
        <v>#REF!</v>
      </c>
    </row>
    <row r="181" spans="1:27" ht="15" customHeight="1">
      <c r="A181" s="95"/>
      <c r="B181" s="92" t="str">
        <f>B142</f>
        <v>CHAPITRE 5 - ACCESSOIRES DE PLANTATION ET PAILLAGE</v>
      </c>
      <c r="C181" s="93" t="s">
        <v>4</v>
      </c>
      <c r="D181" s="90"/>
      <c r="E181" s="96"/>
      <c r="F181" s="9"/>
      <c r="G181" s="97"/>
      <c r="H181" s="94">
        <f>H149</f>
        <v>0</v>
      </c>
      <c r="I181" s="98"/>
      <c r="J181" s="94">
        <f>J149</f>
        <v>0</v>
      </c>
      <c r="K181" s="97"/>
      <c r="L181" s="94">
        <f>L149</f>
        <v>0</v>
      </c>
      <c r="M181" s="13"/>
      <c r="N181" s="94">
        <f>N149</f>
        <v>0</v>
      </c>
      <c r="O181" s="13"/>
      <c r="P181" s="94">
        <f>P149</f>
        <v>0</v>
      </c>
      <c r="Q181" s="13"/>
      <c r="R181" s="94">
        <f>R149</f>
        <v>0</v>
      </c>
      <c r="S181" s="13"/>
      <c r="T181" s="94">
        <f>T149</f>
        <v>0</v>
      </c>
      <c r="U181" s="13"/>
      <c r="V181" s="94">
        <f>V149</f>
        <v>0</v>
      </c>
      <c r="W181" s="13"/>
      <c r="X181" s="94">
        <f>X149</f>
        <v>0</v>
      </c>
      <c r="Z181" s="54"/>
      <c r="AA181" s="243" t="e">
        <f>SUM(T181,P181,#REF!,X181,V181,N181,L181,J181,H181)</f>
        <v>#REF!</v>
      </c>
    </row>
    <row r="182" spans="1:27" ht="15" customHeight="1">
      <c r="A182" s="95"/>
      <c r="B182" s="92" t="str">
        <f>B152</f>
        <v>CHAPITRE 6 - ACHEVEMENT ET TRAVAUX D'ENTRETIEN</v>
      </c>
      <c r="C182" s="93" t="s">
        <v>4</v>
      </c>
      <c r="D182" s="90"/>
      <c r="E182" s="96"/>
      <c r="F182" s="9"/>
      <c r="G182" s="97"/>
      <c r="H182" s="94">
        <f>H163</f>
        <v>0</v>
      </c>
      <c r="I182" s="98"/>
      <c r="J182" s="94">
        <f>J163</f>
        <v>0</v>
      </c>
      <c r="K182" s="97"/>
      <c r="L182" s="94">
        <f>L163</f>
        <v>0</v>
      </c>
      <c r="M182" s="13"/>
      <c r="N182" s="94">
        <f>N163</f>
        <v>0</v>
      </c>
      <c r="O182" s="13"/>
      <c r="P182" s="94">
        <f>P163</f>
        <v>0</v>
      </c>
      <c r="Q182" s="13"/>
      <c r="R182" s="94">
        <f>R163</f>
        <v>0</v>
      </c>
      <c r="S182" s="13"/>
      <c r="T182" s="94">
        <f>T163</f>
        <v>0</v>
      </c>
      <c r="U182" s="13"/>
      <c r="V182" s="94">
        <f>V163</f>
        <v>0</v>
      </c>
      <c r="W182" s="13"/>
      <c r="X182" s="94">
        <f>X163</f>
        <v>0</v>
      </c>
      <c r="Z182" s="54"/>
      <c r="AA182" s="243" t="e">
        <f>SUM(T182,P182,#REF!,X182,V182,N182,L182,J182,H182)</f>
        <v>#REF!</v>
      </c>
    </row>
    <row r="183" spans="1:27" ht="15" customHeight="1">
      <c r="A183" s="95"/>
      <c r="B183" s="92" t="str">
        <f>B166</f>
        <v>CHAPITRE 7 - GARANTIE</v>
      </c>
      <c r="C183" s="93" t="s">
        <v>4</v>
      </c>
      <c r="D183" s="90"/>
      <c r="E183" s="96"/>
      <c r="F183" s="9"/>
      <c r="G183" s="97"/>
      <c r="H183" s="94">
        <f>H172</f>
        <v>0</v>
      </c>
      <c r="I183" s="98"/>
      <c r="J183" s="94">
        <f>J172</f>
        <v>0</v>
      </c>
      <c r="K183" s="97"/>
      <c r="L183" s="94">
        <f>L172</f>
        <v>0</v>
      </c>
      <c r="M183" s="13"/>
      <c r="N183" s="94">
        <f>N172</f>
        <v>0</v>
      </c>
      <c r="O183" s="13"/>
      <c r="P183" s="94">
        <f>P172</f>
        <v>0</v>
      </c>
      <c r="Q183" s="13"/>
      <c r="R183" s="94">
        <f>R172</f>
        <v>0</v>
      </c>
      <c r="S183" s="13"/>
      <c r="T183" s="94">
        <f>T172</f>
        <v>0</v>
      </c>
      <c r="U183" s="13"/>
      <c r="V183" s="94">
        <f>V172</f>
        <v>0</v>
      </c>
      <c r="W183" s="13"/>
      <c r="X183" s="94">
        <f>X172</f>
        <v>0</v>
      </c>
      <c r="Z183" s="54"/>
      <c r="AA183" s="243" t="e">
        <f>SUM(T183,P183,#REF!,X183,V183,N183,L183,J183,H183)</f>
        <v>#REF!</v>
      </c>
    </row>
    <row r="184" spans="1:27" ht="15" customHeight="1" thickBot="1">
      <c r="A184" s="95"/>
      <c r="B184" s="92"/>
      <c r="C184" s="93"/>
      <c r="D184" s="90"/>
      <c r="E184" s="96"/>
      <c r="F184" s="9"/>
      <c r="G184" s="97"/>
      <c r="H184" s="94"/>
      <c r="I184" s="98"/>
      <c r="J184" s="94"/>
      <c r="K184" s="97"/>
      <c r="L184" s="94"/>
      <c r="M184" s="13"/>
      <c r="N184" s="94"/>
      <c r="O184" s="27"/>
      <c r="P184" s="94"/>
      <c r="Q184" s="13"/>
      <c r="R184" s="94"/>
      <c r="S184" s="13"/>
      <c r="T184" s="94"/>
      <c r="U184" s="27"/>
      <c r="V184" s="94"/>
      <c r="W184" s="13"/>
      <c r="X184" s="94"/>
      <c r="Z184" s="54"/>
      <c r="AA184" s="244"/>
    </row>
    <row r="185" spans="1:27" ht="15" customHeight="1" thickBot="1">
      <c r="A185" s="99"/>
      <c r="B185" s="100"/>
      <c r="C185" s="101"/>
      <c r="D185" s="102"/>
      <c r="G185" s="103"/>
      <c r="H185" s="104"/>
      <c r="I185" s="105"/>
      <c r="J185" s="104"/>
      <c r="K185" s="103"/>
      <c r="L185" s="104"/>
      <c r="M185" s="103"/>
      <c r="N185" s="104"/>
      <c r="O185" s="105"/>
      <c r="P185" s="104"/>
      <c r="Q185" s="103"/>
      <c r="R185" s="104"/>
      <c r="S185" s="103"/>
      <c r="T185" s="104"/>
      <c r="U185" s="105"/>
      <c r="V185" s="104"/>
      <c r="W185" s="103"/>
      <c r="X185" s="104"/>
      <c r="Z185" s="53"/>
      <c r="AA185" s="238"/>
    </row>
    <row r="186" spans="1:27" ht="15" customHeight="1" thickBot="1">
      <c r="A186" s="74"/>
      <c r="B186" s="106" t="s">
        <v>39</v>
      </c>
      <c r="C186" s="14"/>
      <c r="D186" s="61"/>
      <c r="G186" s="64"/>
      <c r="H186" s="107">
        <f>SUM(H177:H183)</f>
        <v>0</v>
      </c>
      <c r="I186" s="32"/>
      <c r="J186" s="107">
        <f>SUM(J177:J183)</f>
        <v>0</v>
      </c>
      <c r="K186" s="64"/>
      <c r="L186" s="107">
        <f>SUM(L177:L183)</f>
        <v>0</v>
      </c>
      <c r="M186" s="64"/>
      <c r="N186" s="107">
        <f>SUM(N177:N183)</f>
        <v>0</v>
      </c>
      <c r="O186" s="32"/>
      <c r="P186" s="107">
        <f>SUM(P177:P183)</f>
        <v>0</v>
      </c>
      <c r="Q186" s="64"/>
      <c r="R186" s="107">
        <f>SUM(R177:R183)</f>
        <v>0</v>
      </c>
      <c r="S186" s="64"/>
      <c r="T186" s="107">
        <f>SUM(T177:T183)</f>
        <v>0</v>
      </c>
      <c r="U186" s="32"/>
      <c r="V186" s="107">
        <f>SUM(V177:V183)</f>
        <v>0</v>
      </c>
      <c r="W186" s="64"/>
      <c r="X186" s="107">
        <f>SUM(X177:X183)</f>
        <v>0</v>
      </c>
      <c r="Z186" s="54"/>
      <c r="AA186" s="245" t="e">
        <f>SUM(X186,#REF!,P186,T186,L186,J186,H186,V186,N186)</f>
        <v>#REF!</v>
      </c>
    </row>
    <row r="187" spans="1:27" ht="15" customHeight="1" thickBot="1">
      <c r="A187" s="74"/>
      <c r="B187" s="108" t="s">
        <v>10</v>
      </c>
      <c r="C187" s="14"/>
      <c r="D187" s="61"/>
      <c r="F187" s="9"/>
      <c r="G187" s="64"/>
      <c r="H187" s="109">
        <f>H186*0.2</f>
        <v>0</v>
      </c>
      <c r="I187" s="32"/>
      <c r="J187" s="109">
        <f>J186*0.2</f>
        <v>0</v>
      </c>
      <c r="K187" s="64"/>
      <c r="L187" s="109">
        <f>L186*0.2</f>
        <v>0</v>
      </c>
      <c r="M187" s="64"/>
      <c r="N187" s="109">
        <f>N186*0.2</f>
        <v>0</v>
      </c>
      <c r="O187" s="32"/>
      <c r="P187" s="109">
        <f>P186*0.2</f>
        <v>0</v>
      </c>
      <c r="Q187" s="64"/>
      <c r="R187" s="109">
        <f>R186*0.2</f>
        <v>0</v>
      </c>
      <c r="S187" s="64"/>
      <c r="T187" s="109">
        <f>T186*0.2</f>
        <v>0</v>
      </c>
      <c r="U187" s="32"/>
      <c r="V187" s="109">
        <f>V186*0.2</f>
        <v>0</v>
      </c>
      <c r="W187" s="64"/>
      <c r="X187" s="109">
        <f>X186*0.2</f>
        <v>0</v>
      </c>
      <c r="Z187" s="54"/>
      <c r="AA187" s="245" t="e">
        <f>SUM(X187,#REF!,P187,T187,L187,J187,H187,V187,N187)</f>
        <v>#REF!</v>
      </c>
    </row>
    <row r="188" spans="1:27" ht="15" customHeight="1" thickBot="1">
      <c r="A188" s="74"/>
      <c r="B188" s="110" t="s">
        <v>40</v>
      </c>
      <c r="C188" s="14"/>
      <c r="D188" s="61"/>
      <c r="G188" s="64"/>
      <c r="H188" s="107">
        <f>H186+H187</f>
        <v>0</v>
      </c>
      <c r="I188" s="32"/>
      <c r="J188" s="107">
        <f>J186+J187</f>
        <v>0</v>
      </c>
      <c r="K188" s="64"/>
      <c r="L188" s="107">
        <f>L186+L187</f>
        <v>0</v>
      </c>
      <c r="M188" s="64"/>
      <c r="N188" s="107">
        <f>N186+N187</f>
        <v>0</v>
      </c>
      <c r="O188" s="32"/>
      <c r="P188" s="107">
        <f>P186+P187</f>
        <v>0</v>
      </c>
      <c r="Q188" s="64"/>
      <c r="R188" s="107">
        <f>R186+R187</f>
        <v>0</v>
      </c>
      <c r="S188" s="64"/>
      <c r="T188" s="107">
        <f>T186+T187</f>
        <v>0</v>
      </c>
      <c r="U188" s="32"/>
      <c r="V188" s="107">
        <f>V186+V187</f>
        <v>0</v>
      </c>
      <c r="W188" s="64"/>
      <c r="X188" s="107">
        <f>X186+X187</f>
        <v>0</v>
      </c>
      <c r="Z188" s="54"/>
      <c r="AA188" s="245" t="e">
        <f>SUM(X188,#REF!,P188,T188,L188,J188,H188,V188,N188)</f>
        <v>#REF!</v>
      </c>
    </row>
    <row r="189" spans="1:27" ht="15" customHeight="1" thickBot="1">
      <c r="A189" s="65"/>
      <c r="B189" s="111"/>
      <c r="C189" s="67"/>
      <c r="D189" s="68"/>
      <c r="G189" s="69"/>
      <c r="H189" s="112"/>
      <c r="I189" s="113"/>
      <c r="J189" s="112"/>
      <c r="K189" s="69"/>
      <c r="L189" s="112"/>
      <c r="M189" s="69"/>
      <c r="N189" s="112"/>
      <c r="O189" s="113"/>
      <c r="P189" s="112"/>
      <c r="Q189" s="69"/>
      <c r="R189" s="112"/>
      <c r="S189" s="69"/>
      <c r="T189" s="112"/>
      <c r="U189" s="113"/>
      <c r="V189" s="112"/>
      <c r="W189" s="69"/>
      <c r="X189" s="112"/>
      <c r="Z189" s="114"/>
      <c r="AA189" s="245"/>
    </row>
    <row r="190" spans="1:27" ht="15" customHeight="1">
      <c r="G190" s="33"/>
      <c r="H190" s="115"/>
      <c r="I190" s="33"/>
      <c r="J190" s="115"/>
      <c r="K190" s="33"/>
      <c r="L190" s="115"/>
      <c r="M190" s="5"/>
      <c r="N190" s="131"/>
      <c r="O190" s="5"/>
      <c r="P190" s="131"/>
      <c r="Q190" s="5"/>
      <c r="R190" s="131"/>
      <c r="S190" s="5"/>
      <c r="T190" s="131"/>
      <c r="U190" s="5"/>
      <c r="V190" s="131"/>
      <c r="W190" s="5"/>
      <c r="X190" s="131"/>
    </row>
    <row r="191" spans="1:27">
      <c r="F191" s="9"/>
      <c r="G191" s="33"/>
      <c r="H191" s="115"/>
      <c r="I191" s="33"/>
      <c r="J191" s="115"/>
      <c r="K191" s="33"/>
      <c r="L191" s="115"/>
      <c r="M191" s="5"/>
      <c r="N191" s="131"/>
      <c r="O191" s="5"/>
      <c r="P191" s="131"/>
      <c r="Q191" s="5"/>
      <c r="R191" s="131"/>
      <c r="S191" s="5"/>
      <c r="T191" s="131"/>
      <c r="U191" s="5"/>
      <c r="V191" s="131"/>
      <c r="W191" s="5"/>
      <c r="X191" s="131"/>
    </row>
    <row r="192" spans="1:27">
      <c r="F192" s="9"/>
      <c r="G192" s="33"/>
      <c r="H192" s="116"/>
      <c r="I192" s="33"/>
      <c r="J192" s="116"/>
      <c r="K192" s="33"/>
      <c r="L192" s="116"/>
      <c r="M192" s="5"/>
      <c r="N192" s="132"/>
      <c r="O192" s="5"/>
      <c r="P192" s="132"/>
      <c r="Q192" s="5"/>
      <c r="R192" s="132"/>
      <c r="S192" s="5"/>
      <c r="T192" s="132"/>
      <c r="U192" s="5"/>
      <c r="V192" s="132"/>
      <c r="W192" s="5"/>
      <c r="X192" s="132"/>
    </row>
    <row r="193" spans="6:24">
      <c r="F193" s="9"/>
      <c r="M193" s="5"/>
      <c r="N193" s="132"/>
      <c r="O193" s="5"/>
      <c r="P193" s="132"/>
      <c r="Q193" s="5"/>
      <c r="R193" s="132"/>
      <c r="S193" s="5"/>
      <c r="T193" s="132"/>
      <c r="U193" s="5"/>
      <c r="V193" s="132"/>
      <c r="W193" s="5"/>
      <c r="X193" s="132"/>
    </row>
    <row r="194" spans="6:24">
      <c r="F194" s="9"/>
      <c r="M194" s="5"/>
      <c r="N194" s="132"/>
      <c r="O194" s="5"/>
      <c r="P194" s="132"/>
      <c r="Q194" s="5"/>
      <c r="R194" s="132"/>
      <c r="S194" s="5"/>
      <c r="T194" s="132"/>
      <c r="U194" s="5"/>
      <c r="V194" s="132"/>
      <c r="W194" s="5"/>
      <c r="X194" s="132"/>
    </row>
    <row r="195" spans="6:24">
      <c r="F195" s="124"/>
      <c r="M195" s="5"/>
      <c r="N195" s="132"/>
      <c r="O195" s="5"/>
      <c r="P195" s="132"/>
      <c r="Q195" s="5"/>
      <c r="R195" s="132"/>
      <c r="S195" s="5"/>
      <c r="T195" s="132"/>
      <c r="U195" s="5"/>
      <c r="V195" s="132"/>
      <c r="W195" s="5"/>
      <c r="X195" s="132"/>
    </row>
    <row r="196" spans="6:24">
      <c r="F196" s="124"/>
      <c r="M196" s="5"/>
      <c r="N196" s="132"/>
      <c r="O196" s="5"/>
      <c r="P196" s="132"/>
      <c r="Q196" s="5"/>
      <c r="R196" s="132"/>
      <c r="S196" s="5"/>
      <c r="T196" s="132"/>
      <c r="U196" s="5"/>
      <c r="V196" s="132"/>
      <c r="W196" s="5"/>
      <c r="X196" s="132"/>
    </row>
    <row r="197" spans="6:24">
      <c r="F197" s="124"/>
      <c r="M197" s="5"/>
      <c r="N197" s="132"/>
      <c r="O197" s="5"/>
      <c r="P197" s="132"/>
      <c r="Q197" s="5"/>
      <c r="R197" s="132"/>
      <c r="S197" s="5"/>
      <c r="T197" s="132"/>
      <c r="U197" s="5"/>
      <c r="V197" s="132"/>
      <c r="W197" s="5"/>
      <c r="X197" s="132"/>
    </row>
    <row r="198" spans="6:24">
      <c r="F198" s="124"/>
      <c r="M198" s="5"/>
      <c r="N198" s="132"/>
      <c r="O198" s="5"/>
      <c r="P198" s="132"/>
      <c r="Q198" s="5"/>
      <c r="R198" s="132"/>
      <c r="S198" s="5"/>
      <c r="T198" s="132"/>
      <c r="U198" s="5"/>
      <c r="V198" s="132"/>
      <c r="W198" s="5"/>
      <c r="X198" s="132"/>
    </row>
    <row r="199" spans="6:24">
      <c r="F199" s="124"/>
      <c r="M199" s="5"/>
      <c r="N199" s="132"/>
      <c r="O199" s="5"/>
      <c r="P199" s="132"/>
      <c r="Q199" s="5"/>
      <c r="R199" s="132"/>
      <c r="S199" s="5"/>
      <c r="T199" s="132"/>
      <c r="U199" s="5"/>
      <c r="V199" s="132"/>
      <c r="W199" s="5"/>
      <c r="X199" s="132"/>
    </row>
    <row r="200" spans="6:24">
      <c r="F200" s="124"/>
      <c r="M200" s="5"/>
      <c r="N200" s="132"/>
      <c r="O200" s="5"/>
      <c r="P200" s="132"/>
      <c r="Q200" s="5"/>
      <c r="R200" s="132"/>
      <c r="S200" s="5"/>
      <c r="T200" s="132"/>
      <c r="U200" s="5"/>
      <c r="V200" s="132"/>
      <c r="W200" s="5"/>
      <c r="X200" s="132"/>
    </row>
    <row r="201" spans="6:24">
      <c r="F201" s="124"/>
      <c r="M201" s="5"/>
      <c r="N201" s="132"/>
      <c r="O201" s="5"/>
      <c r="P201" s="132"/>
      <c r="Q201" s="5"/>
      <c r="R201" s="132"/>
      <c r="S201" s="5"/>
      <c r="T201" s="132"/>
      <c r="U201" s="5"/>
      <c r="V201" s="132"/>
      <c r="W201" s="5"/>
      <c r="X201" s="132"/>
    </row>
    <row r="202" spans="6:24">
      <c r="F202" s="124"/>
      <c r="M202" s="5"/>
      <c r="N202" s="132"/>
      <c r="O202" s="5"/>
      <c r="P202" s="132"/>
      <c r="Q202" s="5"/>
      <c r="R202" s="132"/>
      <c r="S202" s="5"/>
      <c r="T202" s="132"/>
      <c r="U202" s="5"/>
      <c r="V202" s="132"/>
      <c r="W202" s="5"/>
      <c r="X202" s="132"/>
    </row>
    <row r="203" spans="6:24">
      <c r="F203" s="124"/>
      <c r="M203" s="5"/>
      <c r="N203" s="132"/>
      <c r="O203" s="5"/>
      <c r="P203" s="132"/>
      <c r="Q203" s="5"/>
      <c r="R203" s="132"/>
      <c r="S203" s="5"/>
      <c r="T203" s="132"/>
      <c r="U203" s="5"/>
      <c r="V203" s="132"/>
      <c r="W203" s="5"/>
      <c r="X203" s="132"/>
    </row>
    <row r="204" spans="6:24">
      <c r="F204" s="124"/>
      <c r="M204" s="5"/>
      <c r="N204" s="132"/>
      <c r="O204" s="5"/>
      <c r="P204" s="132"/>
      <c r="Q204" s="5"/>
      <c r="R204" s="132"/>
      <c r="S204" s="5"/>
      <c r="T204" s="132"/>
      <c r="U204" s="5"/>
      <c r="V204" s="132"/>
      <c r="W204" s="5"/>
      <c r="X204" s="132"/>
    </row>
    <row r="205" spans="6:24" ht="7.9" customHeight="1">
      <c r="F205" s="124"/>
      <c r="M205" s="5"/>
      <c r="N205" s="132"/>
      <c r="O205" s="5"/>
      <c r="P205" s="132"/>
      <c r="Q205" s="5"/>
      <c r="R205" s="132"/>
      <c r="S205" s="5"/>
      <c r="T205" s="132"/>
      <c r="U205" s="5"/>
      <c r="V205" s="132"/>
      <c r="W205" s="5"/>
      <c r="X205" s="132"/>
    </row>
    <row r="206" spans="6:24">
      <c r="F206" s="124"/>
      <c r="M206" s="5"/>
      <c r="N206" s="132"/>
      <c r="O206" s="5"/>
      <c r="P206" s="132"/>
      <c r="Q206" s="5"/>
      <c r="R206" s="132"/>
      <c r="S206" s="5"/>
      <c r="T206" s="132"/>
      <c r="U206" s="5"/>
      <c r="V206" s="132"/>
      <c r="W206" s="5"/>
      <c r="X206" s="132"/>
    </row>
    <row r="207" spans="6:24">
      <c r="F207" s="124"/>
      <c r="M207" s="5"/>
      <c r="N207" s="132"/>
      <c r="O207" s="5"/>
      <c r="P207" s="132"/>
      <c r="Q207" s="5"/>
      <c r="R207" s="132"/>
      <c r="S207" s="5"/>
      <c r="T207" s="132"/>
      <c r="U207" s="5"/>
      <c r="V207" s="132"/>
      <c r="W207" s="5"/>
      <c r="X207" s="132"/>
    </row>
    <row r="208" spans="6:24">
      <c r="F208" s="124"/>
      <c r="M208" s="5"/>
      <c r="N208" s="132"/>
      <c r="O208" s="5"/>
      <c r="P208" s="132"/>
      <c r="Q208" s="5"/>
      <c r="R208" s="132"/>
      <c r="S208" s="5"/>
      <c r="T208" s="132"/>
      <c r="U208" s="5"/>
      <c r="V208" s="132"/>
      <c r="W208" s="5"/>
      <c r="X208" s="132"/>
    </row>
    <row r="209" spans="6:24">
      <c r="F209" s="124"/>
      <c r="M209" s="5"/>
      <c r="N209" s="132"/>
      <c r="O209" s="5"/>
      <c r="P209" s="132"/>
      <c r="Q209" s="5"/>
      <c r="R209" s="132"/>
      <c r="S209" s="5"/>
      <c r="T209" s="132"/>
      <c r="U209" s="5"/>
      <c r="V209" s="132"/>
      <c r="W209" s="5"/>
      <c r="X209" s="132"/>
    </row>
    <row r="210" spans="6:24">
      <c r="F210" s="124"/>
      <c r="M210" s="5"/>
      <c r="N210" s="132"/>
      <c r="O210" s="5"/>
      <c r="P210" s="132"/>
      <c r="Q210" s="5"/>
      <c r="R210" s="132"/>
      <c r="S210" s="5"/>
      <c r="T210" s="132"/>
      <c r="U210" s="5"/>
      <c r="V210" s="132"/>
      <c r="W210" s="5"/>
      <c r="X210" s="132"/>
    </row>
    <row r="211" spans="6:24">
      <c r="F211" s="124"/>
      <c r="M211" s="5"/>
      <c r="N211" s="132"/>
      <c r="O211" s="5"/>
      <c r="P211" s="132"/>
      <c r="Q211" s="5"/>
      <c r="R211" s="132"/>
      <c r="S211" s="5"/>
      <c r="T211" s="132"/>
      <c r="U211" s="5"/>
      <c r="V211" s="132"/>
      <c r="W211" s="5"/>
      <c r="X211" s="132"/>
    </row>
    <row r="212" spans="6:24">
      <c r="F212" s="124"/>
      <c r="M212" s="5"/>
      <c r="N212" s="132"/>
      <c r="O212" s="5"/>
      <c r="P212" s="132"/>
      <c r="Q212" s="5"/>
      <c r="R212" s="132"/>
      <c r="S212" s="5"/>
      <c r="T212" s="132"/>
      <c r="U212" s="5"/>
      <c r="V212" s="132"/>
      <c r="W212" s="5"/>
      <c r="X212" s="132"/>
    </row>
    <row r="213" spans="6:24">
      <c r="F213" s="124"/>
      <c r="M213" s="5"/>
      <c r="N213" s="132"/>
      <c r="O213" s="5"/>
      <c r="P213" s="132"/>
      <c r="Q213" s="5"/>
      <c r="R213" s="132"/>
      <c r="S213" s="5"/>
      <c r="T213" s="132"/>
      <c r="U213" s="5"/>
      <c r="V213" s="132"/>
      <c r="W213" s="5"/>
      <c r="X213" s="132"/>
    </row>
    <row r="214" spans="6:24">
      <c r="F214" s="124"/>
      <c r="M214" s="5"/>
      <c r="N214" s="132"/>
      <c r="O214" s="5"/>
      <c r="P214" s="132"/>
      <c r="Q214" s="5"/>
      <c r="R214" s="132"/>
      <c r="S214" s="5"/>
      <c r="T214" s="132"/>
      <c r="U214" s="5"/>
      <c r="V214" s="132"/>
      <c r="W214" s="5"/>
      <c r="X214" s="132"/>
    </row>
    <row r="215" spans="6:24">
      <c r="F215" s="124"/>
      <c r="M215" s="5"/>
      <c r="N215" s="132"/>
      <c r="O215" s="5"/>
      <c r="P215" s="132"/>
      <c r="Q215" s="5"/>
      <c r="R215" s="132"/>
      <c r="S215" s="5"/>
      <c r="T215" s="132"/>
      <c r="U215" s="5"/>
      <c r="V215" s="132"/>
      <c r="W215" s="5"/>
      <c r="X215" s="132"/>
    </row>
    <row r="216" spans="6:24">
      <c r="F216" s="124"/>
      <c r="M216" s="5"/>
      <c r="N216" s="140"/>
      <c r="O216" s="5"/>
      <c r="P216" s="140"/>
      <c r="Q216" s="5"/>
      <c r="R216" s="140"/>
      <c r="S216" s="5"/>
      <c r="T216" s="140"/>
      <c r="U216" s="5"/>
      <c r="V216" s="140"/>
      <c r="W216" s="5"/>
      <c r="X216" s="140"/>
    </row>
    <row r="217" spans="6:24">
      <c r="F217" s="124"/>
      <c r="M217" s="5"/>
      <c r="N217" s="140"/>
      <c r="O217" s="5"/>
      <c r="P217" s="140"/>
      <c r="Q217" s="5"/>
      <c r="R217" s="140"/>
      <c r="S217" s="5"/>
      <c r="T217" s="140"/>
      <c r="U217" s="5"/>
      <c r="V217" s="140"/>
      <c r="W217" s="5"/>
      <c r="X217" s="140"/>
    </row>
    <row r="218" spans="6:24">
      <c r="F218" s="9"/>
      <c r="M218" s="5"/>
      <c r="N218" s="132"/>
      <c r="O218" s="5"/>
      <c r="P218" s="132"/>
      <c r="Q218" s="5"/>
      <c r="R218" s="132"/>
      <c r="S218" s="5"/>
      <c r="T218" s="132"/>
      <c r="U218" s="5"/>
      <c r="V218" s="132"/>
      <c r="W218" s="5"/>
      <c r="X218" s="132"/>
    </row>
    <row r="219" spans="6:24">
      <c r="F219" s="9"/>
      <c r="M219" s="5"/>
      <c r="N219" s="132"/>
      <c r="O219" s="5"/>
      <c r="P219" s="132"/>
      <c r="Q219" s="5"/>
      <c r="R219" s="132"/>
      <c r="S219" s="5"/>
      <c r="T219" s="132"/>
      <c r="U219" s="5"/>
      <c r="V219" s="132"/>
      <c r="W219" s="5"/>
      <c r="X219" s="132"/>
    </row>
    <row r="220" spans="6:24">
      <c r="F220" s="9"/>
      <c r="M220" s="5"/>
      <c r="N220" s="132"/>
      <c r="O220" s="5"/>
      <c r="P220" s="132"/>
      <c r="Q220" s="5"/>
      <c r="R220" s="132"/>
      <c r="S220" s="5"/>
      <c r="T220" s="132"/>
      <c r="U220" s="5"/>
      <c r="V220" s="132"/>
      <c r="W220" s="5"/>
      <c r="X220" s="132"/>
    </row>
    <row r="221" spans="6:24">
      <c r="F221" s="9"/>
      <c r="M221" s="5"/>
      <c r="N221" s="132"/>
      <c r="O221" s="5"/>
      <c r="P221" s="132"/>
      <c r="Q221" s="5"/>
      <c r="R221" s="132"/>
      <c r="S221" s="5"/>
      <c r="T221" s="132"/>
      <c r="U221" s="5"/>
      <c r="V221" s="132"/>
      <c r="W221" s="5"/>
      <c r="X221" s="132"/>
    </row>
    <row r="222" spans="6:24">
      <c r="F222" s="9"/>
      <c r="M222" s="5"/>
      <c r="N222" s="132"/>
      <c r="O222" s="5"/>
      <c r="P222" s="132"/>
      <c r="Q222" s="5"/>
      <c r="R222" s="132"/>
      <c r="S222" s="5"/>
      <c r="T222" s="132"/>
      <c r="U222" s="5"/>
      <c r="V222" s="132"/>
      <c r="W222" s="5"/>
      <c r="X222" s="132"/>
    </row>
    <row r="223" spans="6:24">
      <c r="F223" s="9"/>
      <c r="M223" s="5"/>
      <c r="N223" s="132"/>
      <c r="O223" s="5"/>
      <c r="P223" s="132"/>
      <c r="Q223" s="5"/>
      <c r="R223" s="132"/>
      <c r="S223" s="5"/>
      <c r="T223" s="132"/>
      <c r="U223" s="5"/>
      <c r="V223" s="132"/>
      <c r="W223" s="5"/>
      <c r="X223" s="132"/>
    </row>
    <row r="224" spans="6:24">
      <c r="F224" s="9"/>
      <c r="M224" s="5"/>
      <c r="N224" s="140"/>
      <c r="O224" s="5"/>
      <c r="P224" s="140"/>
      <c r="Q224" s="5"/>
      <c r="R224" s="140"/>
      <c r="S224" s="5"/>
      <c r="T224" s="140"/>
      <c r="U224" s="5"/>
      <c r="V224" s="140"/>
      <c r="W224" s="5"/>
      <c r="X224" s="140"/>
    </row>
    <row r="225" spans="6:24">
      <c r="F225" s="9"/>
      <c r="M225" s="5"/>
      <c r="N225" s="140"/>
      <c r="O225" s="5"/>
      <c r="P225" s="140"/>
      <c r="Q225" s="5"/>
      <c r="R225" s="140"/>
      <c r="S225" s="5"/>
      <c r="T225" s="140"/>
      <c r="U225" s="5"/>
      <c r="V225" s="140"/>
      <c r="W225" s="5"/>
      <c r="X225" s="140"/>
    </row>
    <row r="226" spans="6:24">
      <c r="F226" s="9"/>
      <c r="M226" s="5"/>
      <c r="N226" s="132"/>
      <c r="O226" s="5"/>
      <c r="P226" s="132"/>
      <c r="Q226" s="5"/>
      <c r="R226" s="132"/>
      <c r="S226" s="5"/>
      <c r="T226" s="132"/>
      <c r="U226" s="5"/>
      <c r="V226" s="132"/>
      <c r="W226" s="5"/>
      <c r="X226" s="132"/>
    </row>
    <row r="227" spans="6:24">
      <c r="F227" s="9"/>
      <c r="M227" s="5"/>
      <c r="N227" s="132"/>
      <c r="O227" s="5"/>
      <c r="P227" s="132"/>
      <c r="Q227" s="5"/>
      <c r="R227" s="132"/>
      <c r="S227" s="5"/>
      <c r="T227" s="132"/>
      <c r="U227" s="5"/>
      <c r="V227" s="132"/>
      <c r="W227" s="5"/>
      <c r="X227" s="132"/>
    </row>
    <row r="228" spans="6:24">
      <c r="F228" s="9"/>
      <c r="M228" s="5"/>
      <c r="N228" s="132"/>
      <c r="O228" s="5"/>
      <c r="P228" s="132"/>
      <c r="Q228" s="5"/>
      <c r="R228" s="132"/>
      <c r="S228" s="5"/>
      <c r="T228" s="132"/>
      <c r="U228" s="5"/>
      <c r="V228" s="132"/>
      <c r="W228" s="5"/>
      <c r="X228" s="132"/>
    </row>
    <row r="229" spans="6:24">
      <c r="F229" s="9"/>
      <c r="M229" s="5"/>
      <c r="N229" s="132"/>
      <c r="O229" s="5"/>
      <c r="P229" s="132"/>
      <c r="Q229" s="5"/>
      <c r="R229" s="132"/>
      <c r="S229" s="5"/>
      <c r="T229" s="132"/>
      <c r="U229" s="5"/>
      <c r="V229" s="132"/>
      <c r="W229" s="5"/>
      <c r="X229" s="132"/>
    </row>
    <row r="230" spans="6:24">
      <c r="F230" s="9"/>
      <c r="M230" s="5"/>
      <c r="N230" s="132"/>
      <c r="O230" s="5"/>
      <c r="P230" s="132"/>
      <c r="Q230" s="5"/>
      <c r="R230" s="132"/>
      <c r="S230" s="5"/>
      <c r="T230" s="132"/>
      <c r="U230" s="5"/>
      <c r="V230" s="132"/>
      <c r="W230" s="5"/>
      <c r="X230" s="132"/>
    </row>
    <row r="231" spans="6:24">
      <c r="F231" s="9"/>
      <c r="M231" s="5"/>
      <c r="N231" s="132"/>
      <c r="O231" s="5"/>
      <c r="P231" s="132"/>
      <c r="Q231" s="5"/>
      <c r="R231" s="132"/>
      <c r="S231" s="5"/>
      <c r="T231" s="132"/>
      <c r="U231" s="5"/>
      <c r="V231" s="132"/>
      <c r="W231" s="5"/>
      <c r="X231" s="132"/>
    </row>
    <row r="232" spans="6:24">
      <c r="F232" s="9"/>
      <c r="M232" s="5"/>
      <c r="N232" s="132"/>
      <c r="O232" s="5"/>
      <c r="P232" s="132"/>
      <c r="Q232" s="5"/>
      <c r="R232" s="132"/>
      <c r="S232" s="5"/>
      <c r="T232" s="132"/>
      <c r="U232" s="5"/>
      <c r="V232" s="132"/>
      <c r="W232" s="5"/>
      <c r="X232" s="132"/>
    </row>
    <row r="233" spans="6:24">
      <c r="F233" s="9"/>
      <c r="M233" s="5"/>
      <c r="N233" s="132"/>
      <c r="O233" s="5"/>
      <c r="P233" s="132"/>
      <c r="Q233" s="5"/>
      <c r="R233" s="132"/>
      <c r="S233" s="5"/>
      <c r="T233" s="132"/>
      <c r="U233" s="5"/>
      <c r="V233" s="132"/>
      <c r="W233" s="5"/>
      <c r="X233" s="132"/>
    </row>
    <row r="234" spans="6:24">
      <c r="F234" s="9"/>
      <c r="M234" s="5"/>
      <c r="N234" s="132"/>
      <c r="O234" s="5"/>
      <c r="P234" s="132"/>
      <c r="Q234" s="5"/>
      <c r="R234" s="132"/>
      <c r="S234" s="5"/>
      <c r="T234" s="132"/>
      <c r="U234" s="5"/>
      <c r="V234" s="132"/>
      <c r="W234" s="5"/>
      <c r="X234" s="132"/>
    </row>
    <row r="235" spans="6:24">
      <c r="F235" s="9"/>
      <c r="M235" s="5"/>
      <c r="N235" s="132"/>
      <c r="O235" s="5"/>
      <c r="P235" s="132"/>
      <c r="Q235" s="5"/>
      <c r="R235" s="132"/>
      <c r="S235" s="5"/>
      <c r="T235" s="132"/>
      <c r="U235" s="5"/>
      <c r="V235" s="132"/>
      <c r="W235" s="5"/>
      <c r="X235" s="132"/>
    </row>
    <row r="236" spans="6:24">
      <c r="F236" s="9"/>
      <c r="M236" s="5"/>
      <c r="N236" s="132"/>
      <c r="O236" s="5"/>
      <c r="P236" s="132"/>
      <c r="Q236" s="5"/>
      <c r="R236" s="132"/>
      <c r="S236" s="5"/>
      <c r="T236" s="132"/>
      <c r="U236" s="5"/>
      <c r="V236" s="132"/>
      <c r="W236" s="5"/>
      <c r="X236" s="132"/>
    </row>
    <row r="237" spans="6:24">
      <c r="F237" s="9"/>
      <c r="M237" s="5"/>
      <c r="N237" s="132"/>
      <c r="O237" s="5"/>
      <c r="P237" s="132"/>
      <c r="Q237" s="5"/>
      <c r="R237" s="132"/>
      <c r="S237" s="5"/>
      <c r="T237" s="132"/>
      <c r="U237" s="5"/>
      <c r="V237" s="132"/>
      <c r="W237" s="5"/>
      <c r="X237" s="132"/>
    </row>
    <row r="238" spans="6:24">
      <c r="F238" s="9"/>
      <c r="M238" s="5"/>
      <c r="N238" s="132"/>
      <c r="O238" s="5"/>
      <c r="P238" s="132"/>
      <c r="Q238" s="5"/>
      <c r="R238" s="132"/>
      <c r="S238" s="5"/>
      <c r="T238" s="132"/>
      <c r="U238" s="5"/>
      <c r="V238" s="132"/>
      <c r="W238" s="5"/>
      <c r="X238" s="132"/>
    </row>
    <row r="239" spans="6:24">
      <c r="F239" s="9"/>
      <c r="M239" s="5"/>
      <c r="N239" s="132"/>
      <c r="O239" s="5"/>
      <c r="P239" s="132"/>
      <c r="Q239" s="5"/>
      <c r="R239" s="132"/>
      <c r="S239" s="5"/>
      <c r="T239" s="132"/>
      <c r="U239" s="5"/>
      <c r="V239" s="132"/>
      <c r="W239" s="5"/>
      <c r="X239" s="132"/>
    </row>
    <row r="240" spans="6:24">
      <c r="F240" s="9"/>
      <c r="M240" s="5"/>
      <c r="N240" s="132"/>
      <c r="O240" s="5"/>
      <c r="P240" s="132"/>
      <c r="Q240" s="5"/>
      <c r="R240" s="132"/>
      <c r="S240" s="5"/>
      <c r="T240" s="132"/>
      <c r="U240" s="5"/>
      <c r="V240" s="132"/>
      <c r="W240" s="5"/>
      <c r="X240" s="132"/>
    </row>
    <row r="241" spans="6:24">
      <c r="F241" s="9"/>
      <c r="M241" s="5"/>
      <c r="N241" s="132"/>
      <c r="O241" s="5"/>
      <c r="P241" s="132"/>
      <c r="Q241" s="5"/>
      <c r="R241" s="132"/>
      <c r="S241" s="5"/>
      <c r="T241" s="132"/>
      <c r="U241" s="5"/>
      <c r="V241" s="132"/>
      <c r="W241" s="5"/>
      <c r="X241" s="132"/>
    </row>
    <row r="242" spans="6:24">
      <c r="F242" s="9"/>
      <c r="M242" s="5"/>
      <c r="N242" s="132"/>
      <c r="O242" s="5"/>
      <c r="P242" s="132"/>
      <c r="Q242" s="5"/>
      <c r="R242" s="132"/>
      <c r="S242" s="5"/>
      <c r="T242" s="132"/>
      <c r="U242" s="5"/>
      <c r="V242" s="132"/>
      <c r="W242" s="5"/>
      <c r="X242" s="132"/>
    </row>
    <row r="243" spans="6:24">
      <c r="F243" s="9"/>
      <c r="M243" s="5"/>
      <c r="N243" s="132"/>
      <c r="O243" s="5"/>
      <c r="P243" s="132"/>
      <c r="Q243" s="5"/>
      <c r="R243" s="132"/>
      <c r="S243" s="5"/>
      <c r="T243" s="132"/>
      <c r="U243" s="5"/>
      <c r="V243" s="132"/>
      <c r="W243" s="5"/>
      <c r="X243" s="132"/>
    </row>
    <row r="244" spans="6:24">
      <c r="F244" s="9"/>
      <c r="M244" s="5"/>
      <c r="N244" s="132"/>
      <c r="O244" s="5"/>
      <c r="P244" s="132"/>
      <c r="Q244" s="5"/>
      <c r="R244" s="132"/>
      <c r="S244" s="5"/>
      <c r="T244" s="132"/>
      <c r="U244" s="5"/>
      <c r="V244" s="132"/>
      <c r="W244" s="5"/>
      <c r="X244" s="132"/>
    </row>
    <row r="245" spans="6:24">
      <c r="F245" s="9"/>
      <c r="M245" s="5"/>
      <c r="N245" s="132"/>
      <c r="O245" s="5"/>
      <c r="P245" s="132"/>
      <c r="Q245" s="5"/>
      <c r="R245" s="132"/>
      <c r="S245" s="5"/>
      <c r="T245" s="132"/>
      <c r="U245" s="5"/>
      <c r="V245" s="132"/>
      <c r="W245" s="5"/>
      <c r="X245" s="132"/>
    </row>
    <row r="246" spans="6:24">
      <c r="F246" s="9"/>
      <c r="M246" s="5"/>
      <c r="N246" s="132"/>
      <c r="O246" s="5"/>
      <c r="P246" s="132"/>
      <c r="Q246" s="5"/>
      <c r="R246" s="132"/>
      <c r="S246" s="5"/>
      <c r="T246" s="132"/>
      <c r="U246" s="5"/>
      <c r="V246" s="132"/>
      <c r="W246" s="5"/>
      <c r="X246" s="132"/>
    </row>
    <row r="247" spans="6:24">
      <c r="F247" s="9"/>
      <c r="M247" s="5"/>
      <c r="N247" s="132"/>
      <c r="O247" s="5"/>
      <c r="P247" s="132"/>
      <c r="Q247" s="5"/>
      <c r="R247" s="132"/>
      <c r="S247" s="5"/>
      <c r="T247" s="132"/>
      <c r="U247" s="5"/>
      <c r="V247" s="132"/>
      <c r="W247" s="5"/>
      <c r="X247" s="132"/>
    </row>
    <row r="248" spans="6:24">
      <c r="F248" s="9"/>
      <c r="M248" s="5"/>
      <c r="N248" s="132"/>
      <c r="O248" s="5"/>
      <c r="P248" s="132"/>
      <c r="Q248" s="5"/>
      <c r="R248" s="132"/>
      <c r="S248" s="5"/>
      <c r="T248" s="132"/>
      <c r="U248" s="5"/>
      <c r="V248" s="132"/>
      <c r="W248" s="5"/>
      <c r="X248" s="132"/>
    </row>
    <row r="249" spans="6:24">
      <c r="F249" s="9"/>
      <c r="M249" s="5"/>
      <c r="N249" s="140"/>
      <c r="O249" s="5"/>
      <c r="P249" s="140"/>
      <c r="Q249" s="5"/>
      <c r="R249" s="140"/>
      <c r="S249" s="5"/>
      <c r="T249" s="140"/>
      <c r="U249" s="5"/>
      <c r="V249" s="140"/>
      <c r="W249" s="5"/>
      <c r="X249" s="140"/>
    </row>
    <row r="250" spans="6:24">
      <c r="F250" s="9"/>
      <c r="M250" s="5"/>
      <c r="N250" s="140"/>
      <c r="O250" s="5"/>
      <c r="P250" s="140"/>
      <c r="Q250" s="5"/>
      <c r="R250" s="140"/>
      <c r="S250" s="5"/>
      <c r="T250" s="140"/>
      <c r="U250" s="5"/>
      <c r="V250" s="140"/>
      <c r="W250" s="5"/>
      <c r="X250" s="140"/>
    </row>
    <row r="251" spans="6:24">
      <c r="F251" s="9"/>
      <c r="M251" s="5"/>
      <c r="N251" s="132"/>
      <c r="O251" s="5"/>
      <c r="P251" s="132"/>
      <c r="Q251" s="5"/>
      <c r="R251" s="132"/>
      <c r="S251" s="5"/>
      <c r="T251" s="132"/>
      <c r="U251" s="5"/>
      <c r="V251" s="132"/>
      <c r="W251" s="5"/>
      <c r="X251" s="132"/>
    </row>
    <row r="252" spans="6:24">
      <c r="F252" s="9"/>
      <c r="M252" s="5"/>
      <c r="N252" s="132"/>
      <c r="O252" s="5"/>
      <c r="P252" s="132"/>
      <c r="Q252" s="5"/>
      <c r="R252" s="132"/>
      <c r="S252" s="5"/>
      <c r="T252" s="132"/>
      <c r="U252" s="5"/>
      <c r="V252" s="132"/>
      <c r="W252" s="5"/>
      <c r="X252" s="132"/>
    </row>
    <row r="253" spans="6:24">
      <c r="F253" s="9"/>
      <c r="M253" s="5"/>
      <c r="N253" s="132"/>
      <c r="O253" s="5"/>
      <c r="P253" s="132"/>
      <c r="Q253" s="5"/>
      <c r="R253" s="132"/>
      <c r="S253" s="5"/>
      <c r="T253" s="132"/>
      <c r="U253" s="5"/>
      <c r="V253" s="132"/>
      <c r="W253" s="5"/>
      <c r="X253" s="132"/>
    </row>
    <row r="254" spans="6:24">
      <c r="F254" s="9"/>
      <c r="M254" s="5"/>
      <c r="N254" s="132"/>
      <c r="O254" s="5"/>
      <c r="P254" s="132"/>
      <c r="Q254" s="5"/>
      <c r="R254" s="132"/>
      <c r="S254" s="5"/>
      <c r="T254" s="132"/>
      <c r="U254" s="5"/>
      <c r="V254" s="132"/>
      <c r="W254" s="5"/>
      <c r="X254" s="132"/>
    </row>
    <row r="255" spans="6:24">
      <c r="F255" s="9"/>
      <c r="M255" s="5"/>
      <c r="N255" s="132"/>
      <c r="O255" s="5"/>
      <c r="P255" s="132"/>
      <c r="Q255" s="5"/>
      <c r="R255" s="132"/>
      <c r="S255" s="5"/>
      <c r="T255" s="132"/>
      <c r="U255" s="5"/>
      <c r="V255" s="132"/>
      <c r="W255" s="5"/>
      <c r="X255" s="132"/>
    </row>
    <row r="256" spans="6:24">
      <c r="F256" s="9"/>
      <c r="M256" s="5"/>
      <c r="N256" s="132"/>
      <c r="O256" s="5"/>
      <c r="P256" s="132"/>
      <c r="Q256" s="5"/>
      <c r="R256" s="132"/>
      <c r="S256" s="5"/>
      <c r="T256" s="132"/>
      <c r="U256" s="5"/>
      <c r="V256" s="132"/>
      <c r="W256" s="5"/>
      <c r="X256" s="132"/>
    </row>
    <row r="257" spans="6:24">
      <c r="F257" s="9"/>
      <c r="M257" s="5"/>
      <c r="N257" s="132"/>
      <c r="O257" s="5"/>
      <c r="P257" s="132"/>
      <c r="Q257" s="5"/>
      <c r="R257" s="132"/>
      <c r="S257" s="5"/>
      <c r="T257" s="132"/>
      <c r="U257" s="5"/>
      <c r="V257" s="132"/>
      <c r="W257" s="5"/>
      <c r="X257" s="132"/>
    </row>
    <row r="258" spans="6:24" ht="13.5" customHeight="1">
      <c r="F258" s="9"/>
      <c r="M258" s="5"/>
      <c r="N258" s="132"/>
      <c r="O258" s="5"/>
      <c r="P258" s="132"/>
      <c r="Q258" s="5"/>
      <c r="R258" s="132"/>
      <c r="S258" s="5"/>
      <c r="T258" s="132"/>
      <c r="U258" s="5"/>
      <c r="V258" s="132"/>
      <c r="W258" s="5"/>
      <c r="X258" s="132"/>
    </row>
    <row r="259" spans="6:24" ht="13.5" customHeight="1">
      <c r="F259" s="9"/>
      <c r="M259" s="5"/>
      <c r="N259" s="132"/>
      <c r="O259" s="5"/>
      <c r="P259" s="132"/>
      <c r="Q259" s="5"/>
      <c r="R259" s="132"/>
      <c r="S259" s="5"/>
      <c r="T259" s="132"/>
      <c r="U259" s="5"/>
      <c r="V259" s="132"/>
      <c r="W259" s="5"/>
      <c r="X259" s="132"/>
    </row>
    <row r="260" spans="6:24" ht="13.5" customHeight="1">
      <c r="F260" s="9"/>
      <c r="M260" s="5"/>
      <c r="N260" s="132"/>
      <c r="O260" s="5"/>
      <c r="P260" s="132"/>
      <c r="Q260" s="5"/>
      <c r="R260" s="132"/>
      <c r="S260" s="5"/>
      <c r="T260" s="132"/>
      <c r="U260" s="5"/>
      <c r="V260" s="132"/>
      <c r="W260" s="5"/>
      <c r="X260" s="132"/>
    </row>
    <row r="261" spans="6:24">
      <c r="F261" s="9"/>
      <c r="M261" s="5"/>
      <c r="N261" s="132"/>
      <c r="O261" s="5"/>
      <c r="P261" s="132"/>
      <c r="Q261" s="5"/>
      <c r="R261" s="132"/>
      <c r="S261" s="5"/>
      <c r="T261" s="132"/>
      <c r="U261" s="5"/>
      <c r="V261" s="132"/>
      <c r="W261" s="5"/>
      <c r="X261" s="132"/>
    </row>
    <row r="262" spans="6:24">
      <c r="F262" s="9"/>
      <c r="M262" s="5"/>
      <c r="N262" s="132"/>
      <c r="O262" s="5"/>
      <c r="P262" s="132"/>
      <c r="Q262" s="5"/>
      <c r="R262" s="132"/>
      <c r="S262" s="5"/>
      <c r="T262" s="132"/>
      <c r="U262" s="5"/>
      <c r="V262" s="132"/>
      <c r="W262" s="5"/>
      <c r="X262" s="132"/>
    </row>
    <row r="263" spans="6:24">
      <c r="F263" s="9"/>
      <c r="M263" s="5"/>
      <c r="N263" s="132"/>
      <c r="O263" s="5"/>
      <c r="P263" s="132"/>
      <c r="Q263" s="5"/>
      <c r="R263" s="132"/>
      <c r="S263" s="5"/>
      <c r="T263" s="132"/>
      <c r="U263" s="5"/>
      <c r="V263" s="132"/>
      <c r="W263" s="5"/>
      <c r="X263" s="132"/>
    </row>
    <row r="264" spans="6:24">
      <c r="F264" s="9"/>
      <c r="M264" s="5"/>
      <c r="N264" s="132"/>
      <c r="O264" s="5"/>
      <c r="P264" s="132"/>
      <c r="Q264" s="5"/>
      <c r="R264" s="132"/>
      <c r="S264" s="5"/>
      <c r="T264" s="132"/>
      <c r="U264" s="5"/>
      <c r="V264" s="132"/>
      <c r="W264" s="5"/>
      <c r="X264" s="132"/>
    </row>
    <row r="265" spans="6:24">
      <c r="F265" s="9"/>
      <c r="M265" s="5"/>
      <c r="N265" s="132"/>
      <c r="O265" s="5"/>
      <c r="P265" s="132"/>
      <c r="Q265" s="5"/>
      <c r="R265" s="132"/>
      <c r="S265" s="5"/>
      <c r="T265" s="132"/>
      <c r="U265" s="5"/>
      <c r="V265" s="132"/>
      <c r="W265" s="5"/>
      <c r="X265" s="132"/>
    </row>
    <row r="266" spans="6:24">
      <c r="F266" s="9"/>
      <c r="M266" s="5"/>
      <c r="N266" s="132"/>
      <c r="O266" s="5"/>
      <c r="P266" s="132"/>
      <c r="Q266" s="5"/>
      <c r="R266" s="132"/>
      <c r="S266" s="5"/>
      <c r="T266" s="132"/>
      <c r="U266" s="5"/>
      <c r="V266" s="132"/>
      <c r="W266" s="5"/>
      <c r="X266" s="132"/>
    </row>
    <row r="267" spans="6:24">
      <c r="F267" s="9"/>
      <c r="M267" s="5"/>
      <c r="N267" s="132"/>
      <c r="O267" s="5"/>
      <c r="P267" s="132"/>
      <c r="Q267" s="5"/>
      <c r="R267" s="132"/>
      <c r="S267" s="5"/>
      <c r="T267" s="132"/>
      <c r="U267" s="5"/>
      <c r="V267" s="132"/>
      <c r="W267" s="5"/>
      <c r="X267" s="132"/>
    </row>
    <row r="268" spans="6:24">
      <c r="F268" s="9"/>
      <c r="M268" s="5"/>
      <c r="N268" s="132"/>
      <c r="O268" s="5"/>
      <c r="P268" s="132"/>
      <c r="Q268" s="5"/>
      <c r="R268" s="132"/>
      <c r="S268" s="5"/>
      <c r="T268" s="132"/>
      <c r="U268" s="5"/>
      <c r="V268" s="132"/>
      <c r="W268" s="5"/>
      <c r="X268" s="132"/>
    </row>
    <row r="269" spans="6:24">
      <c r="F269" s="9"/>
      <c r="M269" s="5"/>
      <c r="N269" s="132"/>
      <c r="O269" s="5"/>
      <c r="P269" s="132"/>
      <c r="Q269" s="5"/>
      <c r="R269" s="132"/>
      <c r="S269" s="5"/>
      <c r="T269" s="132"/>
      <c r="U269" s="5"/>
      <c r="V269" s="132"/>
      <c r="W269" s="5"/>
      <c r="X269" s="132"/>
    </row>
    <row r="270" spans="6:24">
      <c r="F270" s="9"/>
      <c r="M270" s="5"/>
      <c r="N270" s="132"/>
      <c r="O270" s="5"/>
      <c r="P270" s="132"/>
      <c r="Q270" s="5"/>
      <c r="R270" s="132"/>
      <c r="S270" s="5"/>
      <c r="T270" s="132"/>
      <c r="U270" s="5"/>
      <c r="V270" s="132"/>
      <c r="W270" s="5"/>
      <c r="X270" s="132"/>
    </row>
    <row r="271" spans="6:24">
      <c r="F271" s="9"/>
      <c r="M271" s="5"/>
      <c r="N271" s="132"/>
      <c r="O271" s="5"/>
      <c r="P271" s="132"/>
      <c r="Q271" s="5"/>
      <c r="R271" s="132"/>
      <c r="S271" s="5"/>
      <c r="T271" s="132"/>
      <c r="U271" s="5"/>
      <c r="V271" s="132"/>
      <c r="W271" s="5"/>
      <c r="X271" s="132"/>
    </row>
    <row r="272" spans="6:24">
      <c r="F272" s="9"/>
      <c r="M272" s="5"/>
      <c r="N272" s="132"/>
      <c r="O272" s="5"/>
      <c r="P272" s="132"/>
      <c r="Q272" s="5"/>
      <c r="R272" s="132"/>
      <c r="S272" s="5"/>
      <c r="T272" s="132"/>
      <c r="U272" s="5"/>
      <c r="V272" s="132"/>
      <c r="W272" s="5"/>
      <c r="X272" s="132"/>
    </row>
    <row r="273" spans="1:27">
      <c r="F273" s="9"/>
      <c r="M273" s="5"/>
      <c r="N273" s="132"/>
      <c r="O273" s="5"/>
      <c r="P273" s="132"/>
      <c r="Q273" s="5"/>
      <c r="R273" s="132"/>
      <c r="S273" s="5"/>
      <c r="T273" s="132"/>
      <c r="U273" s="5"/>
      <c r="V273" s="132"/>
      <c r="W273" s="5"/>
      <c r="X273" s="132"/>
    </row>
    <row r="274" spans="1:27" ht="13.5" customHeight="1">
      <c r="F274" s="9"/>
      <c r="M274" s="5"/>
      <c r="N274" s="132"/>
      <c r="O274" s="5"/>
      <c r="P274" s="132"/>
      <c r="Q274" s="5"/>
      <c r="R274" s="132"/>
      <c r="S274" s="5"/>
      <c r="T274" s="132"/>
      <c r="U274" s="5"/>
      <c r="V274" s="132"/>
      <c r="W274" s="5"/>
      <c r="X274" s="132"/>
    </row>
    <row r="275" spans="1:27">
      <c r="F275" s="9"/>
      <c r="M275" s="5"/>
      <c r="N275" s="132"/>
      <c r="O275" s="5"/>
      <c r="P275" s="132"/>
      <c r="Q275" s="5"/>
      <c r="R275" s="132"/>
      <c r="S275" s="5"/>
      <c r="T275" s="132"/>
      <c r="U275" s="5"/>
      <c r="V275" s="132"/>
      <c r="W275" s="5"/>
      <c r="X275" s="132"/>
    </row>
    <row r="276" spans="1:27">
      <c r="F276" s="9"/>
      <c r="M276" s="5"/>
      <c r="N276" s="140"/>
      <c r="O276" s="5"/>
      <c r="P276" s="140"/>
      <c r="Q276" s="5"/>
      <c r="R276" s="140"/>
      <c r="S276" s="5"/>
      <c r="T276" s="140"/>
      <c r="U276" s="5"/>
      <c r="V276" s="140"/>
      <c r="W276" s="5"/>
      <c r="X276" s="140"/>
    </row>
    <row r="277" spans="1:27">
      <c r="F277" s="9"/>
      <c r="M277" s="5"/>
      <c r="N277" s="140"/>
      <c r="O277" s="5"/>
      <c r="P277" s="140"/>
      <c r="Q277" s="5"/>
      <c r="R277" s="140"/>
      <c r="S277" s="5"/>
      <c r="T277" s="140"/>
      <c r="U277" s="5"/>
      <c r="V277" s="140"/>
      <c r="W277" s="5"/>
      <c r="X277" s="140"/>
    </row>
    <row r="278" spans="1:27">
      <c r="F278" s="9"/>
      <c r="M278" s="5"/>
      <c r="N278" s="140"/>
      <c r="O278" s="5"/>
      <c r="P278" s="140"/>
      <c r="Q278" s="5"/>
      <c r="R278" s="140"/>
      <c r="S278" s="5"/>
      <c r="T278" s="140"/>
      <c r="U278" s="5"/>
      <c r="V278" s="140"/>
      <c r="W278" s="5"/>
      <c r="X278" s="140"/>
    </row>
    <row r="279" spans="1:27">
      <c r="F279" s="9"/>
      <c r="M279" s="1"/>
      <c r="N279" s="134"/>
      <c r="O279" s="1"/>
      <c r="P279" s="134"/>
      <c r="Q279" s="1"/>
      <c r="R279" s="134"/>
      <c r="S279" s="1"/>
      <c r="T279" s="134"/>
      <c r="U279" s="1"/>
      <c r="V279" s="134"/>
      <c r="W279" s="1"/>
      <c r="X279" s="134"/>
    </row>
    <row r="280" spans="1:27" ht="25.5" customHeight="1">
      <c r="F280" s="9"/>
      <c r="M280" s="1"/>
      <c r="N280" s="134"/>
      <c r="O280" s="1"/>
      <c r="P280" s="134"/>
      <c r="Q280" s="1"/>
      <c r="R280" s="134"/>
      <c r="S280" s="1"/>
      <c r="T280" s="134"/>
      <c r="U280" s="1"/>
      <c r="V280" s="134"/>
      <c r="W280" s="1"/>
      <c r="X280" s="134"/>
    </row>
    <row r="281" spans="1:27">
      <c r="M281" s="1"/>
      <c r="N281" s="140"/>
      <c r="O281" s="1"/>
      <c r="P281" s="140"/>
      <c r="Q281" s="1"/>
      <c r="R281" s="140"/>
      <c r="S281" s="1"/>
      <c r="T281" s="140"/>
      <c r="U281" s="1"/>
      <c r="V281" s="140"/>
      <c r="W281" s="1"/>
      <c r="X281" s="140"/>
    </row>
    <row r="282" spans="1:27">
      <c r="M282" s="189"/>
      <c r="N282" s="140"/>
      <c r="O282" s="189"/>
      <c r="P282" s="140"/>
      <c r="Q282" s="189"/>
      <c r="R282" s="140"/>
      <c r="S282" s="189"/>
      <c r="T282" s="140"/>
      <c r="U282" s="189"/>
      <c r="V282" s="140"/>
      <c r="W282" s="189"/>
      <c r="X282" s="140"/>
    </row>
    <row r="283" spans="1:27" s="96" customFormat="1">
      <c r="A283" s="32"/>
      <c r="B283" s="31"/>
      <c r="C283" s="32"/>
      <c r="D283" s="33"/>
      <c r="E283" s="31"/>
      <c r="F283"/>
      <c r="G283" s="117"/>
      <c r="H283" s="33"/>
      <c r="I283" s="117"/>
      <c r="J283" s="33"/>
      <c r="K283" s="117"/>
      <c r="L283" s="33"/>
      <c r="M283" s="189"/>
      <c r="N283" s="140"/>
      <c r="O283" s="189"/>
      <c r="P283" s="140"/>
      <c r="Q283" s="189"/>
      <c r="R283" s="140"/>
      <c r="S283" s="189"/>
      <c r="T283" s="140"/>
      <c r="U283" s="189"/>
      <c r="V283" s="140"/>
      <c r="W283" s="189"/>
      <c r="X283" s="140"/>
      <c r="AA283" s="246"/>
    </row>
    <row r="284" spans="1:27" s="96" customFormat="1">
      <c r="A284" s="32"/>
      <c r="B284" s="31"/>
      <c r="C284" s="32"/>
      <c r="D284" s="33"/>
      <c r="E284" s="31"/>
      <c r="F284" s="3"/>
      <c r="G284" s="117"/>
      <c r="H284" s="33"/>
      <c r="I284" s="117"/>
      <c r="J284" s="33"/>
      <c r="K284" s="117"/>
      <c r="L284" s="33"/>
      <c r="M284" s="189"/>
      <c r="N284" s="140"/>
      <c r="O284" s="189"/>
      <c r="P284" s="140"/>
      <c r="Q284" s="189"/>
      <c r="R284" s="140"/>
      <c r="S284" s="189"/>
      <c r="T284" s="140"/>
      <c r="U284" s="189"/>
      <c r="V284" s="140"/>
      <c r="W284" s="189"/>
      <c r="X284" s="140"/>
      <c r="AA284" s="246"/>
    </row>
    <row r="285" spans="1:27" s="96" customFormat="1">
      <c r="A285" s="32"/>
      <c r="B285" s="31"/>
      <c r="C285" s="32"/>
      <c r="D285" s="33"/>
      <c r="E285" s="31"/>
      <c r="F285" s="3"/>
      <c r="G285" s="117"/>
      <c r="H285" s="33"/>
      <c r="I285" s="117"/>
      <c r="J285" s="33"/>
      <c r="K285" s="117"/>
      <c r="L285" s="33"/>
      <c r="M285" s="189"/>
      <c r="N285" s="140"/>
      <c r="O285" s="189"/>
      <c r="P285" s="140"/>
      <c r="Q285" s="189"/>
      <c r="R285" s="140"/>
      <c r="S285" s="189"/>
      <c r="T285" s="140"/>
      <c r="U285" s="189"/>
      <c r="V285" s="140"/>
      <c r="W285" s="189"/>
      <c r="X285" s="140"/>
      <c r="AA285" s="246"/>
    </row>
    <row r="286" spans="1:27" s="96" customFormat="1">
      <c r="A286" s="32"/>
      <c r="B286" s="31"/>
      <c r="C286" s="32"/>
      <c r="D286" s="33"/>
      <c r="E286" s="31"/>
      <c r="F286" s="3"/>
      <c r="G286" s="117"/>
      <c r="H286" s="33"/>
      <c r="I286" s="117"/>
      <c r="J286" s="33"/>
      <c r="K286" s="117"/>
      <c r="L286" s="33"/>
      <c r="M286" s="189"/>
      <c r="N286" s="140"/>
      <c r="O286" s="189"/>
      <c r="P286" s="140"/>
      <c r="Q286" s="189"/>
      <c r="R286" s="140"/>
      <c r="S286" s="189"/>
      <c r="T286" s="140"/>
      <c r="U286" s="189"/>
      <c r="V286" s="140"/>
      <c r="W286" s="189"/>
      <c r="X286" s="140"/>
      <c r="AA286" s="246"/>
    </row>
    <row r="287" spans="1:27" s="96" customFormat="1">
      <c r="A287" s="32"/>
      <c r="B287" s="31"/>
      <c r="C287" s="32"/>
      <c r="D287" s="33"/>
      <c r="E287" s="31"/>
      <c r="F287" s="3"/>
      <c r="G287" s="117"/>
      <c r="H287" s="33"/>
      <c r="I287" s="117"/>
      <c r="J287" s="33"/>
      <c r="K287" s="117"/>
      <c r="L287" s="33"/>
      <c r="M287" s="189"/>
      <c r="N287" s="140"/>
      <c r="O287" s="189"/>
      <c r="P287" s="140"/>
      <c r="Q287" s="189"/>
      <c r="R287" s="140"/>
      <c r="S287" s="189"/>
      <c r="T287" s="140"/>
      <c r="U287" s="189"/>
      <c r="V287" s="140"/>
      <c r="W287" s="189"/>
      <c r="X287" s="140"/>
      <c r="AA287" s="246"/>
    </row>
    <row r="288" spans="1:27" s="96" customFormat="1">
      <c r="A288" s="32"/>
      <c r="B288" s="31"/>
      <c r="C288" s="32"/>
      <c r="D288" s="33"/>
      <c r="E288" s="31"/>
      <c r="F288" s="3"/>
      <c r="G288" s="117"/>
      <c r="H288" s="33"/>
      <c r="I288" s="117"/>
      <c r="J288" s="33"/>
      <c r="K288" s="117"/>
      <c r="L288" s="33"/>
      <c r="M288" s="189"/>
      <c r="N288" s="140"/>
      <c r="O288" s="189"/>
      <c r="P288" s="140"/>
      <c r="Q288" s="189"/>
      <c r="R288" s="140"/>
      <c r="S288" s="189"/>
      <c r="T288" s="140"/>
      <c r="U288" s="189"/>
      <c r="V288" s="140"/>
      <c r="W288" s="189"/>
      <c r="X288" s="140"/>
      <c r="AA288" s="246"/>
    </row>
    <row r="289" spans="1:27" s="96" customFormat="1">
      <c r="A289" s="32"/>
      <c r="B289" s="31"/>
      <c r="C289" s="32"/>
      <c r="D289" s="33"/>
      <c r="E289" s="31"/>
      <c r="F289" s="3"/>
      <c r="G289" s="117"/>
      <c r="H289" s="33"/>
      <c r="I289" s="117"/>
      <c r="J289" s="33"/>
      <c r="K289" s="117"/>
      <c r="L289" s="33"/>
      <c r="M289" s="189"/>
      <c r="N289" s="140"/>
      <c r="O289" s="189"/>
      <c r="P289" s="140"/>
      <c r="Q289" s="189"/>
      <c r="R289" s="140"/>
      <c r="S289" s="189"/>
      <c r="T289" s="140"/>
      <c r="U289" s="189"/>
      <c r="V289" s="140"/>
      <c r="W289" s="189"/>
      <c r="X289" s="140"/>
      <c r="AA289" s="246"/>
    </row>
    <row r="290" spans="1:27" s="96" customFormat="1">
      <c r="A290" s="32"/>
      <c r="B290" s="31"/>
      <c r="C290" s="32"/>
      <c r="D290" s="33"/>
      <c r="E290" s="31"/>
      <c r="F290" s="3"/>
      <c r="G290" s="117"/>
      <c r="H290" s="33"/>
      <c r="I290" s="117"/>
      <c r="J290" s="33"/>
      <c r="K290" s="117"/>
      <c r="L290" s="33"/>
      <c r="M290" s="189"/>
      <c r="N290" s="140"/>
      <c r="O290" s="189"/>
      <c r="P290" s="140"/>
      <c r="Q290" s="189"/>
      <c r="R290" s="140"/>
      <c r="S290" s="189"/>
      <c r="T290" s="140"/>
      <c r="U290" s="189"/>
      <c r="V290" s="140"/>
      <c r="W290" s="189"/>
      <c r="X290" s="140"/>
      <c r="AA290" s="246"/>
    </row>
    <row r="291" spans="1:27">
      <c r="F291" s="3"/>
      <c r="M291" s="1"/>
      <c r="N291" s="134"/>
      <c r="O291" s="1"/>
      <c r="P291" s="134"/>
      <c r="Q291" s="1"/>
      <c r="R291" s="134"/>
      <c r="S291" s="1"/>
      <c r="T291" s="134"/>
      <c r="U291" s="1"/>
      <c r="V291" s="134"/>
      <c r="W291" s="1"/>
      <c r="X291" s="134"/>
    </row>
    <row r="292" spans="1:27">
      <c r="F292" s="3"/>
      <c r="M292" s="1"/>
      <c r="N292" s="140"/>
      <c r="O292" s="1"/>
      <c r="P292" s="140"/>
      <c r="Q292" s="1"/>
      <c r="R292" s="140"/>
      <c r="S292" s="1"/>
      <c r="T292" s="140"/>
      <c r="U292" s="1"/>
      <c r="V292" s="140"/>
      <c r="W292" s="1"/>
      <c r="X292" s="140"/>
    </row>
    <row r="293" spans="1:27">
      <c r="M293" s="1"/>
      <c r="N293" s="134"/>
      <c r="O293" s="1"/>
      <c r="P293" s="134"/>
      <c r="Q293" s="1"/>
      <c r="R293" s="134"/>
      <c r="S293" s="1"/>
      <c r="T293" s="134"/>
      <c r="U293" s="1"/>
      <c r="V293" s="134"/>
      <c r="W293" s="1"/>
      <c r="X293" s="134"/>
    </row>
    <row r="294" spans="1:27">
      <c r="M294" s="1"/>
      <c r="N294" s="140"/>
      <c r="O294" s="1"/>
      <c r="P294" s="140"/>
      <c r="Q294" s="1"/>
      <c r="R294" s="140"/>
      <c r="S294" s="1"/>
      <c r="T294" s="140"/>
      <c r="U294" s="1"/>
      <c r="V294" s="140"/>
      <c r="W294" s="1"/>
      <c r="X294" s="140"/>
    </row>
    <row r="295" spans="1:27">
      <c r="M295" s="1"/>
      <c r="N295" s="134"/>
      <c r="O295" s="1"/>
      <c r="P295" s="134"/>
      <c r="Q295" s="1"/>
      <c r="R295" s="134"/>
      <c r="S295" s="1"/>
      <c r="T295" s="134"/>
      <c r="U295" s="1"/>
      <c r="V295" s="134"/>
      <c r="W295" s="1"/>
      <c r="X295" s="134"/>
    </row>
    <row r="296" spans="1:27">
      <c r="N296" s="190"/>
      <c r="P296" s="190"/>
      <c r="R296" s="190"/>
      <c r="T296" s="190"/>
      <c r="V296" s="190"/>
      <c r="X296" s="190"/>
    </row>
    <row r="297" spans="1:27">
      <c r="N297" s="190"/>
      <c r="P297" s="190"/>
      <c r="R297" s="190"/>
      <c r="T297" s="190"/>
      <c r="V297" s="190"/>
      <c r="X297" s="190"/>
    </row>
    <row r="298" spans="1:27">
      <c r="N298" s="190"/>
      <c r="P298" s="190"/>
      <c r="R298" s="190"/>
      <c r="T298" s="190"/>
      <c r="V298" s="190"/>
      <c r="X298" s="190"/>
    </row>
    <row r="299" spans="1:27">
      <c r="N299" s="190"/>
      <c r="P299" s="190"/>
      <c r="R299" s="190"/>
      <c r="T299" s="190"/>
      <c r="V299" s="190"/>
      <c r="X299" s="190"/>
    </row>
    <row r="300" spans="1:27">
      <c r="N300" s="191"/>
      <c r="P300" s="191"/>
      <c r="R300" s="191"/>
      <c r="T300" s="191"/>
      <c r="V300" s="191"/>
      <c r="X300" s="191"/>
    </row>
    <row r="301" spans="1:27">
      <c r="N301" s="191"/>
      <c r="P301" s="191"/>
      <c r="R301" s="191"/>
      <c r="T301" s="191"/>
      <c r="V301" s="191"/>
      <c r="X301" s="191"/>
    </row>
    <row r="302" spans="1:27">
      <c r="N302" s="191"/>
      <c r="P302" s="191"/>
      <c r="R302" s="191"/>
      <c r="T302" s="191"/>
      <c r="V302" s="191"/>
      <c r="X302" s="191"/>
    </row>
    <row r="303" spans="1:27">
      <c r="N303" s="191"/>
      <c r="P303" s="191"/>
      <c r="R303" s="191"/>
      <c r="T303" s="191"/>
      <c r="V303" s="191"/>
      <c r="X303" s="191"/>
    </row>
  </sheetData>
  <mergeCells count="10">
    <mergeCell ref="Z5:AA6"/>
    <mergeCell ref="G5:H6"/>
    <mergeCell ref="I5:J6"/>
    <mergeCell ref="K5:L6"/>
    <mergeCell ref="S5:T6"/>
    <mergeCell ref="O5:P6"/>
    <mergeCell ref="W5:X6"/>
    <mergeCell ref="U5:V6"/>
    <mergeCell ref="M5:N6"/>
    <mergeCell ref="Q5:R6"/>
  </mergeCells>
  <phoneticPr fontId="29" type="noConversion"/>
  <printOptions horizontalCentered="1"/>
  <pageMargins left="0.47244094488188981" right="0.43307086614173229" top="0.47244094488188981" bottom="0.6692913385826772" header="0.27559055118110237" footer="0.39370078740157483"/>
  <pageSetup paperSize="8" scale="48" fitToHeight="0" orientation="landscape" r:id="rId1"/>
  <headerFooter alignWithMargins="0">
    <oddHeader>&amp;RPage &amp;P/&amp;N</oddHeader>
    <oddFooter xml:space="preserve">&amp;LIGREC Ingénierie - ATL - CITEC - ATM&amp;C
</oddFooter>
  </headerFooter>
  <rowBreaks count="1" manualBreakCount="1">
    <brk id="263" max="18" man="1"/>
  </rowBreaks>
  <ignoredErrors>
    <ignoredError sqref="I118"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03 - Paysage</vt:lpstr>
      <vt:lpstr>'Lot 03 - Paysage'!Impression_des_titres</vt:lpstr>
      <vt:lpstr>'Lot 03 - Paysage'!Zone_d_impression</vt:lpstr>
    </vt:vector>
  </TitlesOfParts>
  <Company>GEC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dc:creator>
  <cp:lastModifiedBy>Brice KLINGEMANN</cp:lastModifiedBy>
  <cp:lastPrinted>2024-09-27T15:16:48Z</cp:lastPrinted>
  <dcterms:created xsi:type="dcterms:W3CDTF">2004-12-02T14:27:29Z</dcterms:created>
  <dcterms:modified xsi:type="dcterms:W3CDTF">2025-01-17T08:12:41Z</dcterms:modified>
</cp:coreProperties>
</file>