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G:\Drive partagés\EN Beteg\04-Affaires\19-02 - MA Chambery\06-Rendus\241107-DPGF\"/>
    </mc:Choice>
  </mc:AlternateContent>
  <xr:revisionPtr revIDLastSave="0" documentId="13_ncr:1_{4F7BEEE7-B280-45F0-AFA8-5B56FAA0DF3A}" xr6:coauthVersionLast="36" xr6:coauthVersionMax="36" xr10:uidLastSave="{00000000-0000-0000-0000-000000000000}"/>
  <bookViews>
    <workbookView xWindow="0" yWindow="0" windowWidth="25200" windowHeight="11970" xr2:uid="{00000000-000D-0000-FFFF-FFFF00000000}"/>
  </bookViews>
  <sheets>
    <sheet name="PDG" sheetId="6" r:id="rId1"/>
    <sheet name="Estim CVC-PLB " sheetId="4" r:id="rId2"/>
  </sheets>
  <definedNames>
    <definedName name="TotalLot" localSheetId="1">#REF!</definedName>
    <definedName name="TotalLot">#REF!</definedName>
    <definedName name="_xlnm.Print_Area" localSheetId="1">'Estim CVC-PLB '!$A$1:$G$467</definedName>
    <definedName name="_xlnm.Print_Area" localSheetId="0">PDG!$A$1:$J$64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7" i="4" l="1"/>
  <c r="G312" i="4"/>
  <c r="G314" i="4"/>
  <c r="G286" i="4"/>
  <c r="G285" i="4"/>
  <c r="G283" i="4"/>
  <c r="G282" i="4"/>
  <c r="G280" i="4"/>
  <c r="G279" i="4"/>
  <c r="G277" i="4"/>
  <c r="G276" i="4"/>
  <c r="G273" i="4"/>
  <c r="G272" i="4"/>
  <c r="G266" i="4"/>
  <c r="G267" i="4"/>
  <c r="G268" i="4"/>
  <c r="G269" i="4"/>
  <c r="G270" i="4"/>
  <c r="G265" i="4"/>
  <c r="G258" i="4"/>
  <c r="G259" i="4"/>
  <c r="G260" i="4"/>
  <c r="G261" i="4"/>
  <c r="G262" i="4"/>
  <c r="G257" i="4"/>
  <c r="G438" i="4"/>
  <c r="G437" i="4"/>
  <c r="G434" i="4"/>
  <c r="G433" i="4"/>
  <c r="G432" i="4"/>
  <c r="G71" i="4"/>
  <c r="G329" i="4"/>
  <c r="G328" i="4"/>
  <c r="G318" i="4"/>
  <c r="G339" i="4"/>
  <c r="G333" i="4"/>
  <c r="G334" i="4"/>
  <c r="G335" i="4"/>
  <c r="G336" i="4"/>
  <c r="G331" i="4"/>
  <c r="G322" i="4"/>
  <c r="G323" i="4"/>
  <c r="G324" i="4"/>
  <c r="G325" i="4"/>
  <c r="E313" i="4"/>
  <c r="G313" i="4" s="1"/>
  <c r="E311" i="4"/>
  <c r="G311" i="4" s="1"/>
  <c r="G307" i="4"/>
  <c r="G308" i="4"/>
  <c r="G306" i="4"/>
  <c r="G300" i="4"/>
  <c r="G301" i="4"/>
  <c r="G302" i="4"/>
  <c r="G303" i="4"/>
  <c r="G304" i="4"/>
  <c r="G299" i="4"/>
  <c r="G289" i="4"/>
  <c r="G290" i="4"/>
  <c r="G291" i="4"/>
  <c r="G292" i="4"/>
  <c r="G293" i="4"/>
  <c r="G294" i="4"/>
  <c r="G295" i="4"/>
  <c r="G296" i="4"/>
  <c r="G297" i="4"/>
  <c r="G288" i="4"/>
  <c r="B439" i="4"/>
  <c r="B464" i="4"/>
  <c r="B457" i="4"/>
  <c r="G456" i="4"/>
  <c r="G463" i="4"/>
  <c r="G462" i="4"/>
  <c r="G454" i="4"/>
  <c r="G455" i="4"/>
  <c r="G453" i="4"/>
  <c r="E216" i="4"/>
  <c r="E215" i="4"/>
  <c r="G353" i="4"/>
  <c r="G351" i="4"/>
  <c r="G346" i="4"/>
  <c r="G347" i="4"/>
  <c r="G345" i="4"/>
  <c r="G342" i="4"/>
  <c r="G343" i="4"/>
  <c r="G341" i="4"/>
  <c r="E351" i="4"/>
  <c r="E347" i="4"/>
  <c r="G348" i="4" s="1"/>
  <c r="E343" i="4"/>
  <c r="G406" i="4"/>
  <c r="G396" i="4"/>
  <c r="G383" i="4"/>
  <c r="G390" i="4"/>
  <c r="G376" i="4"/>
  <c r="G373" i="4"/>
  <c r="G374" i="4"/>
  <c r="E332" i="4"/>
  <c r="G332" i="4" s="1"/>
  <c r="E321" i="4"/>
  <c r="G321" i="4" s="1"/>
  <c r="E320" i="4"/>
  <c r="G320" i="4" s="1"/>
  <c r="G439" i="4" l="1"/>
  <c r="E219" i="4"/>
  <c r="G219" i="4" s="1"/>
  <c r="E218" i="4" l="1"/>
  <c r="G218" i="4" s="1"/>
  <c r="E232" i="4" l="1"/>
  <c r="G232" i="4" s="1"/>
  <c r="E226" i="4"/>
  <c r="G156" i="4"/>
  <c r="E192" i="4" l="1"/>
  <c r="G192" i="4" s="1"/>
  <c r="J191" i="4"/>
  <c r="E191" i="4" s="1"/>
  <c r="G191" i="4" s="1"/>
  <c r="J190" i="4"/>
  <c r="E235" i="4"/>
  <c r="I190" i="4"/>
  <c r="I189" i="4"/>
  <c r="E189" i="4" s="1"/>
  <c r="I188" i="4"/>
  <c r="E188" i="4" s="1"/>
  <c r="G179" i="4"/>
  <c r="G173" i="4"/>
  <c r="G174" i="4"/>
  <c r="G164" i="4"/>
  <c r="G149" i="4"/>
  <c r="G150" i="4"/>
  <c r="G147" i="4"/>
  <c r="G152" i="4"/>
  <c r="G155" i="4"/>
  <c r="G169" i="4"/>
  <c r="G167" i="4"/>
  <c r="G162" i="4"/>
  <c r="G34" i="4"/>
  <c r="G24" i="4"/>
  <c r="G166" i="4"/>
  <c r="G139" i="4"/>
  <c r="G140" i="4"/>
  <c r="G133" i="4"/>
  <c r="G132" i="4"/>
  <c r="G128" i="4"/>
  <c r="G129" i="4"/>
  <c r="G130" i="4"/>
  <c r="G131" i="4"/>
  <c r="G33" i="4"/>
  <c r="G20" i="4"/>
  <c r="G27" i="4"/>
  <c r="G28" i="4"/>
  <c r="G29" i="4"/>
  <c r="G30" i="4"/>
  <c r="G31" i="4"/>
  <c r="G32" i="4"/>
  <c r="G113" i="4"/>
  <c r="G116" i="4"/>
  <c r="G109" i="4"/>
  <c r="G108" i="4"/>
  <c r="G107" i="4"/>
  <c r="E110" i="4"/>
  <c r="G110" i="4" s="1"/>
  <c r="E112" i="4"/>
  <c r="G112" i="4" s="1"/>
  <c r="E111" i="4"/>
  <c r="G111" i="4" s="1"/>
  <c r="E114" i="4"/>
  <c r="G114" i="4" s="1"/>
  <c r="G106" i="4"/>
  <c r="E190" i="4" l="1"/>
  <c r="G92" i="4" l="1"/>
  <c r="G93" i="4"/>
  <c r="E104" i="4"/>
  <c r="G231" i="4"/>
  <c r="G229" i="4"/>
  <c r="G200" i="4"/>
  <c r="G201" i="4"/>
  <c r="G226" i="4"/>
  <c r="G216" i="4"/>
  <c r="G215" i="4"/>
  <c r="G213" i="4"/>
  <c r="G212" i="4"/>
  <c r="G210" i="4"/>
  <c r="E115" i="4"/>
  <c r="G115" i="4" s="1"/>
  <c r="G194" i="4"/>
  <c r="G195" i="4"/>
  <c r="G197" i="4"/>
  <c r="G196" i="4"/>
  <c r="G190" i="4"/>
  <c r="G189" i="4"/>
  <c r="G188" i="4"/>
  <c r="G148" i="4"/>
  <c r="G158" i="4"/>
  <c r="G157" i="4"/>
  <c r="G160" i="4"/>
  <c r="G165" i="4"/>
  <c r="G177" i="4"/>
  <c r="G178" i="4"/>
  <c r="G175" i="4"/>
  <c r="G66" i="4"/>
  <c r="G65" i="4"/>
  <c r="G64" i="4"/>
  <c r="G63" i="4"/>
  <c r="G62" i="4"/>
  <c r="G60" i="4"/>
  <c r="G59" i="4"/>
  <c r="G58" i="4"/>
  <c r="G57" i="4"/>
  <c r="G56" i="4"/>
  <c r="G55" i="4"/>
  <c r="G54" i="4"/>
  <c r="G95" i="4"/>
  <c r="G381" i="4" l="1"/>
  <c r="G377" i="4"/>
  <c r="G375" i="4"/>
  <c r="G372" i="4"/>
  <c r="G371" i="4"/>
  <c r="G370" i="4"/>
  <c r="G398" i="4"/>
  <c r="G397" i="4"/>
  <c r="G464" i="4"/>
  <c r="G457" i="4"/>
  <c r="G359" i="4"/>
  <c r="G360" i="4"/>
  <c r="G361" i="4"/>
  <c r="G362" i="4"/>
  <c r="G363" i="4"/>
  <c r="G364" i="4"/>
  <c r="G365" i="4"/>
  <c r="G366" i="4"/>
  <c r="G367" i="4"/>
  <c r="G368" i="4"/>
  <c r="G358" i="4"/>
  <c r="G249" i="4"/>
  <c r="G250" i="4"/>
  <c r="G251" i="4"/>
  <c r="G252" i="4"/>
  <c r="G248" i="4"/>
  <c r="G246" i="4"/>
  <c r="G244" i="4"/>
  <c r="G243" i="4"/>
  <c r="G241" i="4"/>
  <c r="G240" i="4"/>
  <c r="G237" i="4"/>
  <c r="G238" i="4"/>
  <c r="G236" i="4"/>
  <c r="G235" i="4"/>
  <c r="G234" i="4"/>
  <c r="G228" i="4"/>
  <c r="G222" i="4"/>
  <c r="G221" i="4"/>
  <c r="G207" i="4"/>
  <c r="G209" i="4"/>
  <c r="G205" i="4"/>
  <c r="G204" i="4"/>
  <c r="G182" i="4"/>
  <c r="G181" i="4"/>
  <c r="G176" i="4"/>
  <c r="G172" i="4"/>
  <c r="G171" i="4"/>
  <c r="G141" i="4"/>
  <c r="G138" i="4"/>
  <c r="G136" i="4"/>
  <c r="G134" i="4"/>
  <c r="G127" i="4"/>
  <c r="G124" i="4"/>
  <c r="G123" i="4"/>
  <c r="G122" i="4"/>
  <c r="G121" i="4"/>
  <c r="G120" i="4"/>
  <c r="G119" i="4"/>
  <c r="G84" i="4"/>
  <c r="G85" i="4"/>
  <c r="G86" i="4"/>
  <c r="G87" i="4"/>
  <c r="G88" i="4"/>
  <c r="G89" i="4"/>
  <c r="G90" i="4"/>
  <c r="G91" i="4"/>
  <c r="G94" i="4"/>
  <c r="G98" i="4"/>
  <c r="G99" i="4"/>
  <c r="G100" i="4"/>
  <c r="G101" i="4"/>
  <c r="G102" i="4"/>
  <c r="G103" i="4"/>
  <c r="G104" i="4"/>
  <c r="G83" i="4"/>
  <c r="G82" i="4"/>
  <c r="G78" i="4"/>
  <c r="G77" i="4"/>
  <c r="G73" i="4"/>
  <c r="G74" i="4"/>
  <c r="G72" i="4"/>
  <c r="G401" i="4"/>
  <c r="G402" i="4"/>
  <c r="G403" i="4"/>
  <c r="G404" i="4"/>
  <c r="G405" i="4"/>
  <c r="G400" i="4"/>
  <c r="G105" i="4"/>
  <c r="G414" i="4" l="1"/>
  <c r="B414" i="4"/>
  <c r="G47" i="4"/>
  <c r="B49" i="4"/>
  <c r="G46" i="4"/>
  <c r="G41" i="4"/>
  <c r="G43" i="4" s="1"/>
  <c r="B43" i="4"/>
  <c r="B38" i="4"/>
  <c r="G15" i="4"/>
  <c r="G16" i="4"/>
  <c r="G17" i="4"/>
  <c r="G22" i="4"/>
  <c r="G25" i="4"/>
  <c r="G26" i="4"/>
  <c r="G35" i="4"/>
  <c r="G36" i="4"/>
  <c r="G420" i="4" l="1"/>
  <c r="I420" i="4" s="1"/>
  <c r="G442" i="4"/>
  <c r="I442" i="4" s="1"/>
  <c r="G422" i="4"/>
  <c r="I422" i="4" s="1"/>
  <c r="G444" i="4"/>
  <c r="I444" i="4" s="1"/>
  <c r="B420" i="4"/>
  <c r="B442" i="4"/>
  <c r="B419" i="4"/>
  <c r="B441" i="4"/>
  <c r="B422" i="4"/>
  <c r="B444" i="4"/>
  <c r="B421" i="4"/>
  <c r="B443" i="4"/>
  <c r="G38" i="4"/>
  <c r="G441" i="4" s="1"/>
  <c r="G49" i="4"/>
  <c r="G421" i="4" l="1"/>
  <c r="I421" i="4" s="1"/>
  <c r="G443" i="4"/>
  <c r="I443" i="4" s="1"/>
  <c r="I441" i="4"/>
  <c r="G446" i="4"/>
  <c r="G447" i="4" s="1"/>
  <c r="G448" i="4" s="1"/>
  <c r="G419" i="4"/>
  <c r="G424" i="4" l="1"/>
  <c r="G425" i="4" s="1"/>
  <c r="G426" i="4" s="1"/>
  <c r="I419" i="4"/>
  <c r="I530" i="4"/>
  <c r="I529" i="4"/>
  <c r="I528" i="4"/>
  <c r="I527" i="4"/>
  <c r="I526" i="4"/>
  <c r="I525" i="4"/>
  <c r="I524" i="4"/>
  <c r="I523" i="4"/>
  <c r="I522" i="4"/>
  <c r="I521" i="4"/>
  <c r="I520" i="4"/>
  <c r="I519" i="4"/>
  <c r="I518" i="4"/>
  <c r="I517" i="4"/>
  <c r="I516" i="4"/>
  <c r="I515" i="4"/>
  <c r="I514" i="4"/>
  <c r="I513" i="4"/>
  <c r="I512" i="4"/>
  <c r="I511" i="4"/>
  <c r="I510" i="4"/>
  <c r="I509" i="4"/>
  <c r="I508" i="4"/>
  <c r="I507" i="4"/>
  <c r="I506" i="4"/>
  <c r="I505" i="4"/>
  <c r="I504" i="4"/>
  <c r="I503" i="4"/>
  <c r="I502" i="4"/>
  <c r="I501" i="4"/>
  <c r="I500" i="4"/>
  <c r="I499" i="4"/>
  <c r="I498" i="4"/>
  <c r="I497" i="4"/>
  <c r="I496" i="4"/>
  <c r="I495" i="4"/>
  <c r="I494" i="4"/>
  <c r="I493" i="4"/>
  <c r="I492" i="4"/>
  <c r="I491" i="4"/>
  <c r="I490" i="4"/>
  <c r="I489" i="4"/>
  <c r="I488" i="4"/>
  <c r="I487" i="4"/>
  <c r="I486" i="4"/>
  <c r="I485" i="4"/>
  <c r="I484" i="4"/>
  <c r="I483" i="4"/>
  <c r="I482" i="4"/>
  <c r="I481" i="4"/>
  <c r="I480" i="4"/>
  <c r="I479" i="4"/>
  <c r="I478" i="4"/>
  <c r="I477" i="4"/>
  <c r="I476" i="4"/>
  <c r="I475" i="4"/>
  <c r="I474" i="4"/>
  <c r="I473" i="4"/>
  <c r="I472" i="4"/>
  <c r="I471" i="4"/>
  <c r="I470" i="4"/>
  <c r="I469" i="4"/>
  <c r="I468" i="4"/>
  <c r="I467" i="4"/>
</calcChain>
</file>

<file path=xl/sharedStrings.xml><?xml version="1.0" encoding="utf-8"?>
<sst xmlns="http://schemas.openxmlformats.org/spreadsheetml/2006/main" count="819" uniqueCount="455">
  <si>
    <t>ens</t>
  </si>
  <si>
    <t>U</t>
  </si>
  <si>
    <t>Unité</t>
  </si>
  <si>
    <t>Quantité</t>
  </si>
  <si>
    <t>Prix unitaire</t>
  </si>
  <si>
    <t>Total (€ H.T.)</t>
  </si>
  <si>
    <t>Adaptation existant</t>
  </si>
  <si>
    <t>Dévoiement réseaux pour cheminement piéton US</t>
  </si>
  <si>
    <t>Dévoiement réseaux pour cheminement piéton Cuisine</t>
  </si>
  <si>
    <t>Dépose réseaux divers non réutilisés</t>
  </si>
  <si>
    <t>Raccordements</t>
  </si>
  <si>
    <t>Réseaux</t>
  </si>
  <si>
    <t>Diffuseurs</t>
  </si>
  <si>
    <t>Régulation</t>
  </si>
  <si>
    <t xml:space="preserve">Multisplits US : nombre d'unités intérieur </t>
  </si>
  <si>
    <t>Désenfumage</t>
  </si>
  <si>
    <t>Conduits promat</t>
  </si>
  <si>
    <t>Volets d'air</t>
  </si>
  <si>
    <t>Entrée et sortie d'air au lot serrurerie (bareaudage+ grille par pluie)</t>
  </si>
  <si>
    <t>Appareils sanitaires</t>
  </si>
  <si>
    <t>m²</t>
  </si>
  <si>
    <t>WC</t>
  </si>
  <si>
    <t>WC réservoir de chasse</t>
  </si>
  <si>
    <t>WC chasse direct (cellules + sanitaire détenu)</t>
  </si>
  <si>
    <t>Lavabo cellule</t>
  </si>
  <si>
    <t>Evier timbre</t>
  </si>
  <si>
    <t>Paillasses humide</t>
  </si>
  <si>
    <t>Vidoir</t>
  </si>
  <si>
    <t>ml</t>
  </si>
  <si>
    <t>Tuyauterie Acier noir DN50 échangeur principal</t>
  </si>
  <si>
    <t>Echangeur 115kW + manutention</t>
  </si>
  <si>
    <t>Pompe et régulation</t>
  </si>
  <si>
    <t>Vanne d'isolement DN50</t>
  </si>
  <si>
    <t>Départ radiateurs</t>
  </si>
  <si>
    <t>Tuyauterie Acier noir DN20</t>
  </si>
  <si>
    <t>Vanne d'isolement DN20</t>
  </si>
  <si>
    <t>Pompe double</t>
  </si>
  <si>
    <t>Vanne 3V DN15</t>
  </si>
  <si>
    <t>Vanne équilibrage DN15</t>
  </si>
  <si>
    <t>sondes thermomètres</t>
  </si>
  <si>
    <t>Départ CTA cuisine</t>
  </si>
  <si>
    <t>Tuyauterie Acier noir DN40</t>
  </si>
  <si>
    <t>Vanne d'isolement DN40</t>
  </si>
  <si>
    <t>Vanne équilibrage DN32</t>
  </si>
  <si>
    <t>Vanne 2V DN32</t>
  </si>
  <si>
    <t>filtre à tamis</t>
  </si>
  <si>
    <t>Echangeur 48kW + manutention</t>
  </si>
  <si>
    <t>Vase expansion</t>
  </si>
  <si>
    <t>sondes thermomètres manomètre etc</t>
  </si>
  <si>
    <t>Départ ECS</t>
  </si>
  <si>
    <t>Mitigeur thermostatique</t>
  </si>
  <si>
    <t>Accessoires divers</t>
  </si>
  <si>
    <t>Vanne équilibrage DN20</t>
  </si>
  <si>
    <t>Pompe bouclage</t>
  </si>
  <si>
    <t>Vanne d'isolement DN25</t>
  </si>
  <si>
    <t>Calorifugeage DN50</t>
  </si>
  <si>
    <t>Calorifugeage DN20</t>
  </si>
  <si>
    <t>Calorifugeage DN40</t>
  </si>
  <si>
    <t>Tuyauterie PVC HTA DN40</t>
  </si>
  <si>
    <t>Tuyauterie PVC HTA DN25</t>
  </si>
  <si>
    <t>Calorifugeage DN25</t>
  </si>
  <si>
    <t>Tuyauterie Acier noir DN20 distrib</t>
  </si>
  <si>
    <t>Tuyauterie PVC HTA DN40 distrib</t>
  </si>
  <si>
    <t>Tuyauterie PVC HTA DN25 distrib</t>
  </si>
  <si>
    <t>CTA cuisine</t>
  </si>
  <si>
    <t>CTA DF cuisine</t>
  </si>
  <si>
    <t>CTA US</t>
  </si>
  <si>
    <t>Réseau PVC Pression DN65</t>
  </si>
  <si>
    <t>régulateur de pression DN65</t>
  </si>
  <si>
    <t>Vanne d'isolement DN65</t>
  </si>
  <si>
    <t>filtration DN65</t>
  </si>
  <si>
    <t>compteur DN65</t>
  </si>
  <si>
    <t>Calorifugeage DN65</t>
  </si>
  <si>
    <t>Dépose repose</t>
  </si>
  <si>
    <t>Panoplie cepage et clapet EA + compteurs</t>
  </si>
  <si>
    <t>Réseau EFS Adoucie ECS</t>
  </si>
  <si>
    <t>Réseau EFS Adoucie chauffage</t>
  </si>
  <si>
    <t>Réseau EFS Adoucie cuisine</t>
  </si>
  <si>
    <t>compteur DN40</t>
  </si>
  <si>
    <t>Clapet EA DN40</t>
  </si>
  <si>
    <t>compteur DN50</t>
  </si>
  <si>
    <t>Clapet EA DN50</t>
  </si>
  <si>
    <t>compteur DN25</t>
  </si>
  <si>
    <t>Clapet EA DN25</t>
  </si>
  <si>
    <t xml:space="preserve">Attente cuisine vanne + clapetEA </t>
  </si>
  <si>
    <t>Lave mains WC + Vestiaire cuisine</t>
  </si>
  <si>
    <t>Lave mains US commande fémorale</t>
  </si>
  <si>
    <t>Extracteur d'extraction</t>
  </si>
  <si>
    <t>Odor light</t>
  </si>
  <si>
    <t>Gaines</t>
  </si>
  <si>
    <t>Tourelle d'extraction</t>
  </si>
  <si>
    <t>Douche  + robinetterie</t>
  </si>
  <si>
    <t>Cellule double créée</t>
  </si>
  <si>
    <t>Tuyauterie PVC HTA DN20 distrib</t>
  </si>
  <si>
    <t>raccordement électrique</t>
  </si>
  <si>
    <t xml:space="preserve">Désigantion </t>
  </si>
  <si>
    <t>Référence</t>
  </si>
  <si>
    <t>1.1</t>
  </si>
  <si>
    <t>Présentation du projet 3</t>
  </si>
  <si>
    <t>1.2</t>
  </si>
  <si>
    <t>1.3</t>
  </si>
  <si>
    <t>1.4</t>
  </si>
  <si>
    <t>1.5</t>
  </si>
  <si>
    <t>1.6</t>
  </si>
  <si>
    <t xml:space="preserve">Etendue des travaux </t>
  </si>
  <si>
    <t xml:space="preserve">Limites de prestation </t>
  </si>
  <si>
    <t xml:space="preserve">Etat des lieux </t>
  </si>
  <si>
    <t xml:space="preserve">Documents d’études </t>
  </si>
  <si>
    <t xml:space="preserve">Appareils brevetés </t>
  </si>
  <si>
    <t xml:space="preserve">Installation de chantier </t>
  </si>
  <si>
    <t xml:space="preserve">Réceptions des supports </t>
  </si>
  <si>
    <t xml:space="preserve">Protection des ouvrages </t>
  </si>
  <si>
    <t xml:space="preserve">Nettoyage </t>
  </si>
  <si>
    <t xml:space="preserve">Gestion des déchets </t>
  </si>
  <si>
    <t xml:space="preserve">Prescriptions d’exécution des travaux </t>
  </si>
  <si>
    <t xml:space="preserve">Documents à transmettre </t>
  </si>
  <si>
    <t>Particularités du projet</t>
  </si>
  <si>
    <t>1.7</t>
  </si>
  <si>
    <t>1.8</t>
  </si>
  <si>
    <t>1.9</t>
  </si>
  <si>
    <t>1.10</t>
  </si>
  <si>
    <t>1.11</t>
  </si>
  <si>
    <t>1.12</t>
  </si>
  <si>
    <t>1.13</t>
  </si>
  <si>
    <t>1.14</t>
  </si>
  <si>
    <t xml:space="preserve">Généralités      </t>
  </si>
  <si>
    <t xml:space="preserve">Conditions de base </t>
  </si>
  <si>
    <t>2.1</t>
  </si>
  <si>
    <t>Réglementation</t>
  </si>
  <si>
    <t>3.1</t>
  </si>
  <si>
    <t>3.2</t>
  </si>
  <si>
    <t>Bases de dimensionnement</t>
  </si>
  <si>
    <t xml:space="preserve">Résultats des principaux calculs </t>
  </si>
  <si>
    <t>Description des installations techniques</t>
  </si>
  <si>
    <t>4.1</t>
  </si>
  <si>
    <t>4.2</t>
  </si>
  <si>
    <t>4.3</t>
  </si>
  <si>
    <t>4.4</t>
  </si>
  <si>
    <t>4.5</t>
  </si>
  <si>
    <t>4.6</t>
  </si>
  <si>
    <t>4.8</t>
  </si>
  <si>
    <t>4.9</t>
  </si>
  <si>
    <t xml:space="preserve">Production de chaleur </t>
  </si>
  <si>
    <t>Production frigorifique</t>
  </si>
  <si>
    <t>Ventilation</t>
  </si>
  <si>
    <t>Protection Incendie</t>
  </si>
  <si>
    <t xml:space="preserve">Plomberie sanitaires </t>
  </si>
  <si>
    <t>Installations électriques du lot</t>
  </si>
  <si>
    <t xml:space="preserve">Repérage / Étiquetage </t>
  </si>
  <si>
    <t xml:space="preserve">1. </t>
  </si>
  <si>
    <t xml:space="preserve">2. </t>
  </si>
  <si>
    <t xml:space="preserve">4. </t>
  </si>
  <si>
    <t xml:space="preserve">3. </t>
  </si>
  <si>
    <t>TVA 20%</t>
  </si>
  <si>
    <t>TOTAL T.T.C.</t>
  </si>
  <si>
    <t>TOTAL du lot H.T.</t>
  </si>
  <si>
    <t>TTC</t>
  </si>
  <si>
    <t>PM</t>
  </si>
  <si>
    <t>4.2.1</t>
  </si>
  <si>
    <t>Présentation</t>
  </si>
  <si>
    <t>4.2.1.1</t>
  </si>
  <si>
    <t>Principe de fonctionnement</t>
  </si>
  <si>
    <t>Implantation et réglementation particulière</t>
  </si>
  <si>
    <t>Circuit de chauffage</t>
  </si>
  <si>
    <t>Distribution</t>
  </si>
  <si>
    <t>Le réseau CTA au régime d’eau 90/70°C</t>
  </si>
  <si>
    <t>Le réseau radiateurs au régime d’eau 80/60°C</t>
  </si>
  <si>
    <t>Le réseau de production d’ECS</t>
  </si>
  <si>
    <t>4.2.1.2</t>
  </si>
  <si>
    <t>4.2.1.3</t>
  </si>
  <si>
    <t>4.2.1.4</t>
  </si>
  <si>
    <t>4.2.1.5</t>
  </si>
  <si>
    <t>4.2.1.6</t>
  </si>
  <si>
    <t>4.2.1.7</t>
  </si>
  <si>
    <t>4.3.1</t>
  </si>
  <si>
    <t>Climatisation de l’unité sanitaire</t>
  </si>
  <si>
    <t>Distribution réfrigérant frigorifique</t>
  </si>
  <si>
    <t>Distribution terminale</t>
  </si>
  <si>
    <t>4.3.2</t>
  </si>
  <si>
    <t>4.3.3</t>
  </si>
  <si>
    <t>4.4.1</t>
  </si>
  <si>
    <t>4.4.2</t>
  </si>
  <si>
    <t>Hotte d’extraction et CTA de compensation d’air neuf</t>
  </si>
  <si>
    <t>Principe</t>
  </si>
  <si>
    <t>4.4.2.1</t>
  </si>
  <si>
    <t>4.4.2.2</t>
  </si>
  <si>
    <t>Matériel</t>
  </si>
  <si>
    <t>4.4.2.3</t>
  </si>
  <si>
    <t>Option : traitement des odeurs de cuisine</t>
  </si>
  <si>
    <t>4.4.2.4</t>
  </si>
  <si>
    <t>4.4.3</t>
  </si>
  <si>
    <t>Ventilation générale</t>
  </si>
  <si>
    <t>4.4.3.1</t>
  </si>
  <si>
    <t>4.4.3.2</t>
  </si>
  <si>
    <t>4.4.3.3</t>
  </si>
  <si>
    <t>Caisson d’extraction VMC C4</t>
  </si>
  <si>
    <t>Installation divers de VENTILATION</t>
  </si>
  <si>
    <t>4.4.5</t>
  </si>
  <si>
    <t>4.4.4</t>
  </si>
  <si>
    <t>Colonne sèche</t>
  </si>
  <si>
    <t>4.5.1</t>
  </si>
  <si>
    <t>4.5.2</t>
  </si>
  <si>
    <t>Branchement eau froide du site</t>
  </si>
  <si>
    <t>Situation actuelle</t>
  </si>
  <si>
    <t>4.6.1</t>
  </si>
  <si>
    <t>4.6.1.1</t>
  </si>
  <si>
    <t>4.6.1.2</t>
  </si>
  <si>
    <t>Dévoiement du réseau d’eau froide existant</t>
  </si>
  <si>
    <t>Remplacement de la panoplie adoucisseur</t>
  </si>
  <si>
    <t>4.6.1.3</t>
  </si>
  <si>
    <t>Dépose et repérage de l’existant</t>
  </si>
  <si>
    <t>4.6.2</t>
  </si>
  <si>
    <t>4.6.3</t>
  </si>
  <si>
    <t>Distribution d’eau froide sanitaire</t>
  </si>
  <si>
    <t>4.6.4</t>
  </si>
  <si>
    <t>Production d’eau chaude sanitaire</t>
  </si>
  <si>
    <t>4.6.5</t>
  </si>
  <si>
    <t>Alimentations EFS et ECS des locaux</t>
  </si>
  <si>
    <t>4.6.6</t>
  </si>
  <si>
    <t>4.6.7</t>
  </si>
  <si>
    <t>Evacuation EU-EV / EP</t>
  </si>
  <si>
    <t>Evacuation des appareils sanitaires</t>
  </si>
  <si>
    <t>4.6.7.1</t>
  </si>
  <si>
    <t>4.6.7.2</t>
  </si>
  <si>
    <t>Réseaux collecteurs EU-EV</t>
  </si>
  <si>
    <t>4.6.7.3</t>
  </si>
  <si>
    <t>Réseaux collecteurs eaux grasses (EG) de cuisine (lot VRD –GO)</t>
  </si>
  <si>
    <t>Evacuation des EP</t>
  </si>
  <si>
    <t>4.6.7.4</t>
  </si>
  <si>
    <t>4.6.8</t>
  </si>
  <si>
    <t>Généralité</t>
  </si>
  <si>
    <t>4.6.8.1</t>
  </si>
  <si>
    <t>Définition des équipements sanitaires</t>
  </si>
  <si>
    <t>4.6.8.2</t>
  </si>
  <si>
    <t>Distribution Gaz</t>
  </si>
  <si>
    <t>4.6.9</t>
  </si>
  <si>
    <t>4.8.1</t>
  </si>
  <si>
    <t>Généralités</t>
  </si>
  <si>
    <t>4.8.1.0.1</t>
  </si>
  <si>
    <t>Armoires et coffrets à équipements fixes</t>
  </si>
  <si>
    <t>4.8.1.0.2</t>
  </si>
  <si>
    <t>Câblage</t>
  </si>
  <si>
    <t>4.8.1.0.3</t>
  </si>
  <si>
    <t>Chemins de câble</t>
  </si>
  <si>
    <t>Tableau en sous-station</t>
  </si>
  <si>
    <t>4.8.2</t>
  </si>
  <si>
    <t>Coffret technique en cuisine</t>
  </si>
  <si>
    <t>4.8.3</t>
  </si>
  <si>
    <t>Tableau Unité sanitaire</t>
  </si>
  <si>
    <t>4.8.4</t>
  </si>
  <si>
    <t>Raccordement sur attente fournie par l'électricien</t>
  </si>
  <si>
    <t>4.8.5</t>
  </si>
  <si>
    <t>Présentation des étiquettes</t>
  </si>
  <si>
    <t>4.9.1</t>
  </si>
  <si>
    <t>● appareils et tableaux électriques,</t>
  </si>
  <si>
    <t>● Organe de sécurité incendie,</t>
  </si>
  <si>
    <t>● vannes et registres modulants,</t>
  </si>
  <si>
    <t>● robinetterie,</t>
  </si>
  <si>
    <t>● appareils de mesure et de contrôle,</t>
  </si>
  <si>
    <t>● Départs en locaux techniques</t>
  </si>
  <si>
    <t>pm</t>
  </si>
  <si>
    <t>Liaisin frigorifique</t>
  </si>
  <si>
    <t>télécommande filaire,</t>
  </si>
  <si>
    <t>Régulation intégrée à débit constant avec arrêt (ou réduit) de nuit</t>
  </si>
  <si>
    <t>Télécommande déportée en armoire électrique</t>
  </si>
  <si>
    <t>Grilles de ventilation haute et basse des placards électriques</t>
  </si>
  <si>
    <t>Grilles de ventilation du vide-sanitaires</t>
  </si>
  <si>
    <t>Plots anti-vibratiles</t>
  </si>
  <si>
    <t>Prises d’air et de rejet avec sifflets pare-pluie / grillage anti-volatiles</t>
  </si>
  <si>
    <t>Ouvrages métalliques de sortie de ses réseaux en toiture</t>
  </si>
  <si>
    <t>Plan de sécurité</t>
  </si>
  <si>
    <t>Repérage et étiquetage</t>
  </si>
  <si>
    <t xml:space="preserve">Prises d’alimentation extérieure </t>
  </si>
  <si>
    <t>Y compris bouchon, chaînette, robinet de vidange et plaques indicatrices</t>
  </si>
  <si>
    <t>Acier galvanisé Dn 65</t>
  </si>
  <si>
    <t>2 prises de Dn 40 mm à chauque niveau</t>
  </si>
  <si>
    <t>comp.</t>
  </si>
  <si>
    <t>Gaine horizontale en toiture</t>
  </si>
  <si>
    <t>Neutralisation provisoire (Mesure conservatoire)</t>
  </si>
  <si>
    <t>Dévoiement GAZ pour continuité de service (Mesure conservatoire)</t>
  </si>
  <si>
    <t>Alimentation enterrée (lot VRD)</t>
  </si>
  <si>
    <t>Réseau gaz - alimentation préparation chaude</t>
  </si>
  <si>
    <t>Les départs de chauffage en chaufferie</t>
  </si>
  <si>
    <t>Poduction d’ECS 
Y accessoires pompe, vanne deux voies, etc.
Régulation et la surveillance de l’installation de production d’ECS</t>
  </si>
  <si>
    <t>Les voyants de défauts et de marche en façade d’armoire</t>
  </si>
  <si>
    <t>Le voyant de tension en façade d’armoire</t>
  </si>
  <si>
    <t xml:space="preserve">Les commutateurs marche/arrêt </t>
  </si>
  <si>
    <t>Le bouton de test de lampe</t>
  </si>
  <si>
    <t>L'afficheur de commande de la CTA annexes</t>
  </si>
  <si>
    <t>Les commandes et de régulation de débit de hotte</t>
  </si>
  <si>
    <t>L'alarme technique du bac à graisses</t>
  </si>
  <si>
    <t>Le report de défaut de l’extracteur VMC</t>
  </si>
  <si>
    <t>l’alimentation électrique du traitement d’odeurs par UV (Option)</t>
  </si>
  <si>
    <t>Option</t>
  </si>
  <si>
    <t>opt</t>
  </si>
  <si>
    <t>Les circuits de puissance nécessaire pour les deux équipements de climatisation</t>
  </si>
  <si>
    <t>L’afficheur de commande de la CTA US</t>
  </si>
  <si>
    <t>CTA Annexe cuisine</t>
  </si>
  <si>
    <t>CTA de compensation</t>
  </si>
  <si>
    <t>Pompe de relevage enterrée</t>
  </si>
  <si>
    <t>L’extraction de hotte</t>
  </si>
  <si>
    <t>Repérage complet</t>
  </si>
  <si>
    <t>ballon d’ECS avec échangeur intégré 500 litres</t>
  </si>
  <si>
    <t>Gestion centralisée Pack Control 3</t>
  </si>
  <si>
    <t>Sonde de température</t>
  </si>
  <si>
    <t>Socle</t>
  </si>
  <si>
    <t>Tuyauterie cuivre</t>
  </si>
  <si>
    <t>Vanne d'isolement</t>
  </si>
  <si>
    <t>Clapet antie retour controlable type EA</t>
  </si>
  <si>
    <t xml:space="preserve">Té de de visite en gaine technique </t>
  </si>
  <si>
    <t xml:space="preserve"> Traitement des odeurs de cuisine</t>
  </si>
  <si>
    <t>Mesure conservatoire</t>
  </si>
  <si>
    <t>RECAPITULATIF BASE</t>
  </si>
  <si>
    <t>Coffret coupure gaz</t>
  </si>
  <si>
    <t>Logette GAZ</t>
  </si>
  <si>
    <t>DNXX</t>
  </si>
  <si>
    <t>Y-compris accessoire (vannes de barrage, détendeurs, manomètre etc,…)</t>
  </si>
  <si>
    <t>Accessoires : sondes, thermomètres, manomètre etc...</t>
  </si>
  <si>
    <t>Ø125</t>
  </si>
  <si>
    <t>Ø160</t>
  </si>
  <si>
    <t>Ø200</t>
  </si>
  <si>
    <t>Piège à son CTA compensation</t>
  </si>
  <si>
    <t>Piège à son extraction</t>
  </si>
  <si>
    <t>CCF</t>
  </si>
  <si>
    <t xml:space="preserve">Modification de l’existant et maintien d’exploitation </t>
  </si>
  <si>
    <t>● Réseau EC cheminant en cuisine existante (alimentation des cellules) : à dévoyer et protéger,</t>
  </si>
  <si>
    <t>● Réseau générale EF de la maison d’arrêt : à rénover, à déplacer et à protéger dans la cuisine existante</t>
  </si>
  <si>
    <t>● Réseau Gaz : neutralisation et dépose</t>
  </si>
  <si>
    <t>● La dépose des climatisations existantes de la zone Unité sanitaire existante : mise en oeuvre d’un chauffage provisoire électrique suivant la saisonnalité</t>
  </si>
  <si>
    <t>● Suppression des équipements sanitaires des deux cellules MAH RDC supprimée et neutralisation des réseaux</t>
  </si>
  <si>
    <t xml:space="preserve">● Dévoiement en hauteur des réseaux de chauffage de cellule dans les deux cellules MAH supprimée au RDC </t>
  </si>
  <si>
    <t>● La dépose des équipements de plomberie extérieurs (lavoir et robinets de puisage, conduits d’évacuation etc.) situés sur la façade.</t>
  </si>
  <si>
    <t>Coupures et dévoiements de réseaux existants selon CCTP en amont des travaux de gros œuvre:</t>
  </si>
  <si>
    <t>Dépose ou les modifications après libération de la zone US existante</t>
  </si>
  <si>
    <t>● Caisson de ventilation existante et gaines d’extraction à déposer ou bouchonnage de l’antenne</t>
  </si>
  <si>
    <t>● Dépose des appareils sanitaires (5 lavabos, 1 WC, 1 évier) et leurs raccordements de plomberie</t>
  </si>
  <si>
    <t>● Dépose des réseaux intérieures de climatisation et de condensats</t>
  </si>
  <si>
    <t>● La dépose de deux radiateurs en fonte et de leurs antennes de raccordement issue de la cuisine</t>
  </si>
  <si>
    <t>● La dépose d’un radiateur électrique</t>
  </si>
  <si>
    <t>Les métrés et les quantitatifs sont donnés à titre indicatif, l'entreprise doit les contrôler. Dans le cas où une modification serait apportée, la ligne sera mise en évidence en jaune.</t>
  </si>
  <si>
    <t>Les marques et modèles des équipements devront être conforme au CCTP.</t>
  </si>
  <si>
    <t>Conduits acier noir</t>
  </si>
  <si>
    <t xml:space="preserve">Trappe de visite gaine </t>
  </si>
  <si>
    <t>Une vanne de purge étanche</t>
  </si>
  <si>
    <t>Calorifuge toiture 50 mm - laine de roche et finition tôle isoxale</t>
  </si>
  <si>
    <t>CTA tout air neuf compensation sur batterie chaude</t>
  </si>
  <si>
    <t>Manchette de raccordement EXT - CTA</t>
  </si>
  <si>
    <t>Hotte cuisson avec commande locale avec variateur sur CTA Comp.</t>
  </si>
  <si>
    <t>Hotte plonge avec extracteur intégré et commande locale avec variateur sur CTA Compensation</t>
  </si>
  <si>
    <t>Régulation automatique selon CCTP</t>
  </si>
  <si>
    <t>Mise en service fabricant (Tous équipements)</t>
  </si>
  <si>
    <t>Cassette plafonière 4 voies avec pompe de relevage</t>
  </si>
  <si>
    <t>télécommande filaire Bureau,</t>
  </si>
  <si>
    <t>Mise en service (ensembles des installations)</t>
  </si>
  <si>
    <t>Registre motorisé sur air neuf</t>
  </si>
  <si>
    <t>kg</t>
  </si>
  <si>
    <t>Tête thermostatique</t>
  </si>
  <si>
    <t>Radiateurs</t>
  </si>
  <si>
    <t xml:space="preserve">Piège à son CTA </t>
  </si>
  <si>
    <t>Piège à son Extraction</t>
  </si>
  <si>
    <t>Conduits circulaire  - Gaine galvanisé et d’accessoires à joints</t>
  </si>
  <si>
    <t>Régulation type MR</t>
  </si>
  <si>
    <t>Grille d'insufflation inviolable</t>
  </si>
  <si>
    <t>Grille d'extraction inviolable</t>
  </si>
  <si>
    <t>Locaux sans surveillance</t>
  </si>
  <si>
    <t>Locaux avec surveillance</t>
  </si>
  <si>
    <t>Bouches de soufflage</t>
  </si>
  <si>
    <t>Bouches de reprise</t>
  </si>
  <si>
    <t>Calorifuge toiture 50 mm - et finition tôle d’aluminium</t>
  </si>
  <si>
    <t>Gaine</t>
  </si>
  <si>
    <t>Calorifuge avec pare vapeur</t>
  </si>
  <si>
    <t>Flexible (compris raccord diffuseur)</t>
  </si>
  <si>
    <t>Calorifuge</t>
  </si>
  <si>
    <t>Conduits air neufs d’acier spiralée</t>
  </si>
  <si>
    <t xml:space="preserve">Extracteur VMC </t>
  </si>
  <si>
    <t xml:space="preserve">Conduits circulaire  - Gaine galvanisé </t>
  </si>
  <si>
    <t>Extracteur VMC type C4 isolée laine de verre 25mm M0.</t>
  </si>
  <si>
    <t>Gaine selon DTU 68.1</t>
  </si>
  <si>
    <t>une trappe de visite à l’aspiration.</t>
  </si>
  <si>
    <t>Bouche d'extraction sanitaire-vestiaire</t>
  </si>
  <si>
    <t>US + Cuisine MA Chambery</t>
  </si>
  <si>
    <t>Réseau condensation CLIM</t>
  </si>
  <si>
    <t>Ø40</t>
  </si>
  <si>
    <t>Tampons de dégorgement</t>
  </si>
  <si>
    <t>Manchon coupe feu</t>
  </si>
  <si>
    <t>Siphon de sol technique</t>
  </si>
  <si>
    <t>Ø100</t>
  </si>
  <si>
    <t>DN100</t>
  </si>
  <si>
    <t>DN40</t>
  </si>
  <si>
    <t xml:space="preserve">Calorifugeage DN40 </t>
  </si>
  <si>
    <t>Calorifugeage DN40 (finition isoxale)</t>
  </si>
  <si>
    <t>Tuyauterie Acier noir DN15 distrib</t>
  </si>
  <si>
    <t>Calorifugeage DN15</t>
  </si>
  <si>
    <t>Calorifugeage DN40 (finition PVC-Local technique)</t>
  </si>
  <si>
    <t>Calorifugeage DN20 (finition PVC-Local technique)</t>
  </si>
  <si>
    <t>Vanne d'isolement DN15</t>
  </si>
  <si>
    <t>Vanne de réglage</t>
  </si>
  <si>
    <t>Té sur retour</t>
  </si>
  <si>
    <t>Rincage et essais réglementaires des résaeux de plomberie</t>
  </si>
  <si>
    <t>Analyse d'eau</t>
  </si>
  <si>
    <t>Reprises apres essais</t>
  </si>
  <si>
    <t>réception avec les concessionnaires</t>
  </si>
  <si>
    <t>réception générale des travaux</t>
  </si>
  <si>
    <t>Rincage et test en pression des réseaux de Chauffage</t>
  </si>
  <si>
    <t>Attente pour base vie</t>
  </si>
  <si>
    <t>Etude d'éxécution</t>
  </si>
  <si>
    <t>Plan d'éxécution</t>
  </si>
  <si>
    <t>Unité extérieur CF BOF (hors lot)</t>
  </si>
  <si>
    <t>Unité CF NEG (hors lot)</t>
  </si>
  <si>
    <t>Unité CF JOUR (hors lot)</t>
  </si>
  <si>
    <t>Unité CF Fruit et légume (hors lot)</t>
  </si>
  <si>
    <t>Réseau condensation évaporateur (hors lot)</t>
  </si>
  <si>
    <t xml:space="preserve">Evaporateur cuisine </t>
  </si>
  <si>
    <t>Ø315</t>
  </si>
  <si>
    <t>Ø500</t>
  </si>
  <si>
    <t>Nettoyage quotidien</t>
  </si>
  <si>
    <t>350x600</t>
  </si>
  <si>
    <t>Gaine coupe feu 1h en toiture</t>
  </si>
  <si>
    <t>Ø800</t>
  </si>
  <si>
    <t>Finition tôle isoxale</t>
  </si>
  <si>
    <t>Conduits air neufs d’acier rectangulaire</t>
  </si>
  <si>
    <t>350x600 (5 m)</t>
  </si>
  <si>
    <t>Ø400</t>
  </si>
  <si>
    <t>350*600</t>
  </si>
  <si>
    <t>Bouches compensation cuisine</t>
  </si>
  <si>
    <t>Ø250</t>
  </si>
  <si>
    <t>Intérieur</t>
  </si>
  <si>
    <t>Extérieur</t>
  </si>
  <si>
    <t>Locaux non accessible au détenue (Cuisine)</t>
  </si>
  <si>
    <t>Calorifuge 25 mm finition papier kraft / aluminium, catégorie M1</t>
  </si>
  <si>
    <t>Ø100 isolé (réseau extérieur)</t>
  </si>
  <si>
    <t>Ø40 isolé (réseau extérieur)</t>
  </si>
  <si>
    <t xml:space="preserve"> pm</t>
  </si>
  <si>
    <t xml:space="preserve"> cp</t>
  </si>
  <si>
    <t>cp</t>
  </si>
  <si>
    <t>Les unitée de climatisation.</t>
  </si>
  <si>
    <t>DN50</t>
  </si>
  <si>
    <t>Conduite intérieure</t>
  </si>
  <si>
    <t>Conduite enterrée</t>
  </si>
  <si>
    <t>Conduite sous dalle</t>
  </si>
  <si>
    <t>l’alimentation électrique du traitement d’odeurs par UV</t>
  </si>
  <si>
    <t>OPTION TRAITEMENT UV CUISINE</t>
  </si>
  <si>
    <t>Distribution d’eau chaude sanitaire (Bouclage compris)</t>
  </si>
  <si>
    <t>DN15</t>
  </si>
  <si>
    <t>Date : 07/11/2024</t>
  </si>
  <si>
    <t>DN20</t>
  </si>
  <si>
    <t>Conduite vide sanitaire (vestaires cuisine)</t>
  </si>
  <si>
    <t>Erreur CCTP sup 4.7</t>
  </si>
  <si>
    <t>Séparation hydraulique via un échangeur à plaques et ces accessoires
Selon shéma de principe hydraulique solution 1 - BASE</t>
  </si>
  <si>
    <t>Remplacement de l'échangeur Général - Future + existant (115kW+1 138kW) + manutention</t>
  </si>
  <si>
    <t>Ventilations primaire toiture</t>
  </si>
  <si>
    <t xml:space="preserve">Bac à graisse : raccordements élec + alarme (pose de </t>
  </si>
  <si>
    <t>Séparation hydraulique via un échangeur à plaques et ces accessoires
Selon shéma de principe hydraulique solution 2 - BASE</t>
  </si>
  <si>
    <t>VARIANTE PRODUCTION</t>
  </si>
  <si>
    <t>Y compris Joints d’étanchéités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</si>
</sst>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&quot;    &quot;;\-#,##0.00&quot;    &quot;;&quot; -&quot;#&quot;    &quot;;@\ "/>
    <numFmt numFmtId="167" formatCode="#,##0.00\ &quot;€&quot;"/>
  </numFmts>
  <fonts count="18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6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4"/>
      <color rgb="FF00B050"/>
      <name val="Poppins"/>
    </font>
    <font>
      <b/>
      <sz val="16"/>
      <color rgb="FF00B050"/>
      <name val="Poppins"/>
    </font>
    <font>
      <sz val="14"/>
      <color rgb="FF00B050"/>
      <name val="Poppin"/>
    </font>
    <font>
      <sz val="11"/>
      <color rgb="FF9C5700"/>
      <name val="Calibri"/>
      <family val="2"/>
      <scheme val="minor"/>
    </font>
    <font>
      <sz val="12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entury Gothic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EB9C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0" fontId="5" fillId="0" borderId="0"/>
    <xf numFmtId="0" fontId="3" fillId="0" borderId="0"/>
    <xf numFmtId="9" fontId="5" fillId="0" borderId="0" applyFont="0" applyFill="0" applyBorder="0" applyAlignment="0" applyProtection="0"/>
    <xf numFmtId="0" fontId="14" fillId="3" borderId="0" applyNumberFormat="0" applyBorder="0" applyAlignment="0" applyProtection="0"/>
  </cellStyleXfs>
  <cellXfs count="151">
    <xf numFmtId="0" fontId="0" fillId="0" borderId="0" xfId="0"/>
    <xf numFmtId="0" fontId="4" fillId="0" borderId="0" xfId="0" applyFont="1"/>
    <xf numFmtId="0" fontId="4" fillId="0" borderId="0" xfId="0" applyFont="1" applyBorder="1" applyAlignment="1"/>
    <xf numFmtId="0" fontId="5" fillId="0" borderId="0" xfId="0" applyFont="1"/>
    <xf numFmtId="165" fontId="2" fillId="0" borderId="0" xfId="2" applyFont="1" applyFill="1" applyBorder="1" applyAlignment="1" applyProtection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2" fillId="0" borderId="0" xfId="0" applyFont="1" applyBorder="1" applyAlignment="1"/>
    <xf numFmtId="0" fontId="4" fillId="0" borderId="0" xfId="1" applyFont="1" applyAlignment="1">
      <alignment vertical="center"/>
    </xf>
    <xf numFmtId="0" fontId="4" fillId="0" borderId="0" xfId="1" applyFont="1" applyFill="1" applyBorder="1" applyAlignment="1">
      <alignment vertical="center"/>
    </xf>
    <xf numFmtId="0" fontId="1" fillId="0" borderId="0" xfId="0" applyFont="1"/>
    <xf numFmtId="9" fontId="4" fillId="0" borderId="0" xfId="5" applyFont="1"/>
    <xf numFmtId="0" fontId="4" fillId="0" borderId="8" xfId="1" applyFont="1" applyBorder="1" applyAlignment="1">
      <alignment horizontal="center" vertical="center"/>
    </xf>
    <xf numFmtId="0" fontId="4" fillId="0" borderId="8" xfId="1" applyFont="1" applyBorder="1" applyAlignment="1">
      <alignment vertical="center"/>
    </xf>
    <xf numFmtId="0" fontId="4" fillId="0" borderId="15" xfId="1" applyFont="1" applyBorder="1" applyAlignment="1">
      <alignment horizontal="center" vertical="center"/>
    </xf>
    <xf numFmtId="0" fontId="4" fillId="0" borderId="15" xfId="1" applyFont="1" applyBorder="1" applyAlignment="1">
      <alignment vertical="center"/>
    </xf>
    <xf numFmtId="0" fontId="4" fillId="0" borderId="16" xfId="1" applyFont="1" applyBorder="1" applyAlignment="1">
      <alignment horizontal="center" vertical="center"/>
    </xf>
    <xf numFmtId="0" fontId="4" fillId="0" borderId="16" xfId="1" applyFont="1" applyBorder="1" applyAlignment="1">
      <alignment vertical="center"/>
    </xf>
    <xf numFmtId="0" fontId="4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vertical="center"/>
    </xf>
    <xf numFmtId="167" fontId="1" fillId="0" borderId="0" xfId="0" applyNumberFormat="1" applyFont="1"/>
    <xf numFmtId="44" fontId="2" fillId="0" borderId="23" xfId="2" applyNumberFormat="1" applyFont="1" applyFill="1" applyBorder="1" applyAlignment="1" applyProtection="1">
      <alignment horizontal="center" vertical="center"/>
    </xf>
    <xf numFmtId="0" fontId="4" fillId="0" borderId="24" xfId="1" applyFont="1" applyBorder="1" applyAlignment="1">
      <alignment horizontal="center" vertical="center"/>
    </xf>
    <xf numFmtId="44" fontId="2" fillId="0" borderId="25" xfId="2" applyNumberFormat="1" applyFont="1" applyFill="1" applyBorder="1" applyAlignment="1" applyProtection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12" fillId="0" borderId="10" xfId="0" applyFont="1" applyFill="1" applyBorder="1"/>
    <xf numFmtId="0" fontId="13" fillId="0" borderId="22" xfId="1" applyFont="1" applyBorder="1" applyAlignment="1">
      <alignment vertical="center"/>
    </xf>
    <xf numFmtId="0" fontId="4" fillId="0" borderId="28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29" xfId="1" applyFont="1" applyBorder="1" applyAlignment="1">
      <alignment vertical="center"/>
    </xf>
    <xf numFmtId="0" fontId="4" fillId="0" borderId="22" xfId="1" applyFont="1" applyBorder="1" applyAlignment="1">
      <alignment vertical="center"/>
    </xf>
    <xf numFmtId="0" fontId="4" fillId="0" borderId="35" xfId="1" applyFont="1" applyBorder="1" applyAlignment="1">
      <alignment vertical="center"/>
    </xf>
    <xf numFmtId="0" fontId="4" fillId="0" borderId="36" xfId="1" applyFont="1" applyBorder="1" applyAlignment="1">
      <alignment vertical="center"/>
    </xf>
    <xf numFmtId="0" fontId="4" fillId="0" borderId="39" xfId="1" applyFont="1" applyBorder="1" applyAlignment="1">
      <alignment vertical="center"/>
    </xf>
    <xf numFmtId="0" fontId="4" fillId="0" borderId="46" xfId="1" applyFont="1" applyBorder="1" applyAlignment="1">
      <alignment vertical="center"/>
    </xf>
    <xf numFmtId="0" fontId="4" fillId="0" borderId="34" xfId="1" applyFont="1" applyBorder="1" applyAlignment="1">
      <alignment vertical="center"/>
    </xf>
    <xf numFmtId="0" fontId="4" fillId="0" borderId="47" xfId="1" applyFont="1" applyBorder="1" applyAlignment="1">
      <alignment vertical="center"/>
    </xf>
    <xf numFmtId="0" fontId="4" fillId="0" borderId="42" xfId="1" applyFont="1" applyBorder="1" applyAlignment="1">
      <alignment horizontal="center" vertical="center"/>
    </xf>
    <xf numFmtId="0" fontId="4" fillId="0" borderId="44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167" fontId="5" fillId="0" borderId="8" xfId="0" applyNumberFormat="1" applyFont="1" applyBorder="1"/>
    <xf numFmtId="167" fontId="5" fillId="0" borderId="16" xfId="0" applyNumberFormat="1" applyFont="1" applyBorder="1"/>
    <xf numFmtId="0" fontId="0" fillId="0" borderId="14" xfId="0" applyFont="1" applyBorder="1" applyAlignment="1">
      <alignment horizontal="center" vertical="center"/>
    </xf>
    <xf numFmtId="0" fontId="4" fillId="0" borderId="24" xfId="1" applyFont="1" applyBorder="1" applyAlignment="1">
      <alignment horizontal="right" vertical="center"/>
    </xf>
    <xf numFmtId="0" fontId="8" fillId="2" borderId="2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11" fillId="0" borderId="20" xfId="1" applyFont="1" applyBorder="1" applyAlignment="1">
      <alignment horizontal="left" vertical="center"/>
    </xf>
    <xf numFmtId="0" fontId="11" fillId="0" borderId="31" xfId="1" applyFont="1" applyBorder="1" applyAlignment="1">
      <alignment horizontal="left" vertical="center"/>
    </xf>
    <xf numFmtId="0" fontId="11" fillId="0" borderId="32" xfId="1" applyFont="1" applyBorder="1" applyAlignment="1">
      <alignment horizontal="left" vertical="center"/>
    </xf>
    <xf numFmtId="0" fontId="0" fillId="0" borderId="0" xfId="0" applyFont="1"/>
    <xf numFmtId="44" fontId="2" fillId="0" borderId="0" xfId="2" applyNumberFormat="1" applyFont="1" applyFill="1" applyBorder="1" applyAlignment="1" applyProtection="1">
      <alignment vertical="center"/>
    </xf>
    <xf numFmtId="44" fontId="4" fillId="0" borderId="0" xfId="2" applyNumberFormat="1" applyFont="1" applyFill="1" applyBorder="1" applyAlignment="1" applyProtection="1">
      <alignment vertical="center" wrapText="1"/>
    </xf>
    <xf numFmtId="44" fontId="4" fillId="0" borderId="0" xfId="2" applyNumberFormat="1" applyFont="1" applyFill="1" applyBorder="1" applyAlignment="1" applyProtection="1">
      <alignment vertical="center"/>
    </xf>
    <xf numFmtId="44" fontId="2" fillId="0" borderId="19" xfId="2" applyNumberFormat="1" applyFont="1" applyFill="1" applyBorder="1" applyAlignment="1" applyProtection="1">
      <alignment horizontal="center" vertical="center"/>
    </xf>
    <xf numFmtId="44" fontId="9" fillId="0" borderId="14" xfId="2" applyNumberFormat="1" applyFont="1" applyFill="1" applyBorder="1" applyAlignment="1" applyProtection="1">
      <alignment horizontal="center" vertical="center"/>
    </xf>
    <xf numFmtId="44" fontId="2" fillId="0" borderId="30" xfId="2" applyNumberFormat="1" applyFont="1" applyFill="1" applyBorder="1" applyAlignment="1" applyProtection="1">
      <alignment horizontal="center" vertical="center"/>
    </xf>
    <xf numFmtId="44" fontId="2" fillId="0" borderId="8" xfId="2" applyNumberFormat="1" applyFont="1" applyFill="1" applyBorder="1" applyAlignment="1" applyProtection="1">
      <alignment horizontal="center" vertical="center"/>
    </xf>
    <xf numFmtId="44" fontId="2" fillId="0" borderId="15" xfId="2" applyNumberFormat="1" applyFont="1" applyFill="1" applyBorder="1" applyAlignment="1" applyProtection="1">
      <alignment horizontal="center" vertical="center"/>
    </xf>
    <xf numFmtId="44" fontId="2" fillId="0" borderId="41" xfId="2" applyNumberFormat="1" applyFont="1" applyFill="1" applyBorder="1" applyAlignment="1" applyProtection="1">
      <alignment horizontal="center" vertical="center"/>
    </xf>
    <xf numFmtId="44" fontId="2" fillId="0" borderId="43" xfId="2" applyNumberFormat="1" applyFont="1" applyFill="1" applyBorder="1" applyAlignment="1" applyProtection="1">
      <alignment horizontal="center" vertical="center"/>
    </xf>
    <xf numFmtId="44" fontId="2" fillId="0" borderId="45" xfId="2" applyNumberFormat="1" applyFont="1" applyFill="1" applyBorder="1" applyAlignment="1" applyProtection="1">
      <alignment horizontal="center" vertical="center"/>
    </xf>
    <xf numFmtId="44" fontId="2" fillId="0" borderId="16" xfId="2" applyNumberFormat="1" applyFont="1" applyFill="1" applyBorder="1" applyAlignment="1" applyProtection="1">
      <alignment horizontal="center" vertical="center"/>
    </xf>
    <xf numFmtId="44" fontId="4" fillId="0" borderId="0" xfId="0" applyNumberFormat="1" applyFont="1"/>
    <xf numFmtId="44" fontId="1" fillId="0" borderId="0" xfId="0" applyNumberFormat="1" applyFont="1"/>
    <xf numFmtId="165" fontId="2" fillId="0" borderId="16" xfId="2" applyFont="1" applyFill="1" applyBorder="1" applyAlignment="1" applyProtection="1">
      <alignment horizontal="left" vertical="center" wrapText="1"/>
    </xf>
    <xf numFmtId="0" fontId="4" fillId="0" borderId="48" xfId="1" applyFont="1" applyBorder="1" applyAlignment="1">
      <alignment horizontal="right" vertical="center"/>
    </xf>
    <xf numFmtId="0" fontId="4" fillId="0" borderId="8" xfId="1" applyFont="1" applyBorder="1" applyAlignment="1">
      <alignment horizontal="right" vertical="center"/>
    </xf>
    <xf numFmtId="0" fontId="7" fillId="0" borderId="8" xfId="1" applyFont="1" applyFill="1" applyBorder="1" applyAlignment="1">
      <alignment vertical="center" wrapText="1"/>
    </xf>
    <xf numFmtId="0" fontId="4" fillId="0" borderId="8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vertical="center" wrapText="1"/>
    </xf>
    <xf numFmtId="0" fontId="4" fillId="0" borderId="48" xfId="1" applyFont="1" applyBorder="1" applyAlignment="1">
      <alignment horizontal="center" vertical="center"/>
    </xf>
    <xf numFmtId="0" fontId="4" fillId="0" borderId="8" xfId="0" applyFont="1" applyBorder="1"/>
    <xf numFmtId="0" fontId="5" fillId="0" borderId="8" xfId="0" applyFont="1" applyBorder="1"/>
    <xf numFmtId="0" fontId="4" fillId="0" borderId="8" xfId="1" applyFont="1" applyFill="1" applyBorder="1" applyAlignment="1">
      <alignment vertical="center"/>
    </xf>
    <xf numFmtId="0" fontId="4" fillId="0" borderId="8" xfId="0" applyFont="1" applyFill="1" applyBorder="1"/>
    <xf numFmtId="0" fontId="6" fillId="0" borderId="8" xfId="0" applyFont="1" applyBorder="1"/>
    <xf numFmtId="164" fontId="4" fillId="0" borderId="8" xfId="0" applyNumberFormat="1" applyFont="1" applyBorder="1"/>
    <xf numFmtId="164" fontId="4" fillId="0" borderId="8" xfId="0" applyNumberFormat="1" applyFont="1" applyFill="1" applyBorder="1"/>
    <xf numFmtId="0" fontId="4" fillId="0" borderId="16" xfId="1" applyFont="1" applyBorder="1" applyAlignment="1">
      <alignment vertical="center" wrapText="1"/>
    </xf>
    <xf numFmtId="44" fontId="4" fillId="0" borderId="8" xfId="1" applyNumberFormat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24" xfId="1" applyFont="1" applyFill="1" applyBorder="1" applyAlignment="1">
      <alignment horizontal="right" vertical="center"/>
    </xf>
    <xf numFmtId="44" fontId="4" fillId="0" borderId="14" xfId="1" applyNumberFormat="1" applyFont="1" applyBorder="1" applyAlignment="1">
      <alignment vertical="center"/>
    </xf>
    <xf numFmtId="0" fontId="4" fillId="0" borderId="9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44" fontId="4" fillId="0" borderId="25" xfId="1" applyNumberFormat="1" applyFont="1" applyBorder="1" applyAlignment="1">
      <alignment vertical="center"/>
    </xf>
    <xf numFmtId="44" fontId="4" fillId="0" borderId="26" xfId="1" applyNumberFormat="1" applyFont="1" applyBorder="1" applyAlignment="1">
      <alignment vertical="center"/>
    </xf>
    <xf numFmtId="0" fontId="4" fillId="0" borderId="50" xfId="1" applyFont="1" applyBorder="1" applyAlignment="1">
      <alignment horizontal="center" vertical="center"/>
    </xf>
    <xf numFmtId="44" fontId="4" fillId="0" borderId="33" xfId="1" applyNumberFormat="1" applyFont="1" applyBorder="1" applyAlignment="1">
      <alignment vertical="center"/>
    </xf>
    <xf numFmtId="0" fontId="2" fillId="0" borderId="23" xfId="1" applyFont="1" applyBorder="1" applyAlignment="1">
      <alignment horizontal="center" vertical="center"/>
    </xf>
    <xf numFmtId="165" fontId="2" fillId="0" borderId="51" xfId="2" applyFont="1" applyFill="1" applyBorder="1" applyAlignment="1" applyProtection="1">
      <alignment horizontal="center" vertical="center"/>
    </xf>
    <xf numFmtId="0" fontId="4" fillId="0" borderId="24" xfId="0" applyFont="1" applyBorder="1"/>
    <xf numFmtId="165" fontId="4" fillId="0" borderId="16" xfId="2" applyFont="1" applyFill="1" applyBorder="1" applyAlignment="1" applyProtection="1">
      <alignment horizontal="left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16" xfId="0" applyFont="1" applyBorder="1"/>
    <xf numFmtId="0" fontId="4" fillId="0" borderId="0" xfId="0" applyFont="1" applyBorder="1" applyAlignment="1">
      <alignment horizontal="center" wrapText="1"/>
    </xf>
    <xf numFmtId="0" fontId="4" fillId="0" borderId="18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165" fontId="4" fillId="0" borderId="16" xfId="2" applyFont="1" applyFill="1" applyBorder="1" applyAlignment="1" applyProtection="1">
      <alignment horizontal="center" vertical="center"/>
    </xf>
    <xf numFmtId="0" fontId="4" fillId="0" borderId="40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2" fillId="0" borderId="16" xfId="1" applyFont="1" applyBorder="1" applyAlignment="1">
      <alignment vertical="center" wrapText="1"/>
    </xf>
    <xf numFmtId="0" fontId="2" fillId="0" borderId="16" xfId="1" applyFont="1" applyBorder="1" applyAlignment="1">
      <alignment vertical="center"/>
    </xf>
    <xf numFmtId="0" fontId="8" fillId="2" borderId="0" xfId="1" applyFont="1" applyFill="1" applyBorder="1" applyAlignment="1">
      <alignment horizontal="center" vertical="center"/>
    </xf>
    <xf numFmtId="0" fontId="8" fillId="2" borderId="0" xfId="1" applyFont="1" applyFill="1" applyBorder="1" applyAlignment="1">
      <alignment horizontal="left" vertical="center"/>
    </xf>
    <xf numFmtId="0" fontId="15" fillId="2" borderId="0" xfId="1" applyFont="1" applyFill="1" applyBorder="1" applyAlignment="1">
      <alignment horizontal="left" vertical="center"/>
    </xf>
    <xf numFmtId="0" fontId="15" fillId="2" borderId="0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right" vertical="center"/>
    </xf>
    <xf numFmtId="0" fontId="4" fillId="0" borderId="28" xfId="1" applyFont="1" applyBorder="1" applyAlignment="1">
      <alignment horizontal="right" vertical="center"/>
    </xf>
    <xf numFmtId="0" fontId="4" fillId="0" borderId="21" xfId="1" applyFont="1" applyBorder="1" applyAlignment="1">
      <alignment horizontal="center" vertical="center"/>
    </xf>
    <xf numFmtId="0" fontId="4" fillId="0" borderId="49" xfId="1" applyFont="1" applyBorder="1" applyAlignment="1">
      <alignment vertical="center"/>
    </xf>
    <xf numFmtId="0" fontId="4" fillId="0" borderId="49" xfId="1" applyFont="1" applyBorder="1" applyAlignment="1">
      <alignment horizontal="center" vertical="center"/>
    </xf>
    <xf numFmtId="0" fontId="4" fillId="0" borderId="21" xfId="1" applyFont="1" applyFill="1" applyBorder="1" applyAlignment="1">
      <alignment horizontal="right" vertical="center"/>
    </xf>
    <xf numFmtId="0" fontId="2" fillId="0" borderId="9" xfId="0" applyFont="1" applyBorder="1"/>
    <xf numFmtId="0" fontId="4" fillId="0" borderId="52" xfId="1" applyFont="1" applyBorder="1" applyAlignment="1">
      <alignment horizontal="center" vertical="center"/>
    </xf>
    <xf numFmtId="0" fontId="4" fillId="0" borderId="8" xfId="0" applyFont="1" applyFill="1" applyBorder="1" applyAlignment="1">
      <alignment wrapText="1"/>
    </xf>
    <xf numFmtId="0" fontId="16" fillId="0" borderId="8" xfId="0" applyFont="1" applyBorder="1"/>
    <xf numFmtId="0" fontId="2" fillId="0" borderId="8" xfId="1" applyFont="1" applyFill="1" applyBorder="1" applyAlignment="1">
      <alignment vertical="center" wrapText="1"/>
    </xf>
    <xf numFmtId="0" fontId="6" fillId="0" borderId="8" xfId="1" applyFont="1" applyFill="1" applyBorder="1" applyAlignment="1">
      <alignment vertical="center" wrapText="1"/>
    </xf>
    <xf numFmtId="0" fontId="17" fillId="0" borderId="29" xfId="0" applyFont="1" applyBorder="1" applyAlignment="1" applyProtection="1">
      <alignment horizontal="left" vertical="center" wrapText="1"/>
    </xf>
    <xf numFmtId="167" fontId="1" fillId="0" borderId="0" xfId="2" applyNumberFormat="1" applyFont="1" applyFill="1" applyBorder="1" applyAlignment="1" applyProtection="1">
      <alignment horizontal="center" vertical="center"/>
    </xf>
    <xf numFmtId="167" fontId="4" fillId="0" borderId="0" xfId="2" applyNumberFormat="1" applyFont="1" applyFill="1" applyBorder="1" applyAlignment="1" applyProtection="1">
      <alignment horizontal="center" vertical="center"/>
    </xf>
    <xf numFmtId="167" fontId="8" fillId="2" borderId="0" xfId="1" applyNumberFormat="1" applyFont="1" applyFill="1" applyBorder="1" applyAlignment="1">
      <alignment horizontal="center" vertical="center"/>
    </xf>
    <xf numFmtId="167" fontId="4" fillId="0" borderId="8" xfId="0" applyNumberFormat="1" applyFont="1" applyBorder="1"/>
    <xf numFmtId="167" fontId="4" fillId="0" borderId="0" xfId="0" applyNumberFormat="1" applyFont="1" applyBorder="1" applyAlignment="1"/>
    <xf numFmtId="167" fontId="0" fillId="0" borderId="0" xfId="0" applyNumberFormat="1" applyFont="1"/>
    <xf numFmtId="167" fontId="4" fillId="0" borderId="18" xfId="2" applyNumberFormat="1" applyFont="1" applyFill="1" applyBorder="1" applyAlignment="1" applyProtection="1">
      <alignment horizontal="center" vertical="center"/>
    </xf>
    <xf numFmtId="167" fontId="4" fillId="0" borderId="22" xfId="2" applyNumberFormat="1" applyFont="1" applyFill="1" applyBorder="1" applyAlignment="1" applyProtection="1">
      <alignment horizontal="center" vertical="center"/>
    </xf>
    <xf numFmtId="167" fontId="4" fillId="0" borderId="8" xfId="2" applyNumberFormat="1" applyFont="1" applyFill="1" applyBorder="1" applyAlignment="1" applyProtection="1">
      <alignment horizontal="center" vertical="center"/>
    </xf>
    <xf numFmtId="167" fontId="4" fillId="0" borderId="15" xfId="2" applyNumberFormat="1" applyFont="1" applyFill="1" applyBorder="1" applyAlignment="1" applyProtection="1">
      <alignment horizontal="center" vertical="center"/>
    </xf>
    <xf numFmtId="167" fontId="4" fillId="0" borderId="29" xfId="2" applyNumberFormat="1" applyFont="1" applyFill="1" applyBorder="1" applyAlignment="1" applyProtection="1">
      <alignment horizontal="center" vertical="center"/>
    </xf>
    <xf numFmtId="167" fontId="4" fillId="0" borderId="16" xfId="2" applyNumberFormat="1" applyFont="1" applyFill="1" applyBorder="1" applyAlignment="1" applyProtection="1">
      <alignment horizontal="center" vertical="center"/>
    </xf>
    <xf numFmtId="167" fontId="4" fillId="0" borderId="40" xfId="2" applyNumberFormat="1" applyFont="1" applyFill="1" applyBorder="1" applyAlignment="1" applyProtection="1">
      <alignment horizontal="center" vertical="center"/>
    </xf>
    <xf numFmtId="167" fontId="4" fillId="0" borderId="7" xfId="2" applyNumberFormat="1" applyFont="1" applyFill="1" applyBorder="1" applyAlignment="1" applyProtection="1">
      <alignment horizontal="center" vertical="center"/>
    </xf>
    <xf numFmtId="167" fontId="4" fillId="0" borderId="37" xfId="2" applyNumberFormat="1" applyFont="1" applyFill="1" applyBorder="1" applyAlignment="1" applyProtection="1">
      <alignment horizontal="center" vertical="center"/>
    </xf>
    <xf numFmtId="167" fontId="4" fillId="0" borderId="49" xfId="2" applyNumberFormat="1" applyFont="1" applyFill="1" applyBorder="1" applyAlignment="1" applyProtection="1">
      <alignment horizontal="center" vertical="center"/>
    </xf>
    <xf numFmtId="0" fontId="4" fillId="0" borderId="8" xfId="6" applyFont="1" applyFill="1" applyBorder="1" applyAlignment="1">
      <alignment vertical="center" wrapText="1"/>
    </xf>
    <xf numFmtId="0" fontId="0" fillId="0" borderId="8" xfId="0" applyFont="1" applyBorder="1"/>
    <xf numFmtId="167" fontId="14" fillId="0" borderId="16" xfId="6" applyNumberFormat="1" applyFont="1" applyFill="1" applyBorder="1" applyAlignment="1" applyProtection="1">
      <alignment horizontal="center" vertical="center"/>
    </xf>
    <xf numFmtId="0" fontId="4" fillId="0" borderId="8" xfId="6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vertical="center" wrapText="1"/>
    </xf>
    <xf numFmtId="44" fontId="4" fillId="0" borderId="53" xfId="2" applyNumberFormat="1" applyFont="1" applyFill="1" applyBorder="1" applyAlignment="1" applyProtection="1">
      <alignment horizontal="center" vertical="center"/>
    </xf>
    <xf numFmtId="0" fontId="7" fillId="0" borderId="0" xfId="1" applyFont="1" applyAlignment="1">
      <alignment vertical="center"/>
    </xf>
    <xf numFmtId="0" fontId="11" fillId="0" borderId="5" xfId="1" applyFont="1" applyBorder="1" applyAlignment="1">
      <alignment horizontal="left" vertical="center"/>
    </xf>
    <xf numFmtId="0" fontId="11" fillId="0" borderId="6" xfId="1" applyFont="1" applyBorder="1" applyAlignment="1">
      <alignment horizontal="left" vertical="center"/>
    </xf>
    <xf numFmtId="44" fontId="9" fillId="0" borderId="13" xfId="2" applyNumberFormat="1" applyFont="1" applyFill="1" applyBorder="1" applyAlignment="1" applyProtection="1">
      <alignment horizontal="center" vertical="center"/>
    </xf>
  </cellXfs>
  <cellStyles count="7">
    <cellStyle name="Milliers 2" xfId="2" xr:uid="{00000000-0005-0000-0000-000000000000}"/>
    <cellStyle name="Neutre" xfId="6" builtinId="28"/>
    <cellStyle name="Normal" xfId="0" builtinId="0"/>
    <cellStyle name="Normal 2" xfId="1" xr:uid="{00000000-0005-0000-0000-000002000000}"/>
    <cellStyle name="Normal 2 2" xfId="4" xr:uid="{00000000-0005-0000-0000-000003000000}"/>
    <cellStyle name="Normal 2 4" xfId="3" xr:uid="{00000000-0005-0000-0000-000004000000}"/>
    <cellStyle name="Pourcentag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33617</xdr:colOff>
      <xdr:row>0</xdr:row>
      <xdr:rowOff>1</xdr:rowOff>
    </xdr:from>
    <xdr:to>
      <xdr:col>9</xdr:col>
      <xdr:colOff>1770528</xdr:colOff>
      <xdr:row>63</xdr:row>
      <xdr:rowOff>185476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C9F2F03-D5C9-4919-B510-47553A38B5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617" y="1"/>
          <a:ext cx="8594911" cy="12186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17182</xdr:colOff>
      <xdr:row>1</xdr:row>
      <xdr:rowOff>4482</xdr:rowOff>
    </xdr:from>
    <xdr:to>
      <xdr:col>4</xdr:col>
      <xdr:colOff>339090</xdr:colOff>
      <xdr:row>3</xdr:row>
      <xdr:rowOff>3643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9115DBA-1A4A-4367-AB9B-79219E3776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3907" y="194982"/>
          <a:ext cx="1167728" cy="5763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E5278-95E9-40E0-A14E-77895F0CCE09}">
  <dimension ref="A1"/>
  <sheetViews>
    <sheetView tabSelected="1" view="pageBreakPreview" zoomScale="85" zoomScaleNormal="100" zoomScaleSheetLayoutView="85" workbookViewId="0">
      <selection activeCell="M59" sqref="M59"/>
    </sheetView>
  </sheetViews>
  <sheetFormatPr baseColWidth="10" defaultRowHeight="15"/>
  <cols>
    <col min="10" max="10" width="27" customWidth="1"/>
  </cols>
  <sheetData/>
  <pageMargins left="0.25" right="0.25" top="0.75" bottom="0.75" header="0.3" footer="0.3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6C33A-D7CC-4AB0-A8D8-F3028953B4D0}">
  <sheetPr>
    <pageSetUpPr fitToPage="1"/>
  </sheetPr>
  <dimension ref="A1:J565"/>
  <sheetViews>
    <sheetView view="pageBreakPreview" topLeftCell="A153" zoomScale="115" zoomScaleNormal="70" zoomScaleSheetLayoutView="115" zoomScalePageLayoutView="70" workbookViewId="0">
      <selection activeCell="J175" sqref="J175"/>
    </sheetView>
  </sheetViews>
  <sheetFormatPr baseColWidth="10" defaultColWidth="11.42578125" defaultRowHeight="15"/>
  <cols>
    <col min="1" max="1" width="10.42578125" style="3" customWidth="1"/>
    <col min="2" max="2" width="3.28515625" style="3" customWidth="1"/>
    <col min="3" max="3" width="63.140625" style="3" customWidth="1"/>
    <col min="4" max="4" width="12.7109375" style="53" bestFit="1" customWidth="1"/>
    <col min="5" max="5" width="9.28515625" style="53" customWidth="1"/>
    <col min="6" max="6" width="11.42578125" style="130" bestFit="1" customWidth="1"/>
    <col min="7" max="7" width="16.85546875" style="66" bestFit="1" customWidth="1"/>
    <col min="8" max="9" width="11.42578125" style="3"/>
    <col min="10" max="10" width="8.5703125" style="3" customWidth="1"/>
    <col min="11" max="11" width="22.28515625" style="3" bestFit="1" customWidth="1"/>
    <col min="12" max="12" width="39.140625" style="3" bestFit="1" customWidth="1"/>
    <col min="13" max="16384" width="11.42578125" style="3"/>
  </cols>
  <sheetData>
    <row r="1" spans="1:8">
      <c r="A1" s="5"/>
      <c r="B1" s="6"/>
      <c r="C1" s="6"/>
      <c r="D1" s="5"/>
      <c r="E1" s="5"/>
      <c r="F1" s="125"/>
      <c r="G1" s="54"/>
    </row>
    <row r="2" spans="1:8">
      <c r="A2" s="7"/>
      <c r="B2" s="8"/>
      <c r="C2" s="9"/>
      <c r="E2" s="2"/>
      <c r="F2" s="129"/>
      <c r="G2" s="54"/>
    </row>
    <row r="3" spans="1:8" ht="30" customHeight="1">
      <c r="A3" s="7"/>
      <c r="B3" s="8"/>
      <c r="C3" s="147" t="s">
        <v>444</v>
      </c>
      <c r="D3" s="99"/>
      <c r="E3" s="99"/>
      <c r="G3" s="55"/>
    </row>
    <row r="4" spans="1:8" ht="15.75" thickBot="1">
      <c r="A4" s="7"/>
      <c r="B4" s="9"/>
      <c r="C4" s="9"/>
      <c r="D4" s="7"/>
      <c r="E4" s="7"/>
      <c r="F4" s="126"/>
      <c r="G4" s="56"/>
    </row>
    <row r="5" spans="1:8" ht="21.75" thickBot="1">
      <c r="A5" s="46" t="s">
        <v>380</v>
      </c>
      <c r="B5" s="47"/>
      <c r="C5" s="47"/>
      <c r="D5" s="47"/>
      <c r="E5" s="47"/>
      <c r="F5" s="47"/>
      <c r="G5" s="48"/>
    </row>
    <row r="6" spans="1:8" ht="21">
      <c r="A6" s="108"/>
      <c r="B6" s="108"/>
      <c r="C6" s="108"/>
      <c r="D6" s="108"/>
      <c r="E6" s="108"/>
      <c r="F6" s="127"/>
      <c r="G6" s="108"/>
    </row>
    <row r="7" spans="1:8" ht="31.5" customHeight="1">
      <c r="A7" s="111" t="s">
        <v>339</v>
      </c>
      <c r="B7" s="111"/>
      <c r="C7" s="111"/>
      <c r="D7" s="111"/>
      <c r="E7" s="111"/>
      <c r="F7" s="111"/>
      <c r="G7" s="111"/>
    </row>
    <row r="8" spans="1:8" ht="21">
      <c r="A8" s="110" t="s">
        <v>340</v>
      </c>
      <c r="B8" s="109"/>
      <c r="C8" s="108"/>
      <c r="D8" s="108"/>
      <c r="E8" s="108"/>
      <c r="F8" s="127"/>
      <c r="G8" s="108"/>
    </row>
    <row r="9" spans="1:8" ht="15.75" thickBot="1">
      <c r="A9" s="7"/>
      <c r="B9" s="9"/>
      <c r="C9" s="9"/>
      <c r="D9" s="7"/>
      <c r="E9" s="7"/>
      <c r="F9" s="126"/>
      <c r="G9" s="54"/>
    </row>
    <row r="10" spans="1:8" ht="15.75" thickBot="1">
      <c r="A10" s="19" t="s">
        <v>96</v>
      </c>
      <c r="B10" s="20"/>
      <c r="C10" s="20" t="s">
        <v>95</v>
      </c>
      <c r="D10" s="100" t="s">
        <v>2</v>
      </c>
      <c r="E10" s="100" t="s">
        <v>3</v>
      </c>
      <c r="F10" s="131" t="s">
        <v>4</v>
      </c>
      <c r="G10" s="57" t="s">
        <v>5</v>
      </c>
      <c r="H10" s="4"/>
    </row>
    <row r="11" spans="1:8" ht="15.75" thickBot="1">
      <c r="A11" s="87"/>
      <c r="B11" s="49"/>
      <c r="C11" s="49"/>
      <c r="D11" s="49"/>
      <c r="E11" s="49"/>
      <c r="F11" s="49"/>
      <c r="G11" s="88"/>
    </row>
    <row r="12" spans="1:8" ht="20.25">
      <c r="A12" s="29" t="s">
        <v>149</v>
      </c>
      <c r="B12" s="26" t="s">
        <v>125</v>
      </c>
      <c r="C12" s="27"/>
      <c r="D12" s="101"/>
      <c r="E12" s="101"/>
      <c r="F12" s="132"/>
      <c r="G12" s="93"/>
    </row>
    <row r="13" spans="1:8">
      <c r="A13" s="23" t="s">
        <v>97</v>
      </c>
      <c r="B13" s="14" t="s">
        <v>98</v>
      </c>
      <c r="C13" s="14"/>
      <c r="D13" s="13"/>
      <c r="E13" s="13"/>
      <c r="F13" s="133"/>
      <c r="G13" s="89"/>
    </row>
    <row r="14" spans="1:8">
      <c r="A14" s="23" t="s">
        <v>99</v>
      </c>
      <c r="B14" s="14" t="s">
        <v>104</v>
      </c>
      <c r="C14" s="14"/>
      <c r="D14" s="13"/>
      <c r="E14" s="13"/>
      <c r="F14" s="133"/>
      <c r="G14" s="89"/>
    </row>
    <row r="15" spans="1:8">
      <c r="A15" s="23" t="s">
        <v>100</v>
      </c>
      <c r="B15" s="14" t="s">
        <v>105</v>
      </c>
      <c r="C15" s="14"/>
      <c r="D15" s="13" t="s">
        <v>0</v>
      </c>
      <c r="E15" s="13">
        <v>1</v>
      </c>
      <c r="F15" s="133"/>
      <c r="G15" s="89">
        <f t="shared" ref="G15:G36" si="0">F15*E15</f>
        <v>0</v>
      </c>
    </row>
    <row r="16" spans="1:8">
      <c r="A16" s="23" t="s">
        <v>101</v>
      </c>
      <c r="B16" s="14" t="s">
        <v>106</v>
      </c>
      <c r="C16" s="14"/>
      <c r="D16" s="13" t="s">
        <v>0</v>
      </c>
      <c r="E16" s="13">
        <v>1</v>
      </c>
      <c r="F16" s="133"/>
      <c r="G16" s="89">
        <f t="shared" si="0"/>
        <v>0</v>
      </c>
    </row>
    <row r="17" spans="1:7">
      <c r="A17" s="23" t="s">
        <v>102</v>
      </c>
      <c r="B17" s="14" t="s">
        <v>107</v>
      </c>
      <c r="C17" s="14"/>
      <c r="D17" s="13" t="s">
        <v>0</v>
      </c>
      <c r="E17" s="13">
        <v>1</v>
      </c>
      <c r="F17" s="133"/>
      <c r="G17" s="89">
        <f t="shared" si="0"/>
        <v>0</v>
      </c>
    </row>
    <row r="18" spans="1:7">
      <c r="A18" s="23" t="s">
        <v>103</v>
      </c>
      <c r="B18" s="14" t="s">
        <v>108</v>
      </c>
      <c r="C18" s="14"/>
      <c r="D18" s="13"/>
      <c r="E18" s="13"/>
      <c r="F18" s="133"/>
      <c r="G18" s="89"/>
    </row>
    <row r="19" spans="1:7">
      <c r="A19" s="23" t="s">
        <v>117</v>
      </c>
      <c r="B19" s="14" t="s">
        <v>109</v>
      </c>
      <c r="C19" s="14"/>
      <c r="D19" s="13"/>
      <c r="E19" s="13"/>
      <c r="F19" s="133"/>
      <c r="G19" s="89"/>
    </row>
    <row r="20" spans="1:7">
      <c r="A20" s="23"/>
      <c r="B20" s="14"/>
      <c r="C20" s="14" t="s">
        <v>404</v>
      </c>
      <c r="D20" s="13" t="s">
        <v>0</v>
      </c>
      <c r="E20" s="13">
        <v>1</v>
      </c>
      <c r="F20" s="133"/>
      <c r="G20" s="89">
        <f t="shared" si="0"/>
        <v>0</v>
      </c>
    </row>
    <row r="21" spans="1:7">
      <c r="A21" s="23" t="s">
        <v>118</v>
      </c>
      <c r="B21" s="14" t="s">
        <v>110</v>
      </c>
      <c r="C21" s="14"/>
      <c r="D21" s="13"/>
      <c r="E21" s="13"/>
      <c r="F21" s="133"/>
      <c r="G21" s="89"/>
    </row>
    <row r="22" spans="1:7">
      <c r="A22" s="23" t="s">
        <v>119</v>
      </c>
      <c r="B22" s="14" t="s">
        <v>111</v>
      </c>
      <c r="C22" s="14"/>
      <c r="D22" s="13" t="s">
        <v>0</v>
      </c>
      <c r="E22" s="13">
        <v>1</v>
      </c>
      <c r="F22" s="133"/>
      <c r="G22" s="89">
        <f t="shared" si="0"/>
        <v>0</v>
      </c>
    </row>
    <row r="23" spans="1:7">
      <c r="A23" s="23" t="s">
        <v>120</v>
      </c>
      <c r="B23" s="14" t="s">
        <v>112</v>
      </c>
      <c r="C23" s="14"/>
      <c r="D23" s="13"/>
      <c r="E23" s="13"/>
      <c r="F23" s="133"/>
      <c r="G23" s="89"/>
    </row>
    <row r="24" spans="1:7">
      <c r="A24" s="23"/>
      <c r="B24" s="14"/>
      <c r="C24" s="14" t="s">
        <v>415</v>
      </c>
      <c r="D24" s="13" t="s">
        <v>0</v>
      </c>
      <c r="E24" s="13">
        <v>1</v>
      </c>
      <c r="F24" s="133"/>
      <c r="G24" s="89">
        <f t="shared" si="0"/>
        <v>0</v>
      </c>
    </row>
    <row r="25" spans="1:7">
      <c r="A25" s="23" t="s">
        <v>121</v>
      </c>
      <c r="B25" s="14" t="s">
        <v>113</v>
      </c>
      <c r="C25" s="14"/>
      <c r="D25" s="13"/>
      <c r="E25" s="13"/>
      <c r="F25" s="133"/>
      <c r="G25" s="89">
        <f t="shared" si="0"/>
        <v>0</v>
      </c>
    </row>
    <row r="26" spans="1:7">
      <c r="A26" s="23" t="s">
        <v>122</v>
      </c>
      <c r="B26" s="14" t="s">
        <v>114</v>
      </c>
      <c r="C26" s="14"/>
      <c r="D26" s="13"/>
      <c r="E26" s="13"/>
      <c r="F26" s="133"/>
      <c r="G26" s="89">
        <f t="shared" si="0"/>
        <v>0</v>
      </c>
    </row>
    <row r="27" spans="1:7">
      <c r="A27" s="45"/>
      <c r="B27" s="14"/>
      <c r="C27" s="73" t="s">
        <v>403</v>
      </c>
      <c r="D27" s="13" t="s">
        <v>0</v>
      </c>
      <c r="E27" s="72">
        <v>1</v>
      </c>
      <c r="F27" s="136"/>
      <c r="G27" s="89">
        <f>F368*E368</f>
        <v>0</v>
      </c>
    </row>
    <row r="28" spans="1:7">
      <c r="A28" s="45"/>
      <c r="B28" s="14"/>
      <c r="C28" s="73" t="s">
        <v>398</v>
      </c>
      <c r="D28" s="13" t="s">
        <v>0</v>
      </c>
      <c r="E28" s="72">
        <v>1</v>
      </c>
      <c r="F28" s="136"/>
      <c r="G28" s="89">
        <f>F27*E27</f>
        <v>0</v>
      </c>
    </row>
    <row r="29" spans="1:7">
      <c r="A29" s="45"/>
      <c r="B29" s="14"/>
      <c r="C29" s="73" t="s">
        <v>399</v>
      </c>
      <c r="D29" s="13" t="s">
        <v>0</v>
      </c>
      <c r="E29" s="72">
        <v>1</v>
      </c>
      <c r="F29" s="136"/>
      <c r="G29" s="89">
        <f>F28*E28</f>
        <v>0</v>
      </c>
    </row>
    <row r="30" spans="1:7">
      <c r="A30" s="45"/>
      <c r="B30" s="14"/>
      <c r="C30" s="73" t="s">
        <v>400</v>
      </c>
      <c r="D30" s="13" t="s">
        <v>0</v>
      </c>
      <c r="E30" s="72">
        <v>1</v>
      </c>
      <c r="F30" s="136"/>
      <c r="G30" s="89">
        <f>F29*E29</f>
        <v>0</v>
      </c>
    </row>
    <row r="31" spans="1:7">
      <c r="A31" s="45"/>
      <c r="B31" s="14"/>
      <c r="C31" s="73" t="s">
        <v>401</v>
      </c>
      <c r="D31" s="13" t="s">
        <v>0</v>
      </c>
      <c r="E31" s="72">
        <v>1</v>
      </c>
      <c r="F31" s="136"/>
      <c r="G31" s="89">
        <f>F30*E30</f>
        <v>0</v>
      </c>
    </row>
    <row r="32" spans="1:7">
      <c r="A32" s="45"/>
      <c r="B32" s="14"/>
      <c r="C32" s="73" t="s">
        <v>402</v>
      </c>
      <c r="D32" s="13" t="s">
        <v>0</v>
      </c>
      <c r="E32" s="72">
        <v>1</v>
      </c>
      <c r="F32" s="136"/>
      <c r="G32" s="89">
        <f>F31*E31</f>
        <v>0</v>
      </c>
    </row>
    <row r="33" spans="1:7">
      <c r="A33" s="45"/>
      <c r="B33" s="14"/>
      <c r="C33" s="73" t="s">
        <v>405</v>
      </c>
      <c r="D33" s="13" t="s">
        <v>0</v>
      </c>
      <c r="E33" s="72">
        <v>1</v>
      </c>
      <c r="F33" s="136"/>
      <c r="G33" s="89">
        <f>F32*E32</f>
        <v>0</v>
      </c>
    </row>
    <row r="34" spans="1:7">
      <c r="A34" s="45"/>
      <c r="B34" s="14"/>
      <c r="C34" s="73" t="s">
        <v>406</v>
      </c>
      <c r="D34" s="13" t="s">
        <v>0</v>
      </c>
      <c r="E34" s="72">
        <v>1</v>
      </c>
      <c r="F34" s="136"/>
      <c r="G34" s="89">
        <f>F33*E33</f>
        <v>0</v>
      </c>
    </row>
    <row r="35" spans="1:7">
      <c r="A35" s="23" t="s">
        <v>123</v>
      </c>
      <c r="B35" s="14" t="s">
        <v>115</v>
      </c>
      <c r="C35" s="14"/>
      <c r="D35" s="13" t="s">
        <v>0</v>
      </c>
      <c r="E35" s="72">
        <v>1</v>
      </c>
      <c r="F35" s="133"/>
      <c r="G35" s="89">
        <f t="shared" si="0"/>
        <v>0</v>
      </c>
    </row>
    <row r="36" spans="1:7">
      <c r="A36" s="23" t="s">
        <v>124</v>
      </c>
      <c r="B36" s="14" t="s">
        <v>116</v>
      </c>
      <c r="C36" s="14"/>
      <c r="D36" s="13" t="s">
        <v>0</v>
      </c>
      <c r="E36" s="72">
        <v>1</v>
      </c>
      <c r="F36" s="133"/>
      <c r="G36" s="89">
        <f t="shared" si="0"/>
        <v>0</v>
      </c>
    </row>
    <row r="37" spans="1:7" ht="15.75" thickBot="1">
      <c r="A37" s="28"/>
      <c r="B37" s="16"/>
      <c r="C37" s="16"/>
      <c r="D37" s="15"/>
      <c r="E37" s="15"/>
      <c r="F37" s="134"/>
      <c r="G37" s="90"/>
    </row>
    <row r="38" spans="1:7" ht="18.75" thickBot="1">
      <c r="A38" s="25"/>
      <c r="B38" s="50" t="str">
        <f>CONCATENATE("TOTAL ", A12, B12)</f>
        <v xml:space="preserve">TOTAL 1. Généralités      </v>
      </c>
      <c r="C38" s="51"/>
      <c r="D38" s="51"/>
      <c r="E38" s="51"/>
      <c r="F38" s="51"/>
      <c r="G38" s="86">
        <f>SUBTOTAL(109,G12:G36)</f>
        <v>0</v>
      </c>
    </row>
    <row r="39" spans="1:7" ht="15.75" thickBot="1">
      <c r="A39" s="91"/>
      <c r="B39" s="31"/>
      <c r="C39" s="31"/>
      <c r="D39" s="30"/>
      <c r="E39" s="30"/>
      <c r="F39" s="135"/>
      <c r="G39" s="92"/>
    </row>
    <row r="40" spans="1:7" ht="20.25">
      <c r="A40" s="29" t="s">
        <v>150</v>
      </c>
      <c r="B40" s="26" t="s">
        <v>126</v>
      </c>
      <c r="C40" s="32"/>
      <c r="D40" s="101"/>
      <c r="E40" s="101"/>
      <c r="F40" s="132"/>
      <c r="G40" s="93"/>
    </row>
    <row r="41" spans="1:7">
      <c r="A41" s="23" t="s">
        <v>127</v>
      </c>
      <c r="B41" s="14" t="s">
        <v>128</v>
      </c>
      <c r="C41" s="14"/>
      <c r="D41" s="13"/>
      <c r="E41" s="13"/>
      <c r="F41" s="133"/>
      <c r="G41" s="89">
        <f>F41*E41</f>
        <v>0</v>
      </c>
    </row>
    <row r="42" spans="1:7" ht="15.75" thickBot="1">
      <c r="A42" s="28"/>
      <c r="B42" s="16"/>
      <c r="C42" s="16"/>
      <c r="D42" s="15"/>
      <c r="E42" s="15"/>
      <c r="F42" s="134"/>
      <c r="G42" s="90"/>
    </row>
    <row r="43" spans="1:7" ht="18.75" thickBot="1">
      <c r="A43" s="25"/>
      <c r="B43" s="50" t="str">
        <f>CONCATENATE("TOTAL ",A40,B40)</f>
        <v xml:space="preserve">TOTAL 2. Conditions de base </v>
      </c>
      <c r="C43" s="51"/>
      <c r="D43" s="51"/>
      <c r="E43" s="51"/>
      <c r="F43" s="52"/>
      <c r="G43" s="86">
        <f>SUBTOTAL(109,G41:G42)</f>
        <v>0</v>
      </c>
    </row>
    <row r="44" spans="1:7" ht="15.75" thickBot="1">
      <c r="A44" s="23"/>
      <c r="B44" s="14"/>
      <c r="C44" s="14"/>
      <c r="D44" s="13"/>
      <c r="E44" s="13"/>
      <c r="F44" s="133"/>
      <c r="G44" s="94"/>
    </row>
    <row r="45" spans="1:7" ht="20.25">
      <c r="A45" s="29" t="s">
        <v>152</v>
      </c>
      <c r="B45" s="26" t="s">
        <v>126</v>
      </c>
      <c r="C45" s="32"/>
      <c r="D45" s="101"/>
      <c r="E45" s="101"/>
      <c r="F45" s="132"/>
      <c r="G45" s="92"/>
    </row>
    <row r="46" spans="1:7">
      <c r="A46" s="23" t="s">
        <v>129</v>
      </c>
      <c r="B46" s="14" t="s">
        <v>131</v>
      </c>
      <c r="C46" s="14"/>
      <c r="D46" s="13"/>
      <c r="E46" s="13"/>
      <c r="F46" s="133"/>
      <c r="G46" s="89">
        <f>F46*E46</f>
        <v>0</v>
      </c>
    </row>
    <row r="47" spans="1:7">
      <c r="A47" s="23" t="s">
        <v>130</v>
      </c>
      <c r="B47" s="14" t="s">
        <v>132</v>
      </c>
      <c r="C47" s="16"/>
      <c r="D47" s="15"/>
      <c r="E47" s="15"/>
      <c r="F47" s="134"/>
      <c r="G47" s="89">
        <f>F47*E47</f>
        <v>0</v>
      </c>
    </row>
    <row r="48" spans="1:7" ht="15.75" thickBot="1">
      <c r="A48" s="28"/>
      <c r="B48" s="16"/>
      <c r="C48" s="16"/>
      <c r="D48" s="15"/>
      <c r="E48" s="15"/>
      <c r="F48" s="134"/>
      <c r="G48" s="90"/>
    </row>
    <row r="49" spans="1:7" ht="18.75" thickBot="1">
      <c r="A49" s="25"/>
      <c r="B49" s="50" t="str">
        <f>CONCATENATE("TOTAL ",A45,B45)</f>
        <v xml:space="preserve">TOTAL 3. Conditions de base </v>
      </c>
      <c r="C49" s="51"/>
      <c r="D49" s="51"/>
      <c r="E49" s="51"/>
      <c r="F49" s="52"/>
      <c r="G49" s="86">
        <f>SUBTOTAL(109,G46:G48)</f>
        <v>0</v>
      </c>
    </row>
    <row r="50" spans="1:7" ht="15.75" thickBot="1">
      <c r="A50" s="23"/>
      <c r="B50" s="14"/>
      <c r="C50" s="14"/>
      <c r="D50" s="13"/>
      <c r="E50" s="13"/>
      <c r="F50" s="133"/>
      <c r="G50" s="92"/>
    </row>
    <row r="51" spans="1:7" ht="20.25">
      <c r="A51" s="29" t="s">
        <v>151</v>
      </c>
      <c r="B51" s="26" t="s">
        <v>133</v>
      </c>
      <c r="C51" s="32"/>
      <c r="D51" s="101"/>
      <c r="E51" s="101"/>
      <c r="F51" s="132"/>
      <c r="G51" s="93"/>
    </row>
    <row r="52" spans="1:7">
      <c r="A52" s="23" t="s">
        <v>134</v>
      </c>
      <c r="B52" s="14" t="s">
        <v>324</v>
      </c>
      <c r="C52" s="14"/>
      <c r="D52" s="17"/>
      <c r="E52" s="17"/>
      <c r="F52" s="136"/>
      <c r="G52" s="89"/>
    </row>
    <row r="53" spans="1:7" ht="30">
      <c r="A53" s="23"/>
      <c r="B53" s="14"/>
      <c r="C53" s="106" t="s">
        <v>332</v>
      </c>
      <c r="D53" s="17"/>
      <c r="E53" s="17"/>
      <c r="F53" s="136"/>
      <c r="G53" s="89"/>
    </row>
    <row r="54" spans="1:7" ht="30">
      <c r="A54" s="23"/>
      <c r="B54" s="14"/>
      <c r="C54" s="82" t="s">
        <v>325</v>
      </c>
      <c r="D54" s="17" t="s">
        <v>0</v>
      </c>
      <c r="E54" s="17">
        <v>1</v>
      </c>
      <c r="F54" s="136"/>
      <c r="G54" s="89">
        <f>F54*E54</f>
        <v>0</v>
      </c>
    </row>
    <row r="55" spans="1:7" ht="30">
      <c r="A55" s="23"/>
      <c r="B55" s="14"/>
      <c r="C55" s="82" t="s">
        <v>326</v>
      </c>
      <c r="D55" s="17" t="s">
        <v>0</v>
      </c>
      <c r="E55" s="17">
        <v>1</v>
      </c>
      <c r="F55" s="136"/>
      <c r="G55" s="89">
        <f>F55*E55</f>
        <v>0</v>
      </c>
    </row>
    <row r="56" spans="1:7">
      <c r="A56" s="23"/>
      <c r="B56" s="14"/>
      <c r="C56" s="82" t="s">
        <v>327</v>
      </c>
      <c r="D56" s="17" t="s">
        <v>0</v>
      </c>
      <c r="E56" s="17">
        <v>1</v>
      </c>
      <c r="F56" s="136"/>
      <c r="G56" s="89">
        <f>F56*E56</f>
        <v>0</v>
      </c>
    </row>
    <row r="57" spans="1:7" ht="45">
      <c r="A57" s="23"/>
      <c r="B57" s="14"/>
      <c r="C57" s="82" t="s">
        <v>328</v>
      </c>
      <c r="D57" s="17" t="s">
        <v>0</v>
      </c>
      <c r="E57" s="17">
        <v>1</v>
      </c>
      <c r="F57" s="136"/>
      <c r="G57" s="89">
        <f>F57*E57</f>
        <v>0</v>
      </c>
    </row>
    <row r="58" spans="1:7" ht="30">
      <c r="A58" s="23"/>
      <c r="B58" s="14"/>
      <c r="C58" s="82" t="s">
        <v>329</v>
      </c>
      <c r="D58" s="17" t="s">
        <v>0</v>
      </c>
      <c r="E58" s="17">
        <v>1</v>
      </c>
      <c r="F58" s="136"/>
      <c r="G58" s="89">
        <f>F58*E58</f>
        <v>0</v>
      </c>
    </row>
    <row r="59" spans="1:7" ht="30">
      <c r="A59" s="23"/>
      <c r="B59" s="14"/>
      <c r="C59" s="82" t="s">
        <v>330</v>
      </c>
      <c r="D59" s="17" t="s">
        <v>0</v>
      </c>
      <c r="E59" s="17">
        <v>1</v>
      </c>
      <c r="F59" s="136"/>
      <c r="G59" s="89">
        <f>F59*E59</f>
        <v>0</v>
      </c>
    </row>
    <row r="60" spans="1:7" ht="30">
      <c r="A60" s="23"/>
      <c r="B60" s="14"/>
      <c r="C60" s="82" t="s">
        <v>331</v>
      </c>
      <c r="D60" s="17" t="s">
        <v>0</v>
      </c>
      <c r="E60" s="17">
        <v>1</v>
      </c>
      <c r="F60" s="136"/>
      <c r="G60" s="89">
        <f>F60*E60</f>
        <v>0</v>
      </c>
    </row>
    <row r="61" spans="1:7">
      <c r="A61" s="23"/>
      <c r="B61" s="14"/>
      <c r="C61" s="107" t="s">
        <v>333</v>
      </c>
      <c r="D61" s="17"/>
      <c r="E61" s="17"/>
      <c r="F61" s="136"/>
      <c r="G61" s="89"/>
    </row>
    <row r="62" spans="1:7" ht="30">
      <c r="A62" s="23"/>
      <c r="B62" s="14"/>
      <c r="C62" s="82" t="s">
        <v>334</v>
      </c>
      <c r="D62" s="17" t="s">
        <v>0</v>
      </c>
      <c r="E62" s="17">
        <v>1</v>
      </c>
      <c r="F62" s="136"/>
      <c r="G62" s="89">
        <f>F62*E62</f>
        <v>0</v>
      </c>
    </row>
    <row r="63" spans="1:7" ht="30">
      <c r="A63" s="23"/>
      <c r="B63" s="14"/>
      <c r="C63" s="82" t="s">
        <v>335</v>
      </c>
      <c r="D63" s="17" t="s">
        <v>0</v>
      </c>
      <c r="E63" s="17">
        <v>1</v>
      </c>
      <c r="F63" s="136"/>
      <c r="G63" s="89">
        <f>F63*E63</f>
        <v>0</v>
      </c>
    </row>
    <row r="64" spans="1:7">
      <c r="A64" s="23"/>
      <c r="B64" s="14"/>
      <c r="C64" s="82" t="s">
        <v>336</v>
      </c>
      <c r="D64" s="17" t="s">
        <v>0</v>
      </c>
      <c r="E64" s="17">
        <v>1</v>
      </c>
      <c r="F64" s="136"/>
      <c r="G64" s="89">
        <f>F64*E64</f>
        <v>0</v>
      </c>
    </row>
    <row r="65" spans="1:7" ht="30">
      <c r="A65" s="23"/>
      <c r="B65" s="14"/>
      <c r="C65" s="82" t="s">
        <v>337</v>
      </c>
      <c r="D65" s="17" t="s">
        <v>0</v>
      </c>
      <c r="E65" s="17">
        <v>1</v>
      </c>
      <c r="F65" s="136"/>
      <c r="G65" s="89">
        <f>F65*E65</f>
        <v>0</v>
      </c>
    </row>
    <row r="66" spans="1:7">
      <c r="A66" s="23"/>
      <c r="B66" s="14"/>
      <c r="C66" s="82" t="s">
        <v>338</v>
      </c>
      <c r="D66" s="17" t="s">
        <v>0</v>
      </c>
      <c r="E66" s="17">
        <v>1</v>
      </c>
      <c r="F66" s="136"/>
      <c r="G66" s="89">
        <f>F66*E66</f>
        <v>0</v>
      </c>
    </row>
    <row r="67" spans="1:7">
      <c r="A67" s="23" t="s">
        <v>135</v>
      </c>
      <c r="B67" s="14" t="s">
        <v>142</v>
      </c>
      <c r="C67" s="18"/>
      <c r="D67" s="17"/>
      <c r="E67" s="17"/>
      <c r="F67" s="136"/>
      <c r="G67" s="89"/>
    </row>
    <row r="68" spans="1:7">
      <c r="A68" s="45" t="s">
        <v>158</v>
      </c>
      <c r="B68" s="14" t="s">
        <v>159</v>
      </c>
      <c r="C68" s="18"/>
      <c r="D68" s="17"/>
      <c r="E68" s="17"/>
      <c r="F68" s="136"/>
      <c r="G68" s="89"/>
    </row>
    <row r="69" spans="1:7">
      <c r="A69" s="45" t="s">
        <v>160</v>
      </c>
      <c r="B69" s="14" t="s">
        <v>161</v>
      </c>
      <c r="C69" s="18"/>
      <c r="D69" s="17"/>
      <c r="E69" s="17"/>
      <c r="F69" s="136"/>
      <c r="G69" s="89"/>
    </row>
    <row r="70" spans="1:7" ht="30">
      <c r="A70" s="45"/>
      <c r="B70" s="14"/>
      <c r="C70" s="68" t="s">
        <v>448</v>
      </c>
      <c r="D70" s="102"/>
      <c r="E70" s="102"/>
      <c r="F70" s="136"/>
      <c r="G70" s="89"/>
    </row>
    <row r="71" spans="1:7" ht="30">
      <c r="A71" s="45"/>
      <c r="B71" s="14"/>
      <c r="C71" s="96" t="s">
        <v>449</v>
      </c>
      <c r="D71" s="102" t="s">
        <v>0</v>
      </c>
      <c r="E71" s="72">
        <v>1</v>
      </c>
      <c r="F71" s="136"/>
      <c r="G71" s="89">
        <f>F71*E71</f>
        <v>0</v>
      </c>
    </row>
    <row r="72" spans="1:7">
      <c r="A72" s="45"/>
      <c r="B72" s="14"/>
      <c r="C72" s="96" t="s">
        <v>30</v>
      </c>
      <c r="D72" s="102" t="s">
        <v>0</v>
      </c>
      <c r="E72" s="72">
        <v>1</v>
      </c>
      <c r="F72" s="136"/>
      <c r="G72" s="89">
        <f>F72*E72</f>
        <v>0</v>
      </c>
    </row>
    <row r="73" spans="1:7">
      <c r="A73" s="45"/>
      <c r="B73" s="14"/>
      <c r="C73" s="96" t="s">
        <v>31</v>
      </c>
      <c r="D73" s="102" t="s">
        <v>0</v>
      </c>
      <c r="E73" s="72">
        <v>1</v>
      </c>
      <c r="F73" s="136"/>
      <c r="G73" s="89">
        <f t="shared" ref="G73:G74" si="1">F73*E73</f>
        <v>0</v>
      </c>
    </row>
    <row r="74" spans="1:7">
      <c r="A74" s="45"/>
      <c r="B74" s="14"/>
      <c r="C74" s="96" t="s">
        <v>32</v>
      </c>
      <c r="D74" s="102" t="s">
        <v>1</v>
      </c>
      <c r="E74" s="72">
        <v>8</v>
      </c>
      <c r="F74" s="136"/>
      <c r="G74" s="89">
        <f t="shared" si="1"/>
        <v>0</v>
      </c>
    </row>
    <row r="75" spans="1:7">
      <c r="A75" s="45" t="s">
        <v>168</v>
      </c>
      <c r="B75" s="14" t="s">
        <v>162</v>
      </c>
      <c r="C75" s="18"/>
      <c r="D75" s="17" t="s">
        <v>260</v>
      </c>
      <c r="E75" s="72"/>
      <c r="F75" s="136"/>
      <c r="G75" s="89"/>
    </row>
    <row r="76" spans="1:7">
      <c r="A76" s="45" t="s">
        <v>169</v>
      </c>
      <c r="B76" s="14" t="s">
        <v>163</v>
      </c>
      <c r="C76" s="18"/>
      <c r="D76" s="17"/>
      <c r="E76" s="72"/>
      <c r="F76" s="136"/>
      <c r="G76" s="89"/>
    </row>
    <row r="77" spans="1:7">
      <c r="A77" s="45"/>
      <c r="B77" s="14"/>
      <c r="C77" s="68" t="s">
        <v>29</v>
      </c>
      <c r="D77" s="102" t="s">
        <v>28</v>
      </c>
      <c r="E77" s="72">
        <v>20</v>
      </c>
      <c r="F77" s="136"/>
      <c r="G77" s="89">
        <f t="shared" ref="G77:G78" si="2">F77*E77</f>
        <v>0</v>
      </c>
    </row>
    <row r="78" spans="1:7">
      <c r="A78" s="45"/>
      <c r="B78" s="14"/>
      <c r="C78" s="68" t="s">
        <v>55</v>
      </c>
      <c r="D78" s="102" t="s">
        <v>28</v>
      </c>
      <c r="E78" s="72">
        <v>20</v>
      </c>
      <c r="F78" s="136"/>
      <c r="G78" s="89">
        <f t="shared" si="2"/>
        <v>0</v>
      </c>
    </row>
    <row r="79" spans="1:7">
      <c r="A79" s="45" t="s">
        <v>170</v>
      </c>
      <c r="B79" s="14" t="s">
        <v>164</v>
      </c>
      <c r="C79" s="18"/>
      <c r="D79" s="17"/>
      <c r="E79" s="17"/>
      <c r="F79" s="136"/>
      <c r="G79" s="89"/>
    </row>
    <row r="80" spans="1:7">
      <c r="A80" s="45" t="s">
        <v>171</v>
      </c>
      <c r="B80" s="14" t="s">
        <v>165</v>
      </c>
      <c r="C80" s="18"/>
      <c r="D80" s="17"/>
      <c r="E80" s="17"/>
      <c r="F80" s="136"/>
      <c r="G80" s="89"/>
    </row>
    <row r="81" spans="1:7">
      <c r="A81" s="45"/>
      <c r="B81" s="14"/>
      <c r="C81" s="71" t="s">
        <v>40</v>
      </c>
      <c r="D81" s="13"/>
      <c r="E81" s="72"/>
      <c r="F81" s="133"/>
      <c r="G81" s="89"/>
    </row>
    <row r="82" spans="1:7">
      <c r="A82" s="45"/>
      <c r="B82" s="14"/>
      <c r="C82" s="73" t="s">
        <v>41</v>
      </c>
      <c r="D82" s="13" t="s">
        <v>28</v>
      </c>
      <c r="E82" s="72">
        <v>35</v>
      </c>
      <c r="F82" s="133"/>
      <c r="G82" s="89">
        <f t="shared" ref="G82:G106" si="3">F82*E82</f>
        <v>0</v>
      </c>
    </row>
    <row r="83" spans="1:7">
      <c r="A83" s="45"/>
      <c r="B83" s="14"/>
      <c r="C83" s="73" t="s">
        <v>42</v>
      </c>
      <c r="D83" s="13" t="s">
        <v>1</v>
      </c>
      <c r="E83" s="72">
        <v>4</v>
      </c>
      <c r="F83" s="133"/>
      <c r="G83" s="89">
        <f t="shared" si="3"/>
        <v>0</v>
      </c>
    </row>
    <row r="84" spans="1:7">
      <c r="A84" s="45"/>
      <c r="B84" s="14"/>
      <c r="C84" s="73" t="s">
        <v>36</v>
      </c>
      <c r="D84" s="13" t="s">
        <v>1</v>
      </c>
      <c r="E84" s="72">
        <v>1</v>
      </c>
      <c r="F84" s="133"/>
      <c r="G84" s="89">
        <f t="shared" si="3"/>
        <v>0</v>
      </c>
    </row>
    <row r="85" spans="1:7">
      <c r="A85" s="45"/>
      <c r="B85" s="14"/>
      <c r="C85" s="73" t="s">
        <v>44</v>
      </c>
      <c r="D85" s="13" t="s">
        <v>1</v>
      </c>
      <c r="E85" s="72">
        <v>1</v>
      </c>
      <c r="F85" s="133"/>
      <c r="G85" s="89">
        <f t="shared" si="3"/>
        <v>0</v>
      </c>
    </row>
    <row r="86" spans="1:7">
      <c r="A86" s="45"/>
      <c r="B86" s="14"/>
      <c r="C86" s="73" t="s">
        <v>43</v>
      </c>
      <c r="D86" s="13" t="s">
        <v>1</v>
      </c>
      <c r="E86" s="72">
        <v>1</v>
      </c>
      <c r="F86" s="133"/>
      <c r="G86" s="89">
        <f t="shared" si="3"/>
        <v>0</v>
      </c>
    </row>
    <row r="87" spans="1:7">
      <c r="A87" s="45"/>
      <c r="B87" s="14"/>
      <c r="C87" s="73" t="s">
        <v>48</v>
      </c>
      <c r="D87" s="13" t="s">
        <v>1</v>
      </c>
      <c r="E87" s="72">
        <v>12</v>
      </c>
      <c r="F87" s="133"/>
      <c r="G87" s="89">
        <f t="shared" si="3"/>
        <v>0</v>
      </c>
    </row>
    <row r="88" spans="1:7">
      <c r="A88" s="45"/>
      <c r="B88" s="14"/>
      <c r="C88" s="73" t="s">
        <v>45</v>
      </c>
      <c r="D88" s="13" t="s">
        <v>1</v>
      </c>
      <c r="E88" s="72">
        <v>2</v>
      </c>
      <c r="F88" s="133"/>
      <c r="G88" s="89">
        <f t="shared" si="3"/>
        <v>0</v>
      </c>
    </row>
    <row r="89" spans="1:7">
      <c r="A89" s="45"/>
      <c r="B89" s="14"/>
      <c r="C89" s="73" t="s">
        <v>46</v>
      </c>
      <c r="D89" s="13" t="s">
        <v>0</v>
      </c>
      <c r="E89" s="72">
        <v>1</v>
      </c>
      <c r="F89" s="133"/>
      <c r="G89" s="89">
        <f t="shared" si="3"/>
        <v>0</v>
      </c>
    </row>
    <row r="90" spans="1:7">
      <c r="A90" s="45"/>
      <c r="B90" s="14"/>
      <c r="C90" s="73" t="s">
        <v>36</v>
      </c>
      <c r="D90" s="13" t="s">
        <v>1</v>
      </c>
      <c r="E90" s="72">
        <v>1</v>
      </c>
      <c r="F90" s="133"/>
      <c r="G90" s="89">
        <f t="shared" si="3"/>
        <v>0</v>
      </c>
    </row>
    <row r="91" spans="1:7">
      <c r="A91" s="45"/>
      <c r="B91" s="14"/>
      <c r="C91" s="141" t="s">
        <v>393</v>
      </c>
      <c r="D91" s="13" t="s">
        <v>28</v>
      </c>
      <c r="E91" s="72">
        <v>10</v>
      </c>
      <c r="F91" s="133"/>
      <c r="G91" s="89">
        <f t="shared" si="3"/>
        <v>0</v>
      </c>
    </row>
    <row r="92" spans="1:7">
      <c r="A92" s="45"/>
      <c r="B92" s="14"/>
      <c r="C92" s="141" t="s">
        <v>390</v>
      </c>
      <c r="D92" s="13" t="s">
        <v>28</v>
      </c>
      <c r="E92" s="72">
        <v>5</v>
      </c>
      <c r="F92" s="133"/>
      <c r="G92" s="89">
        <f t="shared" si="3"/>
        <v>0</v>
      </c>
    </row>
    <row r="93" spans="1:7">
      <c r="A93" s="45"/>
      <c r="B93" s="14"/>
      <c r="C93" s="141" t="s">
        <v>389</v>
      </c>
      <c r="D93" s="13" t="s">
        <v>28</v>
      </c>
      <c r="E93" s="72">
        <v>20</v>
      </c>
      <c r="F93" s="133"/>
      <c r="G93" s="89">
        <f t="shared" si="3"/>
        <v>0</v>
      </c>
    </row>
    <row r="94" spans="1:7">
      <c r="A94" s="45"/>
      <c r="B94" s="14"/>
      <c r="C94" s="73" t="s">
        <v>47</v>
      </c>
      <c r="D94" s="13" t="s">
        <v>1</v>
      </c>
      <c r="E94" s="72">
        <v>1</v>
      </c>
      <c r="F94" s="133"/>
      <c r="G94" s="89">
        <f t="shared" si="3"/>
        <v>0</v>
      </c>
    </row>
    <row r="95" spans="1:7">
      <c r="A95" s="69"/>
      <c r="B95" s="18"/>
      <c r="C95" s="73" t="s">
        <v>317</v>
      </c>
      <c r="D95" s="13" t="s">
        <v>1</v>
      </c>
      <c r="E95" s="72">
        <v>2</v>
      </c>
      <c r="F95" s="133"/>
      <c r="G95" s="89">
        <f t="shared" ref="G95" si="4">F95*E95</f>
        <v>0</v>
      </c>
    </row>
    <row r="96" spans="1:7">
      <c r="A96" s="69" t="s">
        <v>172</v>
      </c>
      <c r="B96" s="18" t="s">
        <v>166</v>
      </c>
      <c r="C96" s="18"/>
      <c r="D96" s="17"/>
      <c r="E96" s="17"/>
      <c r="F96" s="136"/>
      <c r="G96" s="89"/>
    </row>
    <row r="97" spans="1:7">
      <c r="A97" s="69"/>
      <c r="B97" s="18"/>
      <c r="C97" s="71" t="s">
        <v>33</v>
      </c>
      <c r="D97" s="13"/>
      <c r="E97" s="72"/>
      <c r="F97" s="133"/>
      <c r="G97" s="89"/>
    </row>
    <row r="98" spans="1:7">
      <c r="A98" s="69"/>
      <c r="B98" s="18"/>
      <c r="C98" s="73" t="s">
        <v>34</v>
      </c>
      <c r="D98" s="13" t="s">
        <v>28</v>
      </c>
      <c r="E98" s="72">
        <v>10</v>
      </c>
      <c r="F98" s="133"/>
      <c r="G98" s="89">
        <f t="shared" si="3"/>
        <v>0</v>
      </c>
    </row>
    <row r="99" spans="1:7">
      <c r="A99" s="69"/>
      <c r="B99" s="18"/>
      <c r="C99" s="73" t="s">
        <v>35</v>
      </c>
      <c r="D99" s="13" t="s">
        <v>1</v>
      </c>
      <c r="E99" s="72">
        <v>4</v>
      </c>
      <c r="F99" s="133"/>
      <c r="G99" s="89">
        <f t="shared" si="3"/>
        <v>0</v>
      </c>
    </row>
    <row r="100" spans="1:7">
      <c r="A100" s="69"/>
      <c r="B100" s="18"/>
      <c r="C100" s="73" t="s">
        <v>36</v>
      </c>
      <c r="D100" s="13" t="s">
        <v>1</v>
      </c>
      <c r="E100" s="72">
        <v>1</v>
      </c>
      <c r="F100" s="133"/>
      <c r="G100" s="89">
        <f t="shared" si="3"/>
        <v>0</v>
      </c>
    </row>
    <row r="101" spans="1:7">
      <c r="A101" s="69"/>
      <c r="B101" s="18"/>
      <c r="C101" s="73" t="s">
        <v>37</v>
      </c>
      <c r="D101" s="13" t="s">
        <v>1</v>
      </c>
      <c r="E101" s="72">
        <v>1</v>
      </c>
      <c r="F101" s="133"/>
      <c r="G101" s="89">
        <f t="shared" si="3"/>
        <v>0</v>
      </c>
    </row>
    <row r="102" spans="1:7">
      <c r="A102" s="69"/>
      <c r="B102" s="18"/>
      <c r="C102" s="73" t="s">
        <v>38</v>
      </c>
      <c r="D102" s="13" t="s">
        <v>1</v>
      </c>
      <c r="E102" s="72">
        <v>1</v>
      </c>
      <c r="F102" s="133"/>
      <c r="G102" s="89">
        <f t="shared" si="3"/>
        <v>0</v>
      </c>
    </row>
    <row r="103" spans="1:7">
      <c r="A103" s="69"/>
      <c r="B103" s="18"/>
      <c r="C103" s="73" t="s">
        <v>39</v>
      </c>
      <c r="D103" s="13" t="s">
        <v>1</v>
      </c>
      <c r="E103" s="72">
        <v>4</v>
      </c>
      <c r="F103" s="133"/>
      <c r="G103" s="89">
        <f t="shared" si="3"/>
        <v>0</v>
      </c>
    </row>
    <row r="104" spans="1:7">
      <c r="A104" s="69"/>
      <c r="B104" s="18"/>
      <c r="C104" s="73" t="s">
        <v>56</v>
      </c>
      <c r="D104" s="13" t="s">
        <v>28</v>
      </c>
      <c r="E104" s="72">
        <f>E98</f>
        <v>10</v>
      </c>
      <c r="F104" s="133"/>
      <c r="G104" s="89">
        <f t="shared" si="3"/>
        <v>0</v>
      </c>
    </row>
    <row r="105" spans="1:7">
      <c r="A105" s="69"/>
      <c r="B105" s="18"/>
      <c r="C105" s="73" t="s">
        <v>61</v>
      </c>
      <c r="D105" s="13" t="s">
        <v>28</v>
      </c>
      <c r="E105" s="72">
        <v>75</v>
      </c>
      <c r="F105" s="133"/>
      <c r="G105" s="89">
        <f t="shared" si="3"/>
        <v>0</v>
      </c>
    </row>
    <row r="106" spans="1:7">
      <c r="A106" s="69"/>
      <c r="B106" s="18"/>
      <c r="C106" s="73" t="s">
        <v>391</v>
      </c>
      <c r="D106" s="13" t="s">
        <v>28</v>
      </c>
      <c r="E106" s="72">
        <v>65</v>
      </c>
      <c r="F106" s="133"/>
      <c r="G106" s="89">
        <f t="shared" si="3"/>
        <v>0</v>
      </c>
    </row>
    <row r="107" spans="1:7">
      <c r="A107" s="69"/>
      <c r="B107" s="18"/>
      <c r="C107" s="73" t="s">
        <v>35</v>
      </c>
      <c r="D107" s="13" t="s">
        <v>1</v>
      </c>
      <c r="E107" s="72">
        <v>10</v>
      </c>
      <c r="F107" s="133"/>
      <c r="G107" s="89">
        <f t="shared" ref="G107" si="5">F107*E107</f>
        <v>0</v>
      </c>
    </row>
    <row r="108" spans="1:7">
      <c r="A108" s="69"/>
      <c r="B108" s="18"/>
      <c r="C108" s="73" t="s">
        <v>395</v>
      </c>
      <c r="D108" s="13" t="s">
        <v>1</v>
      </c>
      <c r="E108" s="72">
        <v>24</v>
      </c>
      <c r="F108" s="133"/>
      <c r="G108" s="89">
        <f t="shared" ref="G108:G116" si="6">F108*E108</f>
        <v>0</v>
      </c>
    </row>
    <row r="109" spans="1:7">
      <c r="A109" s="69"/>
      <c r="B109" s="18"/>
      <c r="C109" s="73" t="s">
        <v>396</v>
      </c>
      <c r="D109" s="13" t="s">
        <v>1</v>
      </c>
      <c r="E109" s="72">
        <v>12</v>
      </c>
      <c r="F109" s="133"/>
      <c r="G109" s="89">
        <f t="shared" si="6"/>
        <v>0</v>
      </c>
    </row>
    <row r="110" spans="1:7">
      <c r="A110" s="69"/>
      <c r="B110" s="18"/>
      <c r="C110" s="73" t="s">
        <v>394</v>
      </c>
      <c r="D110" s="13" t="s">
        <v>28</v>
      </c>
      <c r="E110" s="72">
        <f>E98</f>
        <v>10</v>
      </c>
      <c r="F110" s="133"/>
      <c r="G110" s="89">
        <f t="shared" si="6"/>
        <v>0</v>
      </c>
    </row>
    <row r="111" spans="1:7">
      <c r="A111" s="69"/>
      <c r="B111" s="18"/>
      <c r="C111" s="73" t="s">
        <v>56</v>
      </c>
      <c r="D111" s="13" t="s">
        <v>28</v>
      </c>
      <c r="E111" s="72">
        <f>E105</f>
        <v>75</v>
      </c>
      <c r="F111" s="133"/>
      <c r="G111" s="89">
        <f t="shared" si="6"/>
        <v>0</v>
      </c>
    </row>
    <row r="112" spans="1:7">
      <c r="A112" s="69"/>
      <c r="B112" s="18"/>
      <c r="C112" s="73" t="s">
        <v>392</v>
      </c>
      <c r="D112" s="13" t="s">
        <v>28</v>
      </c>
      <c r="E112" s="72">
        <f>E106</f>
        <v>65</v>
      </c>
      <c r="F112" s="133"/>
      <c r="G112" s="89">
        <f t="shared" si="6"/>
        <v>0</v>
      </c>
    </row>
    <row r="113" spans="1:7">
      <c r="A113" s="69"/>
      <c r="B113" s="18"/>
      <c r="C113" s="73" t="s">
        <v>357</v>
      </c>
      <c r="D113" s="13" t="s">
        <v>1</v>
      </c>
      <c r="E113" s="72">
        <v>12</v>
      </c>
      <c r="F113" s="133"/>
      <c r="G113" s="89">
        <f t="shared" si="6"/>
        <v>0</v>
      </c>
    </row>
    <row r="114" spans="1:7">
      <c r="A114" s="69"/>
      <c r="B114" s="18"/>
      <c r="C114" s="73" t="s">
        <v>356</v>
      </c>
      <c r="D114" s="13" t="s">
        <v>1</v>
      </c>
      <c r="E114" s="72">
        <f>E113</f>
        <v>12</v>
      </c>
      <c r="F114" s="133"/>
      <c r="G114" s="89">
        <f t="shared" si="6"/>
        <v>0</v>
      </c>
    </row>
    <row r="115" spans="1:7">
      <c r="A115" s="69"/>
      <c r="B115" s="18"/>
      <c r="C115" s="73" t="s">
        <v>397</v>
      </c>
      <c r="D115" s="13" t="s">
        <v>1</v>
      </c>
      <c r="E115" s="72">
        <f>E113</f>
        <v>12</v>
      </c>
      <c r="F115" s="133"/>
      <c r="G115" s="89">
        <f t="shared" si="6"/>
        <v>0</v>
      </c>
    </row>
    <row r="116" spans="1:7">
      <c r="A116" s="69"/>
      <c r="B116" s="18"/>
      <c r="C116" s="73" t="s">
        <v>317</v>
      </c>
      <c r="D116" s="13" t="s">
        <v>1</v>
      </c>
      <c r="E116" s="72">
        <v>2</v>
      </c>
      <c r="F116" s="133"/>
      <c r="G116" s="89">
        <f t="shared" si="6"/>
        <v>0</v>
      </c>
    </row>
    <row r="117" spans="1:7">
      <c r="A117" s="45" t="s">
        <v>173</v>
      </c>
      <c r="B117" s="14" t="s">
        <v>167</v>
      </c>
      <c r="C117" s="18"/>
      <c r="D117" s="17"/>
      <c r="E117" s="17"/>
      <c r="F117" s="136"/>
      <c r="G117" s="89"/>
    </row>
    <row r="118" spans="1:7" s="1" customFormat="1">
      <c r="A118" s="95"/>
      <c r="B118" s="75"/>
      <c r="C118" s="71" t="s">
        <v>49</v>
      </c>
      <c r="D118" s="13"/>
      <c r="E118" s="72"/>
      <c r="F118" s="128"/>
      <c r="G118" s="89"/>
    </row>
    <row r="119" spans="1:7" s="1" customFormat="1">
      <c r="A119" s="95"/>
      <c r="B119" s="75"/>
      <c r="C119" s="73" t="s">
        <v>41</v>
      </c>
      <c r="D119" s="13" t="s">
        <v>28</v>
      </c>
      <c r="E119" s="72">
        <v>10</v>
      </c>
      <c r="F119" s="128"/>
      <c r="G119" s="89">
        <f t="shared" ref="G119:G124" si="7">F119*E119</f>
        <v>0</v>
      </c>
    </row>
    <row r="120" spans="1:7" s="1" customFormat="1">
      <c r="A120" s="95"/>
      <c r="B120" s="75"/>
      <c r="C120" s="73" t="s">
        <v>57</v>
      </c>
      <c r="D120" s="13" t="s">
        <v>28</v>
      </c>
      <c r="E120" s="72">
        <v>10</v>
      </c>
      <c r="F120" s="128"/>
      <c r="G120" s="89">
        <f t="shared" si="7"/>
        <v>0</v>
      </c>
    </row>
    <row r="121" spans="1:7" s="1" customFormat="1">
      <c r="A121" s="95"/>
      <c r="B121" s="75"/>
      <c r="C121" s="73" t="s">
        <v>42</v>
      </c>
      <c r="D121" s="13" t="s">
        <v>1</v>
      </c>
      <c r="E121" s="72">
        <v>4</v>
      </c>
      <c r="F121" s="128"/>
      <c r="G121" s="89">
        <f t="shared" si="7"/>
        <v>0</v>
      </c>
    </row>
    <row r="122" spans="1:7" s="1" customFormat="1">
      <c r="A122" s="95"/>
      <c r="B122" s="75"/>
      <c r="C122" s="73" t="s">
        <v>36</v>
      </c>
      <c r="D122" s="13" t="s">
        <v>1</v>
      </c>
      <c r="E122" s="72">
        <v>1</v>
      </c>
      <c r="F122" s="128"/>
      <c r="G122" s="89">
        <f t="shared" si="7"/>
        <v>0</v>
      </c>
    </row>
    <row r="123" spans="1:7" s="1" customFormat="1">
      <c r="A123" s="95"/>
      <c r="B123" s="75"/>
      <c r="C123" s="73" t="s">
        <v>43</v>
      </c>
      <c r="D123" s="13" t="s">
        <v>1</v>
      </c>
      <c r="E123" s="72">
        <v>1</v>
      </c>
      <c r="F123" s="128"/>
      <c r="G123" s="89">
        <f t="shared" si="7"/>
        <v>0</v>
      </c>
    </row>
    <row r="124" spans="1:7" s="1" customFormat="1">
      <c r="A124" s="95"/>
      <c r="B124" s="75"/>
      <c r="C124" s="73" t="s">
        <v>317</v>
      </c>
      <c r="D124" s="13" t="s">
        <v>1</v>
      </c>
      <c r="E124" s="72">
        <v>1</v>
      </c>
      <c r="F124" s="128"/>
      <c r="G124" s="89">
        <f t="shared" si="7"/>
        <v>0</v>
      </c>
    </row>
    <row r="125" spans="1:7">
      <c r="A125" s="74" t="s">
        <v>136</v>
      </c>
      <c r="B125" s="18" t="s">
        <v>143</v>
      </c>
      <c r="C125" s="18"/>
      <c r="D125" s="17"/>
      <c r="E125" s="17"/>
      <c r="F125" s="136"/>
      <c r="G125" s="89"/>
    </row>
    <row r="126" spans="1:7">
      <c r="A126" s="45" t="s">
        <v>174</v>
      </c>
      <c r="B126" s="14" t="s">
        <v>175</v>
      </c>
      <c r="C126" s="18"/>
      <c r="D126" s="17"/>
      <c r="E126" s="17"/>
      <c r="F126" s="136"/>
      <c r="G126" s="89"/>
    </row>
    <row r="127" spans="1:7">
      <c r="A127" s="45"/>
      <c r="B127" s="14"/>
      <c r="C127" s="73" t="s">
        <v>14</v>
      </c>
      <c r="D127" s="13" t="s">
        <v>1</v>
      </c>
      <c r="E127" s="17">
        <v>1</v>
      </c>
      <c r="F127" s="136"/>
      <c r="G127" s="89">
        <f t="shared" ref="G127:G141" si="8">F127*E127</f>
        <v>0</v>
      </c>
    </row>
    <row r="128" spans="1:7">
      <c r="A128" s="45"/>
      <c r="B128" s="14"/>
      <c r="C128" s="73" t="s">
        <v>407</v>
      </c>
      <c r="D128" s="13" t="s">
        <v>260</v>
      </c>
      <c r="E128" s="17"/>
      <c r="F128" s="136"/>
      <c r="G128" s="89">
        <f t="shared" si="8"/>
        <v>0</v>
      </c>
    </row>
    <row r="129" spans="1:7">
      <c r="A129" s="45"/>
      <c r="B129" s="14"/>
      <c r="C129" s="73" t="s">
        <v>408</v>
      </c>
      <c r="D129" s="13" t="s">
        <v>260</v>
      </c>
      <c r="E129" s="17"/>
      <c r="F129" s="136"/>
      <c r="G129" s="89">
        <f t="shared" si="8"/>
        <v>0</v>
      </c>
    </row>
    <row r="130" spans="1:7">
      <c r="A130" s="45"/>
      <c r="B130" s="14"/>
      <c r="C130" s="73" t="s">
        <v>409</v>
      </c>
      <c r="D130" s="13" t="s">
        <v>260</v>
      </c>
      <c r="E130" s="17"/>
      <c r="F130" s="136"/>
      <c r="G130" s="89">
        <f t="shared" si="8"/>
        <v>0</v>
      </c>
    </row>
    <row r="131" spans="1:7">
      <c r="A131" s="45"/>
      <c r="B131" s="14"/>
      <c r="C131" s="73" t="s">
        <v>410</v>
      </c>
      <c r="D131" s="13" t="s">
        <v>260</v>
      </c>
      <c r="E131" s="17"/>
      <c r="F131" s="136"/>
      <c r="G131" s="89">
        <f t="shared" si="8"/>
        <v>0</v>
      </c>
    </row>
    <row r="132" spans="1:7">
      <c r="A132" s="45"/>
      <c r="B132" s="14"/>
      <c r="C132" s="73" t="s">
        <v>381</v>
      </c>
      <c r="D132" s="13" t="s">
        <v>28</v>
      </c>
      <c r="E132" s="17">
        <v>55</v>
      </c>
      <c r="F132" s="136"/>
      <c r="G132" s="89">
        <f t="shared" si="8"/>
        <v>0</v>
      </c>
    </row>
    <row r="133" spans="1:7">
      <c r="A133" s="45"/>
      <c r="B133" s="14"/>
      <c r="C133" s="73" t="s">
        <v>411</v>
      </c>
      <c r="D133" s="13" t="s">
        <v>260</v>
      </c>
      <c r="E133" s="17"/>
      <c r="F133" s="136"/>
      <c r="G133" s="89">
        <f t="shared" si="8"/>
        <v>0</v>
      </c>
    </row>
    <row r="134" spans="1:7">
      <c r="A134" s="45"/>
      <c r="B134" s="14"/>
      <c r="C134" s="73" t="s">
        <v>353</v>
      </c>
      <c r="D134" s="13" t="s">
        <v>0</v>
      </c>
      <c r="E134" s="17">
        <v>1</v>
      </c>
      <c r="F134" s="136"/>
      <c r="G134" s="89">
        <f t="shared" si="8"/>
        <v>0</v>
      </c>
    </row>
    <row r="135" spans="1:7">
      <c r="A135" s="45" t="s">
        <v>178</v>
      </c>
      <c r="B135" s="14" t="s">
        <v>176</v>
      </c>
      <c r="C135" s="18"/>
      <c r="D135" s="17"/>
      <c r="E135" s="17"/>
      <c r="F135" s="136"/>
      <c r="G135" s="89"/>
    </row>
    <row r="136" spans="1:7">
      <c r="A136" s="45"/>
      <c r="B136" s="14"/>
      <c r="C136" s="18" t="s">
        <v>261</v>
      </c>
      <c r="D136" s="17" t="s">
        <v>28</v>
      </c>
      <c r="E136" s="17">
        <v>130</v>
      </c>
      <c r="F136" s="136"/>
      <c r="G136" s="89">
        <f t="shared" si="8"/>
        <v>0</v>
      </c>
    </row>
    <row r="137" spans="1:7">
      <c r="A137" s="45" t="s">
        <v>179</v>
      </c>
      <c r="B137" s="14" t="s">
        <v>177</v>
      </c>
      <c r="C137" s="18"/>
      <c r="D137" s="17"/>
      <c r="E137" s="17"/>
      <c r="F137" s="136"/>
      <c r="G137" s="89"/>
    </row>
    <row r="138" spans="1:7">
      <c r="A138" s="45"/>
      <c r="B138" s="14"/>
      <c r="C138" s="18" t="s">
        <v>351</v>
      </c>
      <c r="D138" s="17" t="s">
        <v>1</v>
      </c>
      <c r="E138" s="17">
        <v>9</v>
      </c>
      <c r="F138" s="136"/>
      <c r="G138" s="89">
        <f t="shared" si="8"/>
        <v>0</v>
      </c>
    </row>
    <row r="139" spans="1:7">
      <c r="A139" s="45"/>
      <c r="B139" s="14"/>
      <c r="C139" s="18" t="s">
        <v>412</v>
      </c>
      <c r="D139" s="17" t="s">
        <v>260</v>
      </c>
      <c r="E139" s="17"/>
      <c r="F139" s="136"/>
      <c r="G139" s="89">
        <f t="shared" si="8"/>
        <v>0</v>
      </c>
    </row>
    <row r="140" spans="1:7">
      <c r="A140" s="45"/>
      <c r="B140" s="14"/>
      <c r="C140" s="18" t="s">
        <v>262</v>
      </c>
      <c r="D140" s="17" t="s">
        <v>260</v>
      </c>
      <c r="E140" s="17"/>
      <c r="F140" s="136"/>
      <c r="G140" s="89">
        <f t="shared" si="8"/>
        <v>0</v>
      </c>
    </row>
    <row r="141" spans="1:7">
      <c r="A141" s="45"/>
      <c r="B141" s="14"/>
      <c r="C141" s="18" t="s">
        <v>352</v>
      </c>
      <c r="D141" s="17" t="s">
        <v>1</v>
      </c>
      <c r="E141" s="17">
        <v>9</v>
      </c>
      <c r="F141" s="136"/>
      <c r="G141" s="89">
        <f t="shared" si="8"/>
        <v>0</v>
      </c>
    </row>
    <row r="142" spans="1:7">
      <c r="A142" s="23" t="s">
        <v>137</v>
      </c>
      <c r="B142" s="14" t="s">
        <v>144</v>
      </c>
      <c r="C142" s="18"/>
      <c r="D142" s="17"/>
      <c r="E142" s="17"/>
      <c r="F142" s="136"/>
      <c r="G142" s="89"/>
    </row>
    <row r="143" spans="1:7">
      <c r="A143" s="45" t="s">
        <v>180</v>
      </c>
      <c r="B143" s="14" t="s">
        <v>159</v>
      </c>
      <c r="C143" s="18"/>
      <c r="D143" s="17" t="s">
        <v>260</v>
      </c>
      <c r="E143" s="17"/>
      <c r="F143" s="136"/>
      <c r="G143" s="89"/>
    </row>
    <row r="144" spans="1:7">
      <c r="A144" s="45" t="s">
        <v>181</v>
      </c>
      <c r="B144" s="14" t="s">
        <v>182</v>
      </c>
      <c r="C144" s="18"/>
      <c r="D144" s="17"/>
      <c r="E144" s="17"/>
      <c r="F144" s="136"/>
      <c r="G144" s="89"/>
    </row>
    <row r="145" spans="1:7">
      <c r="A145" s="45" t="s">
        <v>184</v>
      </c>
      <c r="B145" s="14" t="s">
        <v>183</v>
      </c>
      <c r="C145" s="18"/>
      <c r="D145" s="17" t="s">
        <v>260</v>
      </c>
      <c r="E145" s="17"/>
      <c r="F145" s="136"/>
      <c r="G145" s="89"/>
    </row>
    <row r="146" spans="1:7">
      <c r="A146" s="45"/>
      <c r="B146" s="14"/>
      <c r="C146" s="79" t="s">
        <v>373</v>
      </c>
      <c r="D146" s="72"/>
      <c r="E146" s="72"/>
      <c r="F146" s="133"/>
      <c r="G146" s="89"/>
    </row>
    <row r="147" spans="1:7">
      <c r="A147" s="45"/>
      <c r="B147" s="14"/>
      <c r="C147" s="78" t="s">
        <v>320</v>
      </c>
      <c r="D147" s="72" t="s">
        <v>28</v>
      </c>
      <c r="E147" s="72">
        <v>2</v>
      </c>
      <c r="F147" s="133"/>
      <c r="G147" s="89">
        <f t="shared" ref="G147:G152" si="9">F147*E147</f>
        <v>0</v>
      </c>
    </row>
    <row r="148" spans="1:7">
      <c r="A148" s="45"/>
      <c r="B148" s="14"/>
      <c r="C148" s="78" t="s">
        <v>413</v>
      </c>
      <c r="D148" s="72" t="s">
        <v>28</v>
      </c>
      <c r="E148" s="72">
        <v>6</v>
      </c>
      <c r="F148" s="133"/>
      <c r="G148" s="89">
        <f t="shared" si="9"/>
        <v>0</v>
      </c>
    </row>
    <row r="149" spans="1:7">
      <c r="A149" s="45"/>
      <c r="B149" s="14"/>
      <c r="C149" s="78" t="s">
        <v>422</v>
      </c>
      <c r="D149" s="72" t="s">
        <v>28</v>
      </c>
      <c r="E149" s="72">
        <v>6</v>
      </c>
      <c r="F149" s="133"/>
      <c r="G149" s="89">
        <f t="shared" si="9"/>
        <v>0</v>
      </c>
    </row>
    <row r="150" spans="1:7">
      <c r="A150" s="45"/>
      <c r="B150" s="14"/>
      <c r="C150" s="78" t="s">
        <v>414</v>
      </c>
      <c r="D150" s="72" t="s">
        <v>28</v>
      </c>
      <c r="E150" s="72">
        <v>15</v>
      </c>
      <c r="F150" s="133"/>
      <c r="G150" s="89">
        <f t="shared" si="9"/>
        <v>0</v>
      </c>
    </row>
    <row r="151" spans="1:7">
      <c r="A151" s="45"/>
      <c r="B151" s="14"/>
      <c r="C151" s="79" t="s">
        <v>420</v>
      </c>
      <c r="D151" s="72"/>
      <c r="E151" s="72"/>
      <c r="F151" s="133"/>
      <c r="G151" s="89"/>
    </row>
    <row r="152" spans="1:7">
      <c r="A152" s="45"/>
      <c r="B152" s="14"/>
      <c r="C152" s="121" t="s">
        <v>421</v>
      </c>
      <c r="D152" s="72" t="s">
        <v>355</v>
      </c>
      <c r="E152" s="72">
        <v>150</v>
      </c>
      <c r="F152" s="133"/>
      <c r="G152" s="89">
        <f t="shared" si="9"/>
        <v>0</v>
      </c>
    </row>
    <row r="153" spans="1:7">
      <c r="A153" s="45"/>
      <c r="B153" s="14"/>
      <c r="C153" s="79" t="s">
        <v>372</v>
      </c>
      <c r="D153" s="72"/>
      <c r="E153" s="72"/>
      <c r="F153" s="133"/>
      <c r="G153" s="89"/>
    </row>
    <row r="154" spans="1:7">
      <c r="A154" s="45"/>
      <c r="B154" s="14"/>
      <c r="C154" s="78" t="s">
        <v>344</v>
      </c>
      <c r="D154" s="72"/>
      <c r="E154" s="72"/>
      <c r="F154" s="133"/>
      <c r="G154" s="89"/>
    </row>
    <row r="155" spans="1:7">
      <c r="A155" s="45"/>
      <c r="B155" s="14"/>
      <c r="C155" s="78" t="s">
        <v>414</v>
      </c>
      <c r="D155" s="72" t="s">
        <v>20</v>
      </c>
      <c r="E155" s="72">
        <v>8</v>
      </c>
      <c r="F155" s="133"/>
      <c r="G155" s="89">
        <f t="shared" ref="G155:G156" si="10">F155*E155</f>
        <v>0</v>
      </c>
    </row>
    <row r="156" spans="1:7">
      <c r="A156" s="45"/>
      <c r="B156" s="14"/>
      <c r="C156" s="78" t="s">
        <v>421</v>
      </c>
      <c r="D156" s="97" t="s">
        <v>20</v>
      </c>
      <c r="E156" s="72">
        <v>15</v>
      </c>
      <c r="F156" s="133"/>
      <c r="G156" s="89">
        <f t="shared" si="10"/>
        <v>0</v>
      </c>
    </row>
    <row r="157" spans="1:7">
      <c r="A157" s="45"/>
      <c r="B157" s="14"/>
      <c r="C157" s="78" t="s">
        <v>321</v>
      </c>
      <c r="D157" s="17" t="s">
        <v>1</v>
      </c>
      <c r="E157" s="72">
        <v>1</v>
      </c>
      <c r="F157" s="133"/>
      <c r="G157" s="89">
        <f t="shared" ref="G157:G158" si="11">F157*E157</f>
        <v>0</v>
      </c>
    </row>
    <row r="158" spans="1:7">
      <c r="A158" s="45"/>
      <c r="B158" s="14"/>
      <c r="C158" s="78" t="s">
        <v>322</v>
      </c>
      <c r="D158" s="17" t="s">
        <v>1</v>
      </c>
      <c r="E158" s="72">
        <v>2</v>
      </c>
      <c r="F158" s="133"/>
      <c r="G158" s="89">
        <f t="shared" si="11"/>
        <v>0</v>
      </c>
    </row>
    <row r="159" spans="1:7">
      <c r="A159" s="45"/>
      <c r="B159" s="14"/>
      <c r="C159" s="79" t="s">
        <v>323</v>
      </c>
      <c r="D159" s="72"/>
      <c r="E159" s="72"/>
      <c r="F159" s="133"/>
      <c r="G159" s="89"/>
    </row>
    <row r="160" spans="1:7">
      <c r="A160" s="45"/>
      <c r="B160" s="14"/>
      <c r="C160" s="78" t="s">
        <v>423</v>
      </c>
      <c r="D160" s="17" t="s">
        <v>1</v>
      </c>
      <c r="E160" s="72">
        <v>2</v>
      </c>
      <c r="F160" s="133"/>
      <c r="G160" s="89">
        <f t="shared" ref="G160:G162" si="12">F160*E160</f>
        <v>0</v>
      </c>
    </row>
    <row r="161" spans="1:7">
      <c r="A161" s="45"/>
      <c r="B161" s="14"/>
      <c r="C161" s="79" t="s">
        <v>417</v>
      </c>
      <c r="D161" s="17"/>
      <c r="E161" s="72"/>
      <c r="F161" s="133"/>
      <c r="G161" s="89"/>
    </row>
    <row r="162" spans="1:7">
      <c r="A162" s="45"/>
      <c r="B162" s="14"/>
      <c r="C162" s="78" t="s">
        <v>416</v>
      </c>
      <c r="D162" s="17" t="s">
        <v>28</v>
      </c>
      <c r="E162" s="72">
        <v>6</v>
      </c>
      <c r="F162" s="133"/>
      <c r="G162" s="89">
        <f t="shared" si="12"/>
        <v>0</v>
      </c>
    </row>
    <row r="163" spans="1:7">
      <c r="A163" s="45"/>
      <c r="B163" s="14"/>
      <c r="C163" s="79" t="s">
        <v>341</v>
      </c>
      <c r="D163" s="72"/>
      <c r="E163" s="72"/>
      <c r="F163" s="133"/>
      <c r="G163" s="89"/>
    </row>
    <row r="164" spans="1:7">
      <c r="A164" s="45"/>
      <c r="B164" s="14"/>
      <c r="C164" s="79" t="s">
        <v>320</v>
      </c>
      <c r="D164" s="72" t="s">
        <v>28</v>
      </c>
      <c r="E164" s="72">
        <v>2</v>
      </c>
      <c r="F164" s="133"/>
      <c r="G164" s="89">
        <f t="shared" ref="G164:G182" si="13">F164*E164</f>
        <v>0</v>
      </c>
    </row>
    <row r="165" spans="1:7">
      <c r="A165" s="45"/>
      <c r="B165" s="14"/>
      <c r="C165" s="78" t="s">
        <v>413</v>
      </c>
      <c r="D165" s="72" t="s">
        <v>28</v>
      </c>
      <c r="E165" s="72">
        <v>10</v>
      </c>
      <c r="F165" s="133"/>
      <c r="G165" s="89">
        <f t="shared" si="13"/>
        <v>0</v>
      </c>
    </row>
    <row r="166" spans="1:7">
      <c r="A166" s="45"/>
      <c r="B166" s="14"/>
      <c r="C166" s="78" t="s">
        <v>414</v>
      </c>
      <c r="D166" s="72" t="s">
        <v>28</v>
      </c>
      <c r="E166" s="72">
        <v>5</v>
      </c>
      <c r="F166" s="133"/>
      <c r="G166" s="89">
        <f t="shared" si="13"/>
        <v>0</v>
      </c>
    </row>
    <row r="167" spans="1:7">
      <c r="A167" s="45"/>
      <c r="B167" s="14"/>
      <c r="C167" s="78" t="s">
        <v>418</v>
      </c>
      <c r="D167" s="72" t="s">
        <v>28</v>
      </c>
      <c r="E167" s="72">
        <v>22</v>
      </c>
      <c r="F167" s="133"/>
      <c r="G167" s="89">
        <f t="shared" si="13"/>
        <v>0</v>
      </c>
    </row>
    <row r="168" spans="1:7">
      <c r="A168" s="45"/>
      <c r="B168" s="14"/>
      <c r="C168" s="79" t="s">
        <v>419</v>
      </c>
      <c r="D168" s="72"/>
      <c r="E168" s="72"/>
      <c r="F168" s="133"/>
      <c r="G168" s="89"/>
    </row>
    <row r="169" spans="1:7">
      <c r="A169" s="45"/>
      <c r="B169" s="14"/>
      <c r="C169" s="78" t="s">
        <v>418</v>
      </c>
      <c r="D169" s="72" t="s">
        <v>28</v>
      </c>
      <c r="E169" s="72">
        <v>22</v>
      </c>
      <c r="F169" s="133"/>
      <c r="G169" s="89">
        <f t="shared" si="13"/>
        <v>0</v>
      </c>
    </row>
    <row r="170" spans="1:7">
      <c r="A170" s="45" t="s">
        <v>185</v>
      </c>
      <c r="B170" s="14" t="s">
        <v>186</v>
      </c>
      <c r="C170" s="77"/>
      <c r="D170" s="72"/>
      <c r="E170" s="72"/>
      <c r="F170" s="133"/>
      <c r="G170" s="89"/>
    </row>
    <row r="171" spans="1:7">
      <c r="A171" s="45"/>
      <c r="B171" s="14"/>
      <c r="C171" s="73" t="s">
        <v>347</v>
      </c>
      <c r="D171" s="72" t="s">
        <v>0</v>
      </c>
      <c r="E171" s="72">
        <v>1</v>
      </c>
      <c r="F171" s="133"/>
      <c r="G171" s="89">
        <f t="shared" si="13"/>
        <v>0</v>
      </c>
    </row>
    <row r="172" spans="1:7">
      <c r="A172" s="45"/>
      <c r="B172" s="14"/>
      <c r="C172" s="73" t="s">
        <v>87</v>
      </c>
      <c r="D172" s="17" t="s">
        <v>1</v>
      </c>
      <c r="E172" s="72">
        <v>1</v>
      </c>
      <c r="F172" s="133"/>
      <c r="G172" s="89">
        <f t="shared" si="13"/>
        <v>0</v>
      </c>
    </row>
    <row r="173" spans="1:7">
      <c r="A173" s="45"/>
      <c r="B173" s="14"/>
      <c r="C173" s="78" t="s">
        <v>342</v>
      </c>
      <c r="D173" s="72" t="s">
        <v>0</v>
      </c>
      <c r="E173" s="72">
        <v>2</v>
      </c>
      <c r="F173" s="133"/>
      <c r="G173" s="89">
        <f t="shared" si="13"/>
        <v>0</v>
      </c>
    </row>
    <row r="174" spans="1:7">
      <c r="A174" s="45"/>
      <c r="B174" s="14"/>
      <c r="C174" s="78" t="s">
        <v>343</v>
      </c>
      <c r="D174" s="72" t="s">
        <v>1</v>
      </c>
      <c r="E174" s="72">
        <v>2</v>
      </c>
      <c r="F174" s="133"/>
      <c r="G174" s="89">
        <f t="shared" si="13"/>
        <v>0</v>
      </c>
    </row>
    <row r="175" spans="1:7" ht="30">
      <c r="A175" s="45"/>
      <c r="B175" s="14"/>
      <c r="C175" s="73" t="s">
        <v>348</v>
      </c>
      <c r="D175" s="97" t="s">
        <v>0</v>
      </c>
      <c r="E175" s="72">
        <v>1</v>
      </c>
      <c r="F175" s="133"/>
      <c r="G175" s="89">
        <f t="shared" si="13"/>
        <v>0</v>
      </c>
    </row>
    <row r="176" spans="1:7">
      <c r="A176" s="45"/>
      <c r="B176" s="14"/>
      <c r="C176" s="73" t="s">
        <v>345</v>
      </c>
      <c r="D176" s="72" t="s">
        <v>0</v>
      </c>
      <c r="E176" s="72">
        <v>1</v>
      </c>
      <c r="F176" s="133"/>
      <c r="G176" s="89">
        <f t="shared" si="13"/>
        <v>0</v>
      </c>
    </row>
    <row r="177" spans="1:10">
      <c r="A177" s="45"/>
      <c r="B177" s="14"/>
      <c r="C177" s="73" t="s">
        <v>346</v>
      </c>
      <c r="D177" s="97" t="s">
        <v>1</v>
      </c>
      <c r="E177" s="72">
        <v>6</v>
      </c>
      <c r="F177" s="133"/>
      <c r="G177" s="89">
        <f t="shared" si="13"/>
        <v>0</v>
      </c>
    </row>
    <row r="178" spans="1:10">
      <c r="A178" s="45"/>
      <c r="B178" s="14"/>
      <c r="C178" s="73" t="s">
        <v>354</v>
      </c>
      <c r="D178" s="97" t="s">
        <v>1</v>
      </c>
      <c r="E178" s="72">
        <v>1</v>
      </c>
      <c r="F178" s="133"/>
      <c r="G178" s="89">
        <f t="shared" si="13"/>
        <v>0</v>
      </c>
    </row>
    <row r="179" spans="1:10">
      <c r="A179" s="45"/>
      <c r="B179" s="14"/>
      <c r="C179" s="73" t="s">
        <v>424</v>
      </c>
      <c r="D179" s="97" t="s">
        <v>1</v>
      </c>
      <c r="E179" s="72">
        <v>4</v>
      </c>
      <c r="F179" s="133"/>
      <c r="G179" s="89">
        <f t="shared" si="13"/>
        <v>0</v>
      </c>
    </row>
    <row r="180" spans="1:10">
      <c r="A180" s="45" t="s">
        <v>187</v>
      </c>
      <c r="B180" s="14" t="s">
        <v>13</v>
      </c>
      <c r="C180" s="77"/>
      <c r="D180" s="72"/>
      <c r="E180" s="72"/>
      <c r="F180" s="133"/>
      <c r="G180" s="89"/>
    </row>
    <row r="181" spans="1:10">
      <c r="A181" s="45"/>
      <c r="B181" s="14"/>
      <c r="C181" s="77" t="s">
        <v>349</v>
      </c>
      <c r="D181" s="72" t="s">
        <v>0</v>
      </c>
      <c r="E181" s="72">
        <v>1</v>
      </c>
      <c r="F181" s="133"/>
      <c r="G181" s="89">
        <f t="shared" si="13"/>
        <v>0</v>
      </c>
    </row>
    <row r="182" spans="1:10">
      <c r="A182" s="45"/>
      <c r="B182" s="14"/>
      <c r="C182" s="77" t="s">
        <v>350</v>
      </c>
      <c r="D182" s="72" t="s">
        <v>0</v>
      </c>
      <c r="E182" s="72">
        <v>1</v>
      </c>
      <c r="F182" s="133"/>
      <c r="G182" s="89">
        <f t="shared" si="13"/>
        <v>0</v>
      </c>
    </row>
    <row r="183" spans="1:10">
      <c r="A183" s="45" t="s">
        <v>189</v>
      </c>
      <c r="B183" s="14" t="s">
        <v>188</v>
      </c>
      <c r="C183" s="18"/>
      <c r="D183" s="17" t="s">
        <v>260</v>
      </c>
      <c r="E183" s="17"/>
      <c r="F183" s="136"/>
      <c r="G183" s="89"/>
    </row>
    <row r="184" spans="1:10">
      <c r="A184" s="45" t="s">
        <v>190</v>
      </c>
      <c r="B184" s="14" t="s">
        <v>191</v>
      </c>
      <c r="C184" s="18"/>
      <c r="D184" s="17"/>
      <c r="E184" s="17"/>
      <c r="F184" s="136"/>
      <c r="G184" s="89"/>
    </row>
    <row r="185" spans="1:10">
      <c r="A185" s="45" t="s">
        <v>192</v>
      </c>
      <c r="B185" s="14" t="s">
        <v>183</v>
      </c>
      <c r="C185" s="18"/>
      <c r="D185" s="17" t="s">
        <v>260</v>
      </c>
      <c r="E185" s="17"/>
      <c r="F185" s="136"/>
      <c r="G185" s="89"/>
    </row>
    <row r="186" spans="1:10">
      <c r="A186" s="45"/>
      <c r="B186" s="14"/>
      <c r="C186" s="79" t="s">
        <v>369</v>
      </c>
      <c r="D186" s="17"/>
      <c r="E186" s="17"/>
      <c r="F186" s="136"/>
      <c r="G186" s="89"/>
    </row>
    <row r="187" spans="1:10">
      <c r="A187" s="45"/>
      <c r="B187" s="14"/>
      <c r="C187" s="78" t="s">
        <v>360</v>
      </c>
      <c r="D187" s="72"/>
      <c r="E187" s="72"/>
      <c r="F187" s="133"/>
      <c r="G187" s="89"/>
      <c r="I187" s="142" t="s">
        <v>426</v>
      </c>
      <c r="J187" s="142" t="s">
        <v>427</v>
      </c>
    </row>
    <row r="188" spans="1:10">
      <c r="A188" s="45"/>
      <c r="B188" s="14"/>
      <c r="C188" s="78" t="s">
        <v>318</v>
      </c>
      <c r="D188" s="72" t="s">
        <v>28</v>
      </c>
      <c r="E188" s="72">
        <f>I188+J188</f>
        <v>120</v>
      </c>
      <c r="F188" s="133"/>
      <c r="G188" s="89">
        <f t="shared" ref="G188:G192" si="14">F188*E188</f>
        <v>0</v>
      </c>
      <c r="I188" s="72">
        <f>60+60</f>
        <v>120</v>
      </c>
      <c r="J188" s="76"/>
    </row>
    <row r="189" spans="1:10">
      <c r="A189" s="45"/>
      <c r="B189" s="14"/>
      <c r="C189" s="78" t="s">
        <v>319</v>
      </c>
      <c r="D189" s="72" t="s">
        <v>28</v>
      </c>
      <c r="E189" s="72">
        <f t="shared" ref="E189:E192" si="15">I189+J189</f>
        <v>33</v>
      </c>
      <c r="F189" s="133"/>
      <c r="G189" s="89">
        <f t="shared" si="14"/>
        <v>0</v>
      </c>
      <c r="I189" s="72">
        <f>16+17</f>
        <v>33</v>
      </c>
      <c r="J189" s="76"/>
    </row>
    <row r="190" spans="1:10">
      <c r="A190" s="45"/>
      <c r="B190" s="14"/>
      <c r="C190" s="78" t="s">
        <v>320</v>
      </c>
      <c r="D190" s="72" t="s">
        <v>28</v>
      </c>
      <c r="E190" s="72">
        <f t="shared" si="15"/>
        <v>88</v>
      </c>
      <c r="F190" s="133"/>
      <c r="G190" s="89">
        <f t="shared" si="14"/>
        <v>0</v>
      </c>
      <c r="I190" s="72">
        <f>22+22+10</f>
        <v>54</v>
      </c>
      <c r="J190" s="76">
        <f>3+20+11</f>
        <v>34</v>
      </c>
    </row>
    <row r="191" spans="1:10">
      <c r="A191" s="45"/>
      <c r="B191" s="14"/>
      <c r="C191" s="78" t="s">
        <v>425</v>
      </c>
      <c r="D191" s="72" t="s">
        <v>28</v>
      </c>
      <c r="E191" s="72">
        <f t="shared" si="15"/>
        <v>22</v>
      </c>
      <c r="F191" s="133"/>
      <c r="G191" s="89">
        <f t="shared" si="14"/>
        <v>0</v>
      </c>
      <c r="I191" s="72">
        <v>12</v>
      </c>
      <c r="J191" s="76">
        <f>3+3+4</f>
        <v>10</v>
      </c>
    </row>
    <row r="192" spans="1:10">
      <c r="A192" s="45"/>
      <c r="B192" s="14"/>
      <c r="C192" s="78" t="s">
        <v>413</v>
      </c>
      <c r="D192" s="72" t="s">
        <v>28</v>
      </c>
      <c r="E192" s="72">
        <f t="shared" si="15"/>
        <v>9</v>
      </c>
      <c r="F192" s="133"/>
      <c r="G192" s="89">
        <f t="shared" si="14"/>
        <v>0</v>
      </c>
      <c r="I192" s="72">
        <v>5</v>
      </c>
      <c r="J192" s="76">
        <v>4</v>
      </c>
    </row>
    <row r="193" spans="1:7">
      <c r="A193" s="45"/>
      <c r="B193" s="14"/>
      <c r="C193" s="79" t="s">
        <v>370</v>
      </c>
      <c r="D193" s="72"/>
      <c r="E193" s="72"/>
      <c r="F193" s="133"/>
      <c r="G193" s="89"/>
    </row>
    <row r="194" spans="1:7">
      <c r="A194" s="45"/>
      <c r="B194" s="14"/>
      <c r="C194" s="120" t="s">
        <v>429</v>
      </c>
      <c r="D194" s="72" t="s">
        <v>20</v>
      </c>
      <c r="E194" s="72">
        <v>114</v>
      </c>
      <c r="F194" s="133"/>
      <c r="G194" s="89">
        <f t="shared" ref="G194:G197" si="16">F194*E194</f>
        <v>0</v>
      </c>
    </row>
    <row r="195" spans="1:7">
      <c r="A195" s="45"/>
      <c r="B195" s="14"/>
      <c r="C195" s="78" t="s">
        <v>368</v>
      </c>
      <c r="D195" s="72" t="s">
        <v>20</v>
      </c>
      <c r="E195" s="72">
        <v>33</v>
      </c>
      <c r="F195" s="133"/>
      <c r="G195" s="89">
        <f>F195*E195</f>
        <v>0</v>
      </c>
    </row>
    <row r="196" spans="1:7">
      <c r="A196" s="45"/>
      <c r="B196" s="14"/>
      <c r="C196" s="78" t="s">
        <v>358</v>
      </c>
      <c r="D196" s="72" t="s">
        <v>0</v>
      </c>
      <c r="E196" s="72">
        <v>8</v>
      </c>
      <c r="F196" s="133"/>
      <c r="G196" s="89">
        <f t="shared" si="16"/>
        <v>0</v>
      </c>
    </row>
    <row r="197" spans="1:7">
      <c r="A197" s="45"/>
      <c r="B197" s="14"/>
      <c r="C197" s="78" t="s">
        <v>359</v>
      </c>
      <c r="D197" s="17" t="s">
        <v>1</v>
      </c>
      <c r="E197" s="72">
        <v>2</v>
      </c>
      <c r="F197" s="133"/>
      <c r="G197" s="89">
        <f t="shared" si="16"/>
        <v>0</v>
      </c>
    </row>
    <row r="198" spans="1:7">
      <c r="A198" s="45"/>
      <c r="B198" s="14"/>
      <c r="C198" s="79" t="s">
        <v>323</v>
      </c>
      <c r="D198" s="72"/>
      <c r="E198" s="72"/>
      <c r="F198" s="133"/>
      <c r="G198" s="89"/>
    </row>
    <row r="199" spans="1:7">
      <c r="A199" s="45"/>
      <c r="B199" s="14"/>
      <c r="C199" s="78" t="s">
        <v>413</v>
      </c>
      <c r="D199" s="97" t="s">
        <v>1</v>
      </c>
      <c r="E199" s="72">
        <v>1</v>
      </c>
      <c r="F199" s="133"/>
      <c r="G199" s="89"/>
    </row>
    <row r="200" spans="1:7">
      <c r="A200" s="45"/>
      <c r="B200" s="14"/>
      <c r="C200" s="78" t="s">
        <v>425</v>
      </c>
      <c r="D200" s="17" t="s">
        <v>1</v>
      </c>
      <c r="E200" s="72">
        <v>3</v>
      </c>
      <c r="F200" s="133"/>
      <c r="G200" s="89">
        <f t="shared" ref="G200:G201" si="17">F200*E200</f>
        <v>0</v>
      </c>
    </row>
    <row r="201" spans="1:7">
      <c r="A201" s="45"/>
      <c r="B201" s="14"/>
      <c r="C201" s="78" t="s">
        <v>320</v>
      </c>
      <c r="D201" s="17" t="s">
        <v>1</v>
      </c>
      <c r="E201" s="72">
        <v>2</v>
      </c>
      <c r="F201" s="133"/>
      <c r="G201" s="89">
        <f t="shared" si="17"/>
        <v>0</v>
      </c>
    </row>
    <row r="202" spans="1:7">
      <c r="A202" s="45" t="s">
        <v>193</v>
      </c>
      <c r="B202" s="14" t="s">
        <v>186</v>
      </c>
      <c r="C202" s="18"/>
      <c r="D202" s="17"/>
      <c r="E202" s="17"/>
      <c r="F202" s="136"/>
      <c r="G202" s="89"/>
    </row>
    <row r="203" spans="1:7">
      <c r="A203" s="45"/>
      <c r="B203" s="14"/>
      <c r="C203" s="79" t="s">
        <v>64</v>
      </c>
      <c r="D203" s="75"/>
      <c r="E203" s="80"/>
      <c r="F203" s="133"/>
      <c r="G203" s="89"/>
    </row>
    <row r="204" spans="1:7">
      <c r="A204" s="45"/>
      <c r="B204" s="14"/>
      <c r="C204" s="73" t="s">
        <v>65</v>
      </c>
      <c r="D204" s="13" t="s">
        <v>0</v>
      </c>
      <c r="E204" s="72">
        <v>1</v>
      </c>
      <c r="F204" s="133"/>
      <c r="G204" s="89">
        <f t="shared" ref="G204:G222" si="18">F204*E204</f>
        <v>0</v>
      </c>
    </row>
    <row r="205" spans="1:7">
      <c r="A205" s="45"/>
      <c r="B205" s="14"/>
      <c r="C205" s="77" t="s">
        <v>10</v>
      </c>
      <c r="D205" s="13" t="s">
        <v>0</v>
      </c>
      <c r="E205" s="72">
        <v>1</v>
      </c>
      <c r="F205" s="133"/>
      <c r="G205" s="89">
        <f t="shared" si="18"/>
        <v>0</v>
      </c>
    </row>
    <row r="206" spans="1:7">
      <c r="A206" s="45"/>
      <c r="B206" s="14"/>
      <c r="C206" s="79" t="s">
        <v>66</v>
      </c>
      <c r="D206" s="75"/>
      <c r="E206" s="81"/>
      <c r="F206" s="133"/>
      <c r="G206" s="89"/>
    </row>
    <row r="207" spans="1:7">
      <c r="A207" s="45"/>
      <c r="B207" s="14"/>
      <c r="C207" s="73" t="s">
        <v>66</v>
      </c>
      <c r="D207" s="13" t="s">
        <v>0</v>
      </c>
      <c r="E207" s="72">
        <v>1</v>
      </c>
      <c r="F207" s="133"/>
      <c r="G207" s="89">
        <f t="shared" si="18"/>
        <v>0</v>
      </c>
    </row>
    <row r="208" spans="1:7">
      <c r="A208" s="45"/>
      <c r="B208" s="14"/>
      <c r="C208" s="79" t="s">
        <v>364</v>
      </c>
      <c r="D208" s="17"/>
      <c r="E208" s="72"/>
      <c r="F208" s="133"/>
      <c r="G208" s="89"/>
    </row>
    <row r="209" spans="1:7">
      <c r="A209" s="45"/>
      <c r="B209" s="14"/>
      <c r="C209" s="75" t="s">
        <v>362</v>
      </c>
      <c r="D209" s="17" t="s">
        <v>1</v>
      </c>
      <c r="E209" s="72">
        <v>1</v>
      </c>
      <c r="F209" s="133"/>
      <c r="G209" s="89">
        <f>F209*E209</f>
        <v>0</v>
      </c>
    </row>
    <row r="210" spans="1:7">
      <c r="A210" s="45"/>
      <c r="B210" s="14"/>
      <c r="C210" s="73" t="s">
        <v>363</v>
      </c>
      <c r="D210" s="13" t="s">
        <v>1</v>
      </c>
      <c r="E210" s="72">
        <v>0</v>
      </c>
      <c r="F210" s="133"/>
      <c r="G210" s="89">
        <f>F210*E210</f>
        <v>0</v>
      </c>
    </row>
    <row r="211" spans="1:7">
      <c r="A211" s="45"/>
      <c r="B211" s="14"/>
      <c r="C211" s="79" t="s">
        <v>365</v>
      </c>
      <c r="D211" s="17"/>
      <c r="E211" s="72"/>
      <c r="F211" s="133"/>
      <c r="G211" s="89"/>
    </row>
    <row r="212" spans="1:7">
      <c r="A212" s="45"/>
      <c r="B212" s="14"/>
      <c r="C212" s="73" t="s">
        <v>366</v>
      </c>
      <c r="D212" s="13" t="s">
        <v>1</v>
      </c>
      <c r="E212" s="72">
        <v>5</v>
      </c>
      <c r="F212" s="133"/>
      <c r="G212" s="89">
        <f>F212*E212</f>
        <v>0</v>
      </c>
    </row>
    <row r="213" spans="1:7">
      <c r="A213" s="45"/>
      <c r="B213" s="14"/>
      <c r="C213" s="73" t="s">
        <v>367</v>
      </c>
      <c r="D213" s="13" t="s">
        <v>1</v>
      </c>
      <c r="E213" s="72">
        <v>7</v>
      </c>
      <c r="F213" s="133"/>
      <c r="G213" s="89">
        <f>F213*E213</f>
        <v>0</v>
      </c>
    </row>
    <row r="214" spans="1:7">
      <c r="A214" s="45"/>
      <c r="B214" s="14"/>
      <c r="C214" s="79" t="s">
        <v>428</v>
      </c>
      <c r="D214" s="17"/>
      <c r="E214" s="72"/>
      <c r="F214" s="133"/>
      <c r="G214" s="89"/>
    </row>
    <row r="215" spans="1:7">
      <c r="A215" s="45"/>
      <c r="B215" s="14"/>
      <c r="C215" s="73" t="s">
        <v>366</v>
      </c>
      <c r="D215" s="13" t="s">
        <v>1</v>
      </c>
      <c r="E215" s="72">
        <f>8+4</f>
        <v>12</v>
      </c>
      <c r="F215" s="133"/>
      <c r="G215" s="89">
        <f>F215*E215</f>
        <v>0</v>
      </c>
    </row>
    <row r="216" spans="1:7">
      <c r="A216" s="45"/>
      <c r="B216" s="14"/>
      <c r="C216" s="73" t="s">
        <v>367</v>
      </c>
      <c r="D216" s="13" t="s">
        <v>1</v>
      </c>
      <c r="E216" s="72">
        <f>8+3</f>
        <v>11</v>
      </c>
      <c r="F216" s="133"/>
      <c r="G216" s="89">
        <f>F216*E216</f>
        <v>0</v>
      </c>
    </row>
    <row r="217" spans="1:7">
      <c r="A217" s="45"/>
      <c r="B217" s="14"/>
      <c r="C217" s="79" t="s">
        <v>10</v>
      </c>
      <c r="D217" s="13"/>
      <c r="E217" s="72"/>
      <c r="F217" s="133"/>
      <c r="G217" s="89"/>
    </row>
    <row r="218" spans="1:7">
      <c r="A218" s="45"/>
      <c r="B218" s="14"/>
      <c r="C218" s="75" t="s">
        <v>371</v>
      </c>
      <c r="D218" s="13" t="s">
        <v>28</v>
      </c>
      <c r="E218" s="72">
        <f>E219*0.7</f>
        <v>25.2</v>
      </c>
      <c r="F218" s="133"/>
      <c r="G218" s="89">
        <f>F218*E218</f>
        <v>0</v>
      </c>
    </row>
    <row r="219" spans="1:7">
      <c r="A219" s="45"/>
      <c r="B219" s="14"/>
      <c r="C219" s="77" t="s">
        <v>361</v>
      </c>
      <c r="D219" s="13" t="s">
        <v>1</v>
      </c>
      <c r="E219" s="17">
        <f>E216+E215+E213+E212+E209+E210</f>
        <v>36</v>
      </c>
      <c r="F219" s="133"/>
      <c r="G219" s="89">
        <f>F219*E219</f>
        <v>0</v>
      </c>
    </row>
    <row r="220" spans="1:7">
      <c r="A220" s="45" t="s">
        <v>194</v>
      </c>
      <c r="B220" s="14" t="s">
        <v>13</v>
      </c>
      <c r="C220" s="18"/>
      <c r="D220" s="17"/>
      <c r="F220" s="136"/>
      <c r="G220" s="89"/>
    </row>
    <row r="221" spans="1:7">
      <c r="A221" s="45"/>
      <c r="B221" s="14"/>
      <c r="C221" s="18" t="s">
        <v>263</v>
      </c>
      <c r="D221" s="13" t="s">
        <v>0</v>
      </c>
      <c r="E221" s="17">
        <v>2</v>
      </c>
      <c r="F221" s="136"/>
      <c r="G221" s="89">
        <f t="shared" si="18"/>
        <v>0</v>
      </c>
    </row>
    <row r="222" spans="1:7">
      <c r="A222" s="45"/>
      <c r="B222" s="14"/>
      <c r="C222" s="18" t="s">
        <v>264</v>
      </c>
      <c r="D222" s="13" t="s">
        <v>0</v>
      </c>
      <c r="E222" s="17">
        <v>2</v>
      </c>
      <c r="F222" s="136"/>
      <c r="G222" s="89">
        <f t="shared" si="18"/>
        <v>0</v>
      </c>
    </row>
    <row r="223" spans="1:7">
      <c r="A223" s="45" t="s">
        <v>198</v>
      </c>
      <c r="B223" s="14" t="s">
        <v>195</v>
      </c>
      <c r="C223" s="18"/>
      <c r="D223" s="17"/>
      <c r="E223" s="17"/>
      <c r="F223" s="136"/>
      <c r="G223" s="89"/>
    </row>
    <row r="224" spans="1:7">
      <c r="A224" s="45"/>
      <c r="B224" s="14"/>
      <c r="C224" s="79" t="s">
        <v>377</v>
      </c>
      <c r="D224" s="17"/>
      <c r="E224" s="17"/>
      <c r="F224" s="136"/>
      <c r="G224" s="89"/>
    </row>
    <row r="225" spans="1:7">
      <c r="A225" s="45"/>
      <c r="B225" s="14"/>
      <c r="C225" s="78" t="s">
        <v>375</v>
      </c>
      <c r="D225" s="72"/>
      <c r="E225" s="72"/>
      <c r="F225" s="133"/>
      <c r="G225" s="89"/>
    </row>
    <row r="226" spans="1:7">
      <c r="A226" s="45"/>
      <c r="B226" s="14"/>
      <c r="C226" s="78" t="s">
        <v>318</v>
      </c>
      <c r="D226" s="72" t="s">
        <v>28</v>
      </c>
      <c r="E226" s="72">
        <f>45*1.2</f>
        <v>54</v>
      </c>
      <c r="F226" s="133"/>
      <c r="G226" s="89">
        <f t="shared" ref="G226" si="19">F226*E226</f>
        <v>0</v>
      </c>
    </row>
    <row r="227" spans="1:7">
      <c r="A227" s="45"/>
      <c r="B227" s="14"/>
      <c r="C227" s="79" t="s">
        <v>374</v>
      </c>
      <c r="D227" s="75"/>
      <c r="E227" s="80"/>
      <c r="F227" s="133"/>
      <c r="G227" s="89"/>
    </row>
    <row r="228" spans="1:7">
      <c r="A228" s="45"/>
      <c r="B228" s="14"/>
      <c r="C228" s="73" t="s">
        <v>376</v>
      </c>
      <c r="D228" s="13" t="s">
        <v>0</v>
      </c>
      <c r="E228" s="72">
        <v>1</v>
      </c>
      <c r="F228" s="133"/>
      <c r="G228" s="89">
        <f t="shared" ref="G228:G252" si="20">F228*E228</f>
        <v>0</v>
      </c>
    </row>
    <row r="229" spans="1:7">
      <c r="A229" s="45"/>
      <c r="B229" s="14"/>
      <c r="C229" s="73" t="s">
        <v>378</v>
      </c>
      <c r="D229" s="13" t="s">
        <v>1</v>
      </c>
      <c r="E229" s="72">
        <v>1</v>
      </c>
      <c r="F229" s="133"/>
      <c r="G229" s="89">
        <f t="shared" si="20"/>
        <v>0</v>
      </c>
    </row>
    <row r="230" spans="1:7">
      <c r="A230" s="45"/>
      <c r="B230" s="14"/>
      <c r="C230" s="79" t="s">
        <v>12</v>
      </c>
      <c r="D230" s="13"/>
      <c r="E230" s="72"/>
      <c r="F230" s="133"/>
      <c r="G230" s="89"/>
    </row>
    <row r="231" spans="1:7">
      <c r="A231" s="45"/>
      <c r="B231" s="14"/>
      <c r="C231" s="98" t="s">
        <v>379</v>
      </c>
      <c r="D231" s="17" t="s">
        <v>1</v>
      </c>
      <c r="E231" s="72">
        <v>6</v>
      </c>
      <c r="F231" s="133"/>
      <c r="G231" s="89">
        <f t="shared" ref="G231:G232" si="21">F231*E231</f>
        <v>0</v>
      </c>
    </row>
    <row r="232" spans="1:7">
      <c r="A232" s="45"/>
      <c r="B232" s="14"/>
      <c r="C232" s="98" t="s">
        <v>371</v>
      </c>
      <c r="D232" s="17" t="s">
        <v>1</v>
      </c>
      <c r="E232" s="97">
        <f>0.8*E231</f>
        <v>4.8000000000000007</v>
      </c>
      <c r="F232" s="136"/>
      <c r="G232" s="89">
        <f t="shared" si="21"/>
        <v>0</v>
      </c>
    </row>
    <row r="233" spans="1:7">
      <c r="A233" s="45" t="s">
        <v>197</v>
      </c>
      <c r="B233" s="14" t="s">
        <v>196</v>
      </c>
      <c r="C233" s="18"/>
      <c r="D233" s="17"/>
      <c r="E233" s="17"/>
      <c r="F233" s="136"/>
      <c r="G233" s="89"/>
    </row>
    <row r="234" spans="1:7">
      <c r="A234" s="45"/>
      <c r="B234" s="14"/>
      <c r="C234" s="18" t="s">
        <v>265</v>
      </c>
      <c r="D234" s="72" t="s">
        <v>0</v>
      </c>
      <c r="E234" s="17">
        <v>1</v>
      </c>
      <c r="F234" s="136"/>
      <c r="G234" s="89">
        <f t="shared" si="20"/>
        <v>0</v>
      </c>
    </row>
    <row r="235" spans="1:7">
      <c r="A235" s="45"/>
      <c r="B235" s="14"/>
      <c r="C235" s="18" t="s">
        <v>267</v>
      </c>
      <c r="D235" s="72" t="s">
        <v>1</v>
      </c>
      <c r="E235" s="17">
        <f>4*4</f>
        <v>16</v>
      </c>
      <c r="F235" s="136"/>
      <c r="G235" s="89">
        <f t="shared" si="20"/>
        <v>0</v>
      </c>
    </row>
    <row r="236" spans="1:7">
      <c r="A236" s="45"/>
      <c r="B236" s="14"/>
      <c r="C236" s="18" t="s">
        <v>266</v>
      </c>
      <c r="D236" s="72" t="s">
        <v>0</v>
      </c>
      <c r="E236" s="17">
        <v>1</v>
      </c>
      <c r="F236" s="136"/>
      <c r="G236" s="89">
        <f t="shared" si="20"/>
        <v>0</v>
      </c>
    </row>
    <row r="237" spans="1:7">
      <c r="A237" s="45"/>
      <c r="B237" s="14"/>
      <c r="C237" s="18" t="s">
        <v>268</v>
      </c>
      <c r="D237" s="72" t="s">
        <v>1</v>
      </c>
      <c r="E237" s="17">
        <v>6</v>
      </c>
      <c r="F237" s="136"/>
      <c r="G237" s="89">
        <f t="shared" si="20"/>
        <v>0</v>
      </c>
    </row>
    <row r="238" spans="1:7">
      <c r="A238" s="45"/>
      <c r="B238" s="14"/>
      <c r="C238" s="18" t="s">
        <v>269</v>
      </c>
      <c r="D238" s="72" t="s">
        <v>1</v>
      </c>
      <c r="E238" s="17">
        <v>7</v>
      </c>
      <c r="F238" s="136"/>
      <c r="G238" s="89">
        <f t="shared" si="20"/>
        <v>0</v>
      </c>
    </row>
    <row r="239" spans="1:7">
      <c r="A239" s="23" t="s">
        <v>138</v>
      </c>
      <c r="B239" s="14" t="s">
        <v>145</v>
      </c>
      <c r="C239" s="18"/>
      <c r="D239" s="17"/>
      <c r="E239" s="17"/>
      <c r="F239" s="136"/>
      <c r="G239" s="89"/>
    </row>
    <row r="240" spans="1:7">
      <c r="A240" s="23"/>
      <c r="B240" s="14"/>
      <c r="C240" s="18" t="s">
        <v>271</v>
      </c>
      <c r="D240" s="17" t="s">
        <v>0</v>
      </c>
      <c r="E240" s="17">
        <v>1</v>
      </c>
      <c r="F240" s="136"/>
      <c r="G240" s="89">
        <f t="shared" si="20"/>
        <v>0</v>
      </c>
    </row>
    <row r="241" spans="1:7">
      <c r="A241" s="23"/>
      <c r="B241" s="14"/>
      <c r="C241" s="18" t="s">
        <v>270</v>
      </c>
      <c r="D241" s="17" t="s">
        <v>0</v>
      </c>
      <c r="E241" s="17">
        <v>1</v>
      </c>
      <c r="F241" s="136"/>
      <c r="G241" s="89">
        <f t="shared" si="20"/>
        <v>0</v>
      </c>
    </row>
    <row r="242" spans="1:7">
      <c r="A242" s="23" t="s">
        <v>200</v>
      </c>
      <c r="B242" s="14" t="s">
        <v>199</v>
      </c>
      <c r="C242" s="18"/>
      <c r="D242" s="17"/>
      <c r="E242" s="17"/>
      <c r="F242" s="136"/>
      <c r="G242" s="89"/>
    </row>
    <row r="243" spans="1:7">
      <c r="A243" s="23"/>
      <c r="B243" s="14"/>
      <c r="C243" s="18" t="s">
        <v>274</v>
      </c>
      <c r="D243" s="17" t="s">
        <v>28</v>
      </c>
      <c r="E243" s="17">
        <v>12</v>
      </c>
      <c r="F243" s="136"/>
      <c r="G243" s="89">
        <f t="shared" si="20"/>
        <v>0</v>
      </c>
    </row>
    <row r="244" spans="1:7">
      <c r="A244" s="23"/>
      <c r="B244" s="14"/>
      <c r="C244" s="18" t="s">
        <v>272</v>
      </c>
      <c r="D244" s="17" t="s">
        <v>0</v>
      </c>
      <c r="E244" s="17">
        <v>1</v>
      </c>
      <c r="F244" s="136"/>
      <c r="G244" s="89">
        <f t="shared" si="20"/>
        <v>0</v>
      </c>
    </row>
    <row r="245" spans="1:7">
      <c r="A245" s="23"/>
      <c r="B245" s="14"/>
      <c r="C245" s="18" t="s">
        <v>273</v>
      </c>
      <c r="D245" s="17" t="s">
        <v>276</v>
      </c>
      <c r="E245" s="17"/>
      <c r="F245" s="136"/>
      <c r="G245" s="89"/>
    </row>
    <row r="246" spans="1:7">
      <c r="A246" s="23"/>
      <c r="B246" s="14"/>
      <c r="C246" s="18" t="s">
        <v>275</v>
      </c>
      <c r="D246" s="17" t="s">
        <v>1</v>
      </c>
      <c r="E246" s="17">
        <v>1</v>
      </c>
      <c r="F246" s="136"/>
      <c r="G246" s="89">
        <f t="shared" si="20"/>
        <v>0</v>
      </c>
    </row>
    <row r="247" spans="1:7">
      <c r="A247" s="23" t="s">
        <v>201</v>
      </c>
      <c r="B247" s="14" t="s">
        <v>15</v>
      </c>
      <c r="C247" s="18"/>
      <c r="D247" s="17"/>
      <c r="E247" s="17"/>
      <c r="F247" s="136"/>
      <c r="G247" s="89"/>
    </row>
    <row r="248" spans="1:7">
      <c r="A248" s="23"/>
      <c r="B248" s="14"/>
      <c r="C248" s="73" t="s">
        <v>16</v>
      </c>
      <c r="D248" s="13" t="s">
        <v>20</v>
      </c>
      <c r="E248" s="72">
        <v>40</v>
      </c>
      <c r="F248" s="133"/>
      <c r="G248" s="89">
        <f t="shared" si="20"/>
        <v>0</v>
      </c>
    </row>
    <row r="249" spans="1:7">
      <c r="A249" s="23"/>
      <c r="B249" s="14"/>
      <c r="C249" s="73" t="s">
        <v>17</v>
      </c>
      <c r="D249" s="13" t="s">
        <v>0</v>
      </c>
      <c r="E249" s="72">
        <v>2</v>
      </c>
      <c r="F249" s="133"/>
      <c r="G249" s="89">
        <f t="shared" si="20"/>
        <v>0</v>
      </c>
    </row>
    <row r="250" spans="1:7">
      <c r="A250" s="23"/>
      <c r="B250" s="14"/>
      <c r="C250" s="73" t="s">
        <v>277</v>
      </c>
      <c r="D250" s="13" t="s">
        <v>20</v>
      </c>
      <c r="E250" s="72">
        <v>15</v>
      </c>
      <c r="F250" s="133"/>
      <c r="G250" s="89">
        <f t="shared" si="20"/>
        <v>0</v>
      </c>
    </row>
    <row r="251" spans="1:7">
      <c r="A251" s="23"/>
      <c r="B251" s="14"/>
      <c r="C251" s="73" t="s">
        <v>90</v>
      </c>
      <c r="D251" s="13" t="s">
        <v>0</v>
      </c>
      <c r="E251" s="72">
        <v>1</v>
      </c>
      <c r="F251" s="133"/>
      <c r="G251" s="89">
        <f t="shared" si="20"/>
        <v>0</v>
      </c>
    </row>
    <row r="252" spans="1:7">
      <c r="A252" s="23"/>
      <c r="B252" s="14"/>
      <c r="C252" s="73" t="s">
        <v>18</v>
      </c>
      <c r="D252" s="13" t="s">
        <v>0</v>
      </c>
      <c r="E252" s="72">
        <v>1</v>
      </c>
      <c r="F252" s="133"/>
      <c r="G252" s="89">
        <f t="shared" si="20"/>
        <v>0</v>
      </c>
    </row>
    <row r="253" spans="1:7">
      <c r="A253" s="23" t="s">
        <v>139</v>
      </c>
      <c r="B253" s="14" t="s">
        <v>146</v>
      </c>
      <c r="C253" s="18"/>
      <c r="D253" s="17"/>
      <c r="E253" s="17"/>
      <c r="F253" s="136"/>
      <c r="G253" s="89"/>
    </row>
    <row r="254" spans="1:7">
      <c r="A254" s="45" t="s">
        <v>204</v>
      </c>
      <c r="B254" s="14" t="s">
        <v>202</v>
      </c>
      <c r="C254" s="18"/>
      <c r="D254" s="17"/>
      <c r="E254" s="17"/>
      <c r="F254" s="136"/>
      <c r="G254" s="89"/>
    </row>
    <row r="255" spans="1:7">
      <c r="A255" s="45" t="s">
        <v>205</v>
      </c>
      <c r="B255" s="14" t="s">
        <v>203</v>
      </c>
      <c r="C255" s="18"/>
      <c r="D255" s="17" t="s">
        <v>260</v>
      </c>
      <c r="E255" s="17"/>
      <c r="F255" s="136"/>
      <c r="G255" s="89"/>
    </row>
    <row r="256" spans="1:7">
      <c r="A256" s="45" t="s">
        <v>206</v>
      </c>
      <c r="B256" s="14" t="s">
        <v>207</v>
      </c>
      <c r="C256" s="18"/>
      <c r="D256" s="17"/>
      <c r="E256" s="17"/>
      <c r="F256" s="136"/>
      <c r="G256" s="89"/>
    </row>
    <row r="257" spans="1:7">
      <c r="A257" s="23"/>
      <c r="B257" s="14"/>
      <c r="C257" s="73" t="s">
        <v>67</v>
      </c>
      <c r="D257" s="13" t="s">
        <v>1</v>
      </c>
      <c r="E257" s="72">
        <v>20</v>
      </c>
      <c r="F257" s="133"/>
      <c r="G257" s="89">
        <f>F257*E257</f>
        <v>0</v>
      </c>
    </row>
    <row r="258" spans="1:7">
      <c r="A258" s="23"/>
      <c r="B258" s="14"/>
      <c r="C258" s="73" t="s">
        <v>68</v>
      </c>
      <c r="D258" s="13" t="s">
        <v>1</v>
      </c>
      <c r="E258" s="72">
        <v>1</v>
      </c>
      <c r="F258" s="133"/>
      <c r="G258" s="89">
        <f t="shared" ref="G258:G262" si="22">F258*E258</f>
        <v>0</v>
      </c>
    </row>
    <row r="259" spans="1:7">
      <c r="A259" s="23"/>
      <c r="B259" s="14"/>
      <c r="C259" s="73" t="s">
        <v>69</v>
      </c>
      <c r="D259" s="13" t="s">
        <v>0</v>
      </c>
      <c r="E259" s="72">
        <v>11</v>
      </c>
      <c r="F259" s="133"/>
      <c r="G259" s="89">
        <f t="shared" si="22"/>
        <v>0</v>
      </c>
    </row>
    <row r="260" spans="1:7">
      <c r="A260" s="45"/>
      <c r="B260" s="14"/>
      <c r="C260" s="73" t="s">
        <v>70</v>
      </c>
      <c r="D260" s="13" t="s">
        <v>0</v>
      </c>
      <c r="E260" s="72">
        <v>2</v>
      </c>
      <c r="F260" s="133"/>
      <c r="G260" s="89">
        <f t="shared" si="22"/>
        <v>0</v>
      </c>
    </row>
    <row r="261" spans="1:7">
      <c r="A261" s="45"/>
      <c r="B261" s="14"/>
      <c r="C261" s="73" t="s">
        <v>71</v>
      </c>
      <c r="D261" s="13" t="s">
        <v>1</v>
      </c>
      <c r="E261" s="72">
        <v>1</v>
      </c>
      <c r="F261" s="133"/>
      <c r="G261" s="89">
        <f t="shared" si="22"/>
        <v>0</v>
      </c>
    </row>
    <row r="262" spans="1:7">
      <c r="A262" s="45"/>
      <c r="B262" s="14"/>
      <c r="C262" s="73" t="s">
        <v>72</v>
      </c>
      <c r="D262" s="13" t="s">
        <v>28</v>
      </c>
      <c r="E262" s="72">
        <v>20</v>
      </c>
      <c r="F262" s="133"/>
      <c r="G262" s="89">
        <f t="shared" si="22"/>
        <v>0</v>
      </c>
    </row>
    <row r="263" spans="1:7">
      <c r="A263" s="45" t="s">
        <v>209</v>
      </c>
      <c r="B263" s="14" t="s">
        <v>208</v>
      </c>
      <c r="C263" s="14"/>
      <c r="D263" s="13"/>
      <c r="E263" s="13"/>
      <c r="F263" s="133"/>
      <c r="G263" s="89"/>
    </row>
    <row r="264" spans="1:7">
      <c r="A264" s="45"/>
      <c r="B264" s="14"/>
      <c r="C264" s="122" t="s">
        <v>74</v>
      </c>
      <c r="D264" s="13"/>
      <c r="E264" s="72"/>
      <c r="F264" s="133"/>
      <c r="G264" s="89"/>
    </row>
    <row r="265" spans="1:7">
      <c r="A265" s="45"/>
      <c r="B265" s="14"/>
      <c r="C265" s="73" t="s">
        <v>78</v>
      </c>
      <c r="D265" s="13" t="s">
        <v>1</v>
      </c>
      <c r="E265" s="72">
        <v>1</v>
      </c>
      <c r="F265" s="133"/>
      <c r="G265" s="89">
        <f>F265*E265</f>
        <v>0</v>
      </c>
    </row>
    <row r="266" spans="1:7">
      <c r="A266" s="45"/>
      <c r="B266" s="14"/>
      <c r="C266" s="73" t="s">
        <v>79</v>
      </c>
      <c r="D266" s="13" t="s">
        <v>1</v>
      </c>
      <c r="E266" s="72">
        <v>1</v>
      </c>
      <c r="F266" s="133"/>
      <c r="G266" s="89">
        <f t="shared" ref="G266:G273" si="23">F266*E266</f>
        <v>0</v>
      </c>
    </row>
    <row r="267" spans="1:7">
      <c r="A267" s="45"/>
      <c r="B267" s="14"/>
      <c r="C267" s="73" t="s">
        <v>80</v>
      </c>
      <c r="D267" s="13" t="s">
        <v>1</v>
      </c>
      <c r="E267" s="72">
        <v>1</v>
      </c>
      <c r="F267" s="133"/>
      <c r="G267" s="89">
        <f t="shared" si="23"/>
        <v>0</v>
      </c>
    </row>
    <row r="268" spans="1:7">
      <c r="A268" s="45"/>
      <c r="B268" s="14"/>
      <c r="C268" s="73" t="s">
        <v>81</v>
      </c>
      <c r="D268" s="13" t="s">
        <v>1</v>
      </c>
      <c r="E268" s="72">
        <v>2</v>
      </c>
      <c r="F268" s="133"/>
      <c r="G268" s="89">
        <f t="shared" si="23"/>
        <v>0</v>
      </c>
    </row>
    <row r="269" spans="1:7">
      <c r="A269" s="45"/>
      <c r="B269" s="14"/>
      <c r="C269" s="73" t="s">
        <v>82</v>
      </c>
      <c r="D269" s="13" t="s">
        <v>1</v>
      </c>
      <c r="E269" s="72">
        <v>1</v>
      </c>
      <c r="F269" s="133"/>
      <c r="G269" s="89">
        <f t="shared" si="23"/>
        <v>0</v>
      </c>
    </row>
    <row r="270" spans="1:7">
      <c r="A270" s="45"/>
      <c r="B270" s="14"/>
      <c r="C270" s="73" t="s">
        <v>83</v>
      </c>
      <c r="D270" s="13" t="s">
        <v>1</v>
      </c>
      <c r="E270" s="72">
        <v>4</v>
      </c>
      <c r="F270" s="133"/>
      <c r="G270" s="89">
        <f t="shared" si="23"/>
        <v>0</v>
      </c>
    </row>
    <row r="271" spans="1:7">
      <c r="A271" s="45" t="s">
        <v>211</v>
      </c>
      <c r="B271" s="14" t="s">
        <v>210</v>
      </c>
      <c r="C271" s="14"/>
      <c r="D271" s="13"/>
      <c r="E271" s="13"/>
      <c r="F271" s="133"/>
      <c r="G271" s="89"/>
    </row>
    <row r="272" spans="1:7">
      <c r="A272" s="45"/>
      <c r="B272" s="14"/>
      <c r="C272" s="73" t="s">
        <v>73</v>
      </c>
      <c r="D272" s="13" t="s">
        <v>0</v>
      </c>
      <c r="E272" s="72">
        <v>1</v>
      </c>
      <c r="F272" s="133"/>
      <c r="G272" s="89">
        <f t="shared" si="23"/>
        <v>0</v>
      </c>
    </row>
    <row r="273" spans="1:7">
      <c r="A273" s="45"/>
      <c r="B273" s="14"/>
      <c r="C273" s="73" t="s">
        <v>301</v>
      </c>
      <c r="D273" s="13" t="s">
        <v>0</v>
      </c>
      <c r="E273" s="72">
        <v>1</v>
      </c>
      <c r="F273" s="133"/>
      <c r="G273" s="89">
        <f t="shared" si="23"/>
        <v>0</v>
      </c>
    </row>
    <row r="274" spans="1:7">
      <c r="A274" s="45" t="s">
        <v>212</v>
      </c>
      <c r="B274" s="14" t="s">
        <v>213</v>
      </c>
      <c r="C274" s="14"/>
      <c r="D274" s="13"/>
      <c r="E274" s="13"/>
      <c r="F274" s="133"/>
      <c r="G274" s="89"/>
    </row>
    <row r="275" spans="1:7">
      <c r="A275" s="45"/>
      <c r="B275" s="14"/>
      <c r="C275" s="122" t="s">
        <v>75</v>
      </c>
      <c r="D275" s="13"/>
      <c r="E275" s="72"/>
      <c r="F275" s="133"/>
      <c r="G275" s="89"/>
    </row>
    <row r="276" spans="1:7">
      <c r="A276" s="45"/>
      <c r="B276" s="14"/>
      <c r="C276" s="73" t="s">
        <v>63</v>
      </c>
      <c r="D276" s="13" t="s">
        <v>28</v>
      </c>
      <c r="E276" s="72">
        <v>10</v>
      </c>
      <c r="F276" s="133"/>
      <c r="G276" s="89">
        <f t="shared" ref="G276:G277" si="24">F276*E276</f>
        <v>0</v>
      </c>
    </row>
    <row r="277" spans="1:7">
      <c r="A277" s="45"/>
      <c r="B277" s="14"/>
      <c r="C277" s="73" t="s">
        <v>60</v>
      </c>
      <c r="D277" s="13" t="s">
        <v>28</v>
      </c>
      <c r="E277" s="72">
        <v>10</v>
      </c>
      <c r="F277" s="133"/>
      <c r="G277" s="89">
        <f t="shared" si="24"/>
        <v>0</v>
      </c>
    </row>
    <row r="278" spans="1:7">
      <c r="A278" s="45"/>
      <c r="B278" s="14"/>
      <c r="C278" s="122" t="s">
        <v>76</v>
      </c>
      <c r="D278" s="13"/>
      <c r="E278" s="72"/>
      <c r="F278" s="133"/>
      <c r="G278" s="89"/>
    </row>
    <row r="279" spans="1:7">
      <c r="A279" s="45"/>
      <c r="B279" s="14"/>
      <c r="C279" s="73" t="s">
        <v>63</v>
      </c>
      <c r="D279" s="13" t="s">
        <v>28</v>
      </c>
      <c r="E279" s="72">
        <v>10</v>
      </c>
      <c r="F279" s="133"/>
      <c r="G279" s="89">
        <f t="shared" ref="G279:G280" si="25">F279*E279</f>
        <v>0</v>
      </c>
    </row>
    <row r="280" spans="1:7">
      <c r="A280" s="45"/>
      <c r="B280" s="14"/>
      <c r="C280" s="73" t="s">
        <v>60</v>
      </c>
      <c r="D280" s="13" t="s">
        <v>28</v>
      </c>
      <c r="E280" s="72">
        <v>10</v>
      </c>
      <c r="F280" s="133"/>
      <c r="G280" s="89">
        <f t="shared" si="25"/>
        <v>0</v>
      </c>
    </row>
    <row r="281" spans="1:7">
      <c r="A281" s="45"/>
      <c r="B281" s="14"/>
      <c r="C281" s="122" t="s">
        <v>77</v>
      </c>
      <c r="D281" s="13"/>
      <c r="E281" s="72"/>
      <c r="F281" s="133"/>
      <c r="G281" s="89"/>
    </row>
    <row r="282" spans="1:7">
      <c r="A282" s="45"/>
      <c r="B282" s="14"/>
      <c r="C282" s="73" t="s">
        <v>63</v>
      </c>
      <c r="D282" s="13" t="s">
        <v>28</v>
      </c>
      <c r="E282" s="72">
        <v>20</v>
      </c>
      <c r="F282" s="133"/>
      <c r="G282" s="89">
        <f t="shared" ref="G282:G283" si="26">F282*E282</f>
        <v>0</v>
      </c>
    </row>
    <row r="283" spans="1:7">
      <c r="A283" s="45"/>
      <c r="B283" s="14"/>
      <c r="C283" s="73" t="s">
        <v>60</v>
      </c>
      <c r="D283" s="13" t="s">
        <v>28</v>
      </c>
      <c r="E283" s="72">
        <v>20</v>
      </c>
      <c r="F283" s="133"/>
      <c r="G283" s="89">
        <f t="shared" si="26"/>
        <v>0</v>
      </c>
    </row>
    <row r="284" spans="1:7">
      <c r="A284" s="45"/>
      <c r="B284" s="14"/>
      <c r="C284" s="71" t="s">
        <v>92</v>
      </c>
      <c r="D284" s="72"/>
      <c r="E284" s="72"/>
      <c r="F284" s="133"/>
      <c r="G284" s="89"/>
    </row>
    <row r="285" spans="1:7">
      <c r="A285" s="45"/>
      <c r="B285" s="14"/>
      <c r="C285" s="73" t="s">
        <v>93</v>
      </c>
      <c r="D285" s="72" t="s">
        <v>28</v>
      </c>
      <c r="E285" s="72">
        <v>15</v>
      </c>
      <c r="F285" s="133"/>
      <c r="G285" s="89">
        <f t="shared" ref="G285:G286" si="27">F285*E285</f>
        <v>0</v>
      </c>
    </row>
    <row r="286" spans="1:7">
      <c r="A286" s="45"/>
      <c r="B286" s="14"/>
      <c r="C286" s="73" t="s">
        <v>60</v>
      </c>
      <c r="D286" s="72" t="s">
        <v>28</v>
      </c>
      <c r="E286" s="72">
        <v>20</v>
      </c>
      <c r="F286" s="133"/>
      <c r="G286" s="89">
        <f t="shared" si="27"/>
        <v>0</v>
      </c>
    </row>
    <row r="287" spans="1:7">
      <c r="A287" s="45" t="s">
        <v>214</v>
      </c>
      <c r="B287" s="14" t="s">
        <v>215</v>
      </c>
      <c r="C287" s="14"/>
      <c r="D287" s="13"/>
      <c r="E287" s="13"/>
      <c r="F287" s="133"/>
      <c r="G287" s="89"/>
    </row>
    <row r="288" spans="1:7">
      <c r="A288" s="45"/>
      <c r="B288" s="14"/>
      <c r="C288" s="14" t="s">
        <v>302</v>
      </c>
      <c r="D288" s="13" t="s">
        <v>1</v>
      </c>
      <c r="E288" s="13">
        <v>1</v>
      </c>
      <c r="F288" s="133"/>
      <c r="G288" s="89">
        <f>F288*E288</f>
        <v>0</v>
      </c>
    </row>
    <row r="289" spans="1:7">
      <c r="A289" s="45"/>
      <c r="B289" s="14"/>
      <c r="C289" s="14" t="s">
        <v>303</v>
      </c>
      <c r="D289" s="13" t="s">
        <v>1</v>
      </c>
      <c r="E289" s="13">
        <v>1</v>
      </c>
      <c r="F289" s="133"/>
      <c r="G289" s="89">
        <f t="shared" ref="G289:G297" si="28">F289*E289</f>
        <v>0</v>
      </c>
    </row>
    <row r="290" spans="1:7">
      <c r="A290" s="45"/>
      <c r="B290" s="14"/>
      <c r="C290" s="14" t="s">
        <v>304</v>
      </c>
      <c r="D290" s="13" t="s">
        <v>1</v>
      </c>
      <c r="E290" s="13">
        <v>1</v>
      </c>
      <c r="F290" s="133"/>
      <c r="G290" s="89">
        <f t="shared" si="28"/>
        <v>0</v>
      </c>
    </row>
    <row r="291" spans="1:7">
      <c r="A291" s="45"/>
      <c r="B291" s="14"/>
      <c r="C291" s="14" t="s">
        <v>305</v>
      </c>
      <c r="D291" s="13" t="s">
        <v>1</v>
      </c>
      <c r="E291" s="13">
        <v>1</v>
      </c>
      <c r="F291" s="133"/>
      <c r="G291" s="89">
        <f t="shared" si="28"/>
        <v>0</v>
      </c>
    </row>
    <row r="292" spans="1:7">
      <c r="A292" s="45"/>
      <c r="B292" s="14"/>
      <c r="C292" s="75" t="s">
        <v>50</v>
      </c>
      <c r="D292" s="13" t="s">
        <v>1</v>
      </c>
      <c r="E292" s="72">
        <v>1</v>
      </c>
      <c r="F292" s="133"/>
      <c r="G292" s="89">
        <f t="shared" si="28"/>
        <v>0</v>
      </c>
    </row>
    <row r="293" spans="1:7">
      <c r="A293" s="45"/>
      <c r="B293" s="14"/>
      <c r="C293" s="73" t="s">
        <v>42</v>
      </c>
      <c r="D293" s="13" t="s">
        <v>1</v>
      </c>
      <c r="E293" s="72">
        <v>10</v>
      </c>
      <c r="F293" s="133"/>
      <c r="G293" s="89">
        <f t="shared" si="28"/>
        <v>0</v>
      </c>
    </row>
    <row r="294" spans="1:7">
      <c r="A294" s="45"/>
      <c r="B294" s="14"/>
      <c r="C294" s="73" t="s">
        <v>51</v>
      </c>
      <c r="D294" s="13" t="s">
        <v>0</v>
      </c>
      <c r="E294" s="72">
        <v>1</v>
      </c>
      <c r="F294" s="133"/>
      <c r="G294" s="89">
        <f t="shared" si="28"/>
        <v>0</v>
      </c>
    </row>
    <row r="295" spans="1:7">
      <c r="A295" s="45"/>
      <c r="B295" s="14"/>
      <c r="C295" s="73" t="s">
        <v>52</v>
      </c>
      <c r="D295" s="13" t="s">
        <v>1</v>
      </c>
      <c r="E295" s="72">
        <v>2</v>
      </c>
      <c r="F295" s="133"/>
      <c r="G295" s="89">
        <f t="shared" si="28"/>
        <v>0</v>
      </c>
    </row>
    <row r="296" spans="1:7">
      <c r="A296" s="45"/>
      <c r="B296" s="14"/>
      <c r="C296" s="73" t="s">
        <v>53</v>
      </c>
      <c r="D296" s="13" t="s">
        <v>1</v>
      </c>
      <c r="E296" s="72">
        <v>1</v>
      </c>
      <c r="F296" s="133"/>
      <c r="G296" s="89">
        <f t="shared" si="28"/>
        <v>0</v>
      </c>
    </row>
    <row r="297" spans="1:7">
      <c r="A297" s="45"/>
      <c r="B297" s="14"/>
      <c r="C297" s="73" t="s">
        <v>54</v>
      </c>
      <c r="D297" s="13" t="s">
        <v>1</v>
      </c>
      <c r="E297" s="72">
        <v>9</v>
      </c>
      <c r="F297" s="133"/>
      <c r="G297" s="89">
        <f t="shared" si="28"/>
        <v>0</v>
      </c>
    </row>
    <row r="298" spans="1:7">
      <c r="A298" s="45" t="s">
        <v>216</v>
      </c>
      <c r="B298" s="14" t="s">
        <v>442</v>
      </c>
      <c r="C298" s="14"/>
      <c r="D298" s="13"/>
      <c r="E298" s="13"/>
      <c r="F298" s="133"/>
      <c r="G298" s="89"/>
    </row>
    <row r="299" spans="1:7">
      <c r="A299" s="45"/>
      <c r="B299" s="14"/>
      <c r="C299" s="73" t="s">
        <v>57</v>
      </c>
      <c r="D299" s="13" t="s">
        <v>28</v>
      </c>
      <c r="E299" s="72">
        <v>6</v>
      </c>
      <c r="F299" s="133"/>
      <c r="G299" s="89">
        <f>F299*E299</f>
        <v>0</v>
      </c>
    </row>
    <row r="300" spans="1:7">
      <c r="A300" s="45"/>
      <c r="B300" s="14"/>
      <c r="C300" s="73" t="s">
        <v>60</v>
      </c>
      <c r="D300" s="13" t="s">
        <v>28</v>
      </c>
      <c r="E300" s="72">
        <v>6</v>
      </c>
      <c r="F300" s="133"/>
      <c r="G300" s="89">
        <f t="shared" ref="G300:G308" si="29">F300*E300</f>
        <v>0</v>
      </c>
    </row>
    <row r="301" spans="1:7">
      <c r="A301" s="70"/>
      <c r="B301" s="14"/>
      <c r="C301" s="73" t="s">
        <v>58</v>
      </c>
      <c r="D301" s="13" t="s">
        <v>28</v>
      </c>
      <c r="E301" s="72">
        <v>6</v>
      </c>
      <c r="F301" s="133"/>
      <c r="G301" s="89">
        <f t="shared" si="29"/>
        <v>0</v>
      </c>
    </row>
    <row r="302" spans="1:7">
      <c r="A302" s="70"/>
      <c r="B302" s="14"/>
      <c r="C302" s="73" t="s">
        <v>59</v>
      </c>
      <c r="D302" s="13" t="s">
        <v>28</v>
      </c>
      <c r="E302" s="72">
        <v>6</v>
      </c>
      <c r="F302" s="133"/>
      <c r="G302" s="89">
        <f t="shared" si="29"/>
        <v>0</v>
      </c>
    </row>
    <row r="303" spans="1:7">
      <c r="A303" s="70"/>
      <c r="B303" s="14"/>
      <c r="C303" s="73" t="s">
        <v>62</v>
      </c>
      <c r="D303" s="13" t="s">
        <v>28</v>
      </c>
      <c r="E303" s="72">
        <v>25</v>
      </c>
      <c r="F303" s="133"/>
      <c r="G303" s="89">
        <f t="shared" si="29"/>
        <v>0</v>
      </c>
    </row>
    <row r="304" spans="1:7">
      <c r="A304" s="70"/>
      <c r="B304" s="14"/>
      <c r="C304" s="73" t="s">
        <v>63</v>
      </c>
      <c r="D304" s="13" t="s">
        <v>28</v>
      </c>
      <c r="E304" s="72">
        <v>25</v>
      </c>
      <c r="F304" s="133"/>
      <c r="G304" s="89">
        <f t="shared" si="29"/>
        <v>0</v>
      </c>
    </row>
    <row r="305" spans="1:7">
      <c r="A305" s="70"/>
      <c r="B305" s="14"/>
      <c r="C305" s="123" t="s">
        <v>6</v>
      </c>
      <c r="D305" s="13"/>
      <c r="E305" s="72"/>
      <c r="F305" s="133"/>
      <c r="G305" s="83"/>
    </row>
    <row r="306" spans="1:7">
      <c r="A306" s="70"/>
      <c r="B306" s="14"/>
      <c r="C306" s="73" t="s">
        <v>7</v>
      </c>
      <c r="D306" s="13" t="s">
        <v>0</v>
      </c>
      <c r="E306" s="72">
        <v>1</v>
      </c>
      <c r="F306" s="133"/>
      <c r="G306" s="89">
        <f t="shared" si="29"/>
        <v>0</v>
      </c>
    </row>
    <row r="307" spans="1:7">
      <c r="A307" s="70"/>
      <c r="B307" s="14"/>
      <c r="C307" s="73" t="s">
        <v>8</v>
      </c>
      <c r="D307" s="13" t="s">
        <v>0</v>
      </c>
      <c r="E307" s="72">
        <v>1</v>
      </c>
      <c r="F307" s="133"/>
      <c r="G307" s="89">
        <f t="shared" si="29"/>
        <v>0</v>
      </c>
    </row>
    <row r="308" spans="1:7">
      <c r="A308" s="70"/>
      <c r="B308" s="14"/>
      <c r="C308" s="73" t="s">
        <v>9</v>
      </c>
      <c r="D308" s="13" t="s">
        <v>0</v>
      </c>
      <c r="E308" s="72">
        <v>1</v>
      </c>
      <c r="F308" s="133"/>
      <c r="G308" s="89">
        <f t="shared" si="29"/>
        <v>0</v>
      </c>
    </row>
    <row r="309" spans="1:7">
      <c r="A309" s="70" t="s">
        <v>218</v>
      </c>
      <c r="B309" s="14" t="s">
        <v>217</v>
      </c>
      <c r="C309" s="14"/>
      <c r="D309" s="13"/>
      <c r="E309" s="13"/>
      <c r="F309" s="133"/>
      <c r="G309" s="83"/>
    </row>
    <row r="310" spans="1:7">
      <c r="A310" s="45"/>
      <c r="B310" s="14"/>
      <c r="C310" s="18" t="s">
        <v>306</v>
      </c>
      <c r="D310" s="17"/>
      <c r="E310" s="17"/>
      <c r="F310" s="136"/>
      <c r="G310" s="89"/>
    </row>
    <row r="311" spans="1:7">
      <c r="A311" s="45"/>
      <c r="B311" s="14"/>
      <c r="C311" s="73" t="s">
        <v>443</v>
      </c>
      <c r="D311" s="13" t="s">
        <v>28</v>
      </c>
      <c r="E311" s="72">
        <f>22*2*1.2+15+10</f>
        <v>77.8</v>
      </c>
      <c r="F311" s="133"/>
      <c r="G311" s="89">
        <f t="shared" ref="G311:G314" si="30">F311*E311</f>
        <v>0</v>
      </c>
    </row>
    <row r="312" spans="1:7">
      <c r="A312" s="45"/>
      <c r="B312" s="14"/>
      <c r="C312" s="73" t="s">
        <v>445</v>
      </c>
      <c r="D312" s="13" t="s">
        <v>28</v>
      </c>
      <c r="E312" s="72">
        <v>35</v>
      </c>
      <c r="F312" s="133"/>
      <c r="G312" s="89">
        <f t="shared" si="30"/>
        <v>0</v>
      </c>
    </row>
    <row r="313" spans="1:7">
      <c r="A313" s="45"/>
      <c r="B313" s="14"/>
      <c r="C313" s="18" t="s">
        <v>307</v>
      </c>
      <c r="D313" s="17" t="s">
        <v>1</v>
      </c>
      <c r="E313" s="17">
        <f>25*2+10</f>
        <v>60</v>
      </c>
      <c r="F313" s="136"/>
      <c r="G313" s="89">
        <f t="shared" si="30"/>
        <v>0</v>
      </c>
    </row>
    <row r="314" spans="1:7">
      <c r="A314" s="45"/>
      <c r="B314" s="14"/>
      <c r="C314" s="18" t="s">
        <v>308</v>
      </c>
      <c r="D314" s="17" t="s">
        <v>434</v>
      </c>
      <c r="E314" s="17"/>
      <c r="F314" s="136"/>
      <c r="G314" s="89">
        <f t="shared" si="30"/>
        <v>0</v>
      </c>
    </row>
    <row r="315" spans="1:7">
      <c r="A315" s="45" t="s">
        <v>219</v>
      </c>
      <c r="B315" s="14" t="s">
        <v>220</v>
      </c>
      <c r="C315" s="18"/>
      <c r="D315" s="17"/>
      <c r="E315" s="17"/>
      <c r="F315" s="136"/>
      <c r="G315" s="89"/>
    </row>
    <row r="316" spans="1:7">
      <c r="A316" s="45" t="s">
        <v>222</v>
      </c>
      <c r="B316" s="14" t="s">
        <v>221</v>
      </c>
      <c r="C316" s="14"/>
      <c r="D316" s="13"/>
      <c r="E316" s="13"/>
      <c r="F316" s="133"/>
      <c r="G316" s="89"/>
    </row>
    <row r="317" spans="1:7" s="1" customFormat="1">
      <c r="A317" s="85"/>
      <c r="B317" s="77"/>
      <c r="C317" s="122" t="s">
        <v>92</v>
      </c>
      <c r="D317" s="13"/>
      <c r="E317" s="72"/>
      <c r="F317" s="128"/>
      <c r="G317" s="89"/>
    </row>
    <row r="318" spans="1:7" s="1" customFormat="1">
      <c r="A318" s="85"/>
      <c r="B318" s="77"/>
      <c r="C318" s="73" t="s">
        <v>382</v>
      </c>
      <c r="D318" s="13" t="s">
        <v>28</v>
      </c>
      <c r="E318" s="72">
        <v>12</v>
      </c>
      <c r="F318" s="128"/>
      <c r="G318" s="89">
        <f t="shared" ref="G318:G324" si="31">F318*E318</f>
        <v>0</v>
      </c>
    </row>
    <row r="319" spans="1:7" s="1" customFormat="1">
      <c r="A319" s="85"/>
      <c r="B319" s="77"/>
      <c r="C319" s="122" t="s">
        <v>11</v>
      </c>
      <c r="D319" s="13"/>
      <c r="E319" s="72"/>
      <c r="F319" s="128"/>
      <c r="G319" s="89"/>
    </row>
    <row r="320" spans="1:7" s="1" customFormat="1">
      <c r="A320" s="85"/>
      <c r="B320" s="77"/>
      <c r="C320" s="73" t="s">
        <v>382</v>
      </c>
      <c r="D320" s="13" t="s">
        <v>28</v>
      </c>
      <c r="E320" s="72">
        <f>(9+9+30)+5</f>
        <v>53</v>
      </c>
      <c r="F320" s="128"/>
      <c r="G320" s="89">
        <f t="shared" si="31"/>
        <v>0</v>
      </c>
    </row>
    <row r="321" spans="1:7" s="1" customFormat="1">
      <c r="A321" s="85"/>
      <c r="B321" s="77"/>
      <c r="C321" s="73" t="s">
        <v>386</v>
      </c>
      <c r="D321" s="13" t="s">
        <v>28</v>
      </c>
      <c r="E321" s="72">
        <f>(9+10+13)+3</f>
        <v>35</v>
      </c>
      <c r="F321" s="128"/>
      <c r="G321" s="89">
        <f t="shared" si="31"/>
        <v>0</v>
      </c>
    </row>
    <row r="322" spans="1:7" s="1" customFormat="1">
      <c r="A322" s="85"/>
      <c r="B322" s="77"/>
      <c r="C322" s="73" t="s">
        <v>431</v>
      </c>
      <c r="D322" s="13" t="s">
        <v>28</v>
      </c>
      <c r="E322" s="72">
        <v>2</v>
      </c>
      <c r="F322" s="128"/>
      <c r="G322" s="89">
        <f t="shared" si="31"/>
        <v>0</v>
      </c>
    </row>
    <row r="323" spans="1:7" s="1" customFormat="1">
      <c r="A323" s="85"/>
      <c r="B323" s="77"/>
      <c r="C323" s="73" t="s">
        <v>430</v>
      </c>
      <c r="D323" s="13" t="s">
        <v>28</v>
      </c>
      <c r="E323" s="72">
        <v>10</v>
      </c>
      <c r="F323" s="128"/>
      <c r="G323" s="89">
        <f t="shared" si="31"/>
        <v>0</v>
      </c>
    </row>
    <row r="324" spans="1:7" s="1" customFormat="1">
      <c r="A324" s="85"/>
      <c r="B324" s="77"/>
      <c r="C324" s="73" t="s">
        <v>309</v>
      </c>
      <c r="D324" s="13" t="s">
        <v>1</v>
      </c>
      <c r="E324" s="72">
        <v>4</v>
      </c>
      <c r="F324" s="128"/>
      <c r="G324" s="89">
        <f t="shared" si="31"/>
        <v>0</v>
      </c>
    </row>
    <row r="325" spans="1:7" s="1" customFormat="1">
      <c r="A325" s="85"/>
      <c r="B325" s="77"/>
      <c r="C325" s="73" t="s">
        <v>383</v>
      </c>
      <c r="D325" s="13" t="s">
        <v>0</v>
      </c>
      <c r="E325" s="72">
        <v>1</v>
      </c>
      <c r="F325" s="128"/>
      <c r="G325" s="89">
        <f>F325*E325</f>
        <v>0</v>
      </c>
    </row>
    <row r="326" spans="1:7">
      <c r="A326" s="45" t="s">
        <v>223</v>
      </c>
      <c r="B326" s="14" t="s">
        <v>224</v>
      </c>
      <c r="C326" s="18"/>
      <c r="D326" s="17"/>
      <c r="E326" s="97"/>
      <c r="F326" s="136"/>
      <c r="G326" s="89"/>
    </row>
    <row r="327" spans="1:7">
      <c r="A327" s="45"/>
      <c r="B327" s="14"/>
      <c r="C327" s="122" t="s">
        <v>446</v>
      </c>
      <c r="D327" s="17"/>
      <c r="E327" s="97"/>
      <c r="F327" s="136"/>
      <c r="G327" s="89"/>
    </row>
    <row r="328" spans="1:7">
      <c r="A328" s="45"/>
      <c r="B328" s="14"/>
      <c r="C328" s="73" t="s">
        <v>382</v>
      </c>
      <c r="D328" s="17" t="s">
        <v>28</v>
      </c>
      <c r="E328" s="97">
        <v>15</v>
      </c>
      <c r="F328" s="136"/>
      <c r="G328" s="89">
        <f>F328*E328</f>
        <v>0</v>
      </c>
    </row>
    <row r="329" spans="1:7">
      <c r="A329" s="45"/>
      <c r="B329" s="14"/>
      <c r="C329" s="73" t="s">
        <v>386</v>
      </c>
      <c r="D329" s="17" t="s">
        <v>28</v>
      </c>
      <c r="E329" s="97">
        <v>10</v>
      </c>
      <c r="F329" s="136"/>
      <c r="G329" s="89">
        <f>F329*E329</f>
        <v>0</v>
      </c>
    </row>
    <row r="330" spans="1:7">
      <c r="A330" s="45"/>
      <c r="B330" s="14"/>
      <c r="C330" s="123" t="s">
        <v>438</v>
      </c>
      <c r="D330" s="17"/>
      <c r="E330" s="97"/>
      <c r="F330" s="136"/>
      <c r="G330" s="89"/>
    </row>
    <row r="331" spans="1:7">
      <c r="A331" s="45"/>
      <c r="B331" s="14"/>
      <c r="C331" s="73" t="s">
        <v>382</v>
      </c>
      <c r="D331" s="13" t="s">
        <v>432</v>
      </c>
      <c r="E331" s="72">
        <v>20</v>
      </c>
      <c r="F331" s="136"/>
      <c r="G331" s="89">
        <f>F331*E331</f>
        <v>0</v>
      </c>
    </row>
    <row r="332" spans="1:7">
      <c r="A332" s="45"/>
      <c r="B332" s="14"/>
      <c r="C332" s="73" t="s">
        <v>386</v>
      </c>
      <c r="D332" s="13" t="s">
        <v>260</v>
      </c>
      <c r="E332" s="72">
        <f>7+17+3</f>
        <v>27</v>
      </c>
      <c r="F332" s="136"/>
      <c r="G332" s="89">
        <f t="shared" ref="G332:G337" si="32">F332*E332</f>
        <v>0</v>
      </c>
    </row>
    <row r="333" spans="1:7">
      <c r="A333" s="45"/>
      <c r="B333" s="14"/>
      <c r="C333" s="73" t="s">
        <v>318</v>
      </c>
      <c r="D333" s="13" t="s">
        <v>260</v>
      </c>
      <c r="E333" s="72">
        <v>7</v>
      </c>
      <c r="F333" s="136"/>
      <c r="G333" s="89">
        <f t="shared" si="32"/>
        <v>0</v>
      </c>
    </row>
    <row r="334" spans="1:7">
      <c r="A334" s="45"/>
      <c r="B334" s="14"/>
      <c r="C334" s="73" t="s">
        <v>383</v>
      </c>
      <c r="D334" s="17" t="s">
        <v>260</v>
      </c>
      <c r="E334" s="97">
        <v>1</v>
      </c>
      <c r="F334" s="136"/>
      <c r="G334" s="89">
        <f t="shared" si="32"/>
        <v>0</v>
      </c>
    </row>
    <row r="335" spans="1:7">
      <c r="A335" s="45"/>
      <c r="B335" s="84"/>
      <c r="C335" s="73" t="s">
        <v>384</v>
      </c>
      <c r="D335" s="17" t="s">
        <v>1</v>
      </c>
      <c r="E335" s="97">
        <v>12</v>
      </c>
      <c r="F335" s="136"/>
      <c r="G335" s="89">
        <f t="shared" si="32"/>
        <v>0</v>
      </c>
    </row>
    <row r="336" spans="1:7">
      <c r="A336" s="45"/>
      <c r="B336" s="84"/>
      <c r="C336" s="73" t="s">
        <v>385</v>
      </c>
      <c r="D336" s="17" t="s">
        <v>1</v>
      </c>
      <c r="E336" s="97">
        <v>2</v>
      </c>
      <c r="F336" s="136"/>
      <c r="G336" s="89">
        <f t="shared" si="32"/>
        <v>0</v>
      </c>
    </row>
    <row r="337" spans="1:7">
      <c r="A337" s="45"/>
      <c r="B337" s="84"/>
      <c r="C337" s="73" t="s">
        <v>450</v>
      </c>
      <c r="D337" s="17" t="s">
        <v>0</v>
      </c>
      <c r="E337" s="97">
        <v>3</v>
      </c>
      <c r="F337" s="136"/>
      <c r="G337" s="89">
        <f t="shared" si="32"/>
        <v>0</v>
      </c>
    </row>
    <row r="338" spans="1:7">
      <c r="A338" s="45" t="s">
        <v>225</v>
      </c>
      <c r="B338" s="84" t="s">
        <v>226</v>
      </c>
      <c r="C338" s="14"/>
      <c r="D338" s="13"/>
      <c r="E338" s="72"/>
      <c r="F338" s="133"/>
      <c r="G338" s="89"/>
    </row>
    <row r="339" spans="1:7" s="1" customFormat="1">
      <c r="A339" s="112"/>
      <c r="B339" s="10"/>
      <c r="C339" s="73" t="s">
        <v>451</v>
      </c>
      <c r="D339" s="13" t="s">
        <v>0</v>
      </c>
      <c r="E339" s="72">
        <v>1</v>
      </c>
      <c r="F339" s="128"/>
      <c r="G339" s="89">
        <f>F339*E339</f>
        <v>0</v>
      </c>
    </row>
    <row r="340" spans="1:7" s="1" customFormat="1">
      <c r="A340" s="112"/>
      <c r="B340" s="10"/>
      <c r="C340" s="123" t="s">
        <v>437</v>
      </c>
      <c r="D340" s="13"/>
      <c r="E340" s="72"/>
      <c r="F340" s="128"/>
      <c r="G340" s="89"/>
    </row>
    <row r="341" spans="1:7" s="1" customFormat="1">
      <c r="A341" s="112"/>
      <c r="B341" s="10"/>
      <c r="C341" s="73" t="s">
        <v>388</v>
      </c>
      <c r="D341" s="13" t="s">
        <v>28</v>
      </c>
      <c r="E341" s="72">
        <v>3</v>
      </c>
      <c r="F341" s="128"/>
      <c r="G341" s="89">
        <f t="shared" ref="G341:G348" si="33">F340*E340</f>
        <v>0</v>
      </c>
    </row>
    <row r="342" spans="1:7" s="1" customFormat="1">
      <c r="A342" s="112"/>
      <c r="B342" s="10"/>
      <c r="C342" s="73" t="s">
        <v>436</v>
      </c>
      <c r="D342" s="13" t="s">
        <v>28</v>
      </c>
      <c r="E342" s="72">
        <v>2</v>
      </c>
      <c r="F342" s="128"/>
      <c r="G342" s="89">
        <f t="shared" si="33"/>
        <v>0</v>
      </c>
    </row>
    <row r="343" spans="1:7" s="1" customFormat="1">
      <c r="A343" s="112"/>
      <c r="B343" s="10"/>
      <c r="C343" s="73" t="s">
        <v>387</v>
      </c>
      <c r="D343" s="13" t="s">
        <v>28</v>
      </c>
      <c r="E343" s="72">
        <f>6*0.7*1.5</f>
        <v>6.2999999999999989</v>
      </c>
      <c r="F343" s="128"/>
      <c r="G343" s="89">
        <f t="shared" si="33"/>
        <v>0</v>
      </c>
    </row>
    <row r="344" spans="1:7" s="1" customFormat="1">
      <c r="A344" s="112"/>
      <c r="B344" s="10"/>
      <c r="C344" s="123" t="s">
        <v>439</v>
      </c>
      <c r="D344" s="13"/>
      <c r="E344" s="72"/>
      <c r="F344" s="128"/>
      <c r="G344" s="89"/>
    </row>
    <row r="345" spans="1:7" s="1" customFormat="1">
      <c r="A345" s="112"/>
      <c r="B345" s="10"/>
      <c r="C345" s="73" t="s">
        <v>388</v>
      </c>
      <c r="D345" s="13" t="s">
        <v>260</v>
      </c>
      <c r="E345" s="72">
        <v>3</v>
      </c>
      <c r="F345" s="128"/>
      <c r="G345" s="89">
        <f t="shared" si="33"/>
        <v>0</v>
      </c>
    </row>
    <row r="346" spans="1:7" s="1" customFormat="1">
      <c r="A346" s="112"/>
      <c r="B346" s="10"/>
      <c r="C346" s="73" t="s">
        <v>436</v>
      </c>
      <c r="D346" s="13" t="s">
        <v>260</v>
      </c>
      <c r="E346" s="72">
        <v>2</v>
      </c>
      <c r="F346" s="128"/>
      <c r="G346" s="89">
        <f t="shared" si="33"/>
        <v>0</v>
      </c>
    </row>
    <row r="347" spans="1:7" s="1" customFormat="1">
      <c r="A347" s="112"/>
      <c r="B347" s="10"/>
      <c r="C347" s="73" t="s">
        <v>387</v>
      </c>
      <c r="D347" s="13" t="s">
        <v>260</v>
      </c>
      <c r="E347" s="72">
        <f>30</f>
        <v>30</v>
      </c>
      <c r="F347" s="128"/>
      <c r="G347" s="89">
        <f t="shared" si="33"/>
        <v>0</v>
      </c>
    </row>
    <row r="348" spans="1:7" s="1" customFormat="1">
      <c r="A348" s="112"/>
      <c r="B348" s="10"/>
      <c r="C348" s="73" t="s">
        <v>384</v>
      </c>
      <c r="D348" s="13" t="s">
        <v>1</v>
      </c>
      <c r="E348" s="72">
        <v>10</v>
      </c>
      <c r="F348" s="128"/>
      <c r="G348" s="89">
        <f t="shared" si="33"/>
        <v>0</v>
      </c>
    </row>
    <row r="349" spans="1:7">
      <c r="A349" s="45" t="s">
        <v>228</v>
      </c>
      <c r="B349" s="84" t="s">
        <v>227</v>
      </c>
      <c r="C349" s="14"/>
      <c r="D349" s="13"/>
      <c r="E349" s="72"/>
      <c r="F349" s="133"/>
      <c r="G349" s="89"/>
    </row>
    <row r="350" spans="1:7">
      <c r="A350" s="45"/>
      <c r="B350" s="84"/>
      <c r="C350" s="123" t="s">
        <v>437</v>
      </c>
      <c r="D350" s="13"/>
      <c r="E350" s="72"/>
      <c r="F350" s="133"/>
      <c r="G350" s="89"/>
    </row>
    <row r="351" spans="1:7">
      <c r="A351" s="45"/>
      <c r="B351" s="84"/>
      <c r="C351" s="145" t="s">
        <v>386</v>
      </c>
      <c r="D351" s="13"/>
      <c r="E351" s="72">
        <f>(18+9)*1.1+15+41-E353</f>
        <v>55.7</v>
      </c>
      <c r="F351" s="133"/>
      <c r="G351" s="89">
        <f t="shared" ref="G351:G353" si="34">F350*E350</f>
        <v>0</v>
      </c>
    </row>
    <row r="352" spans="1:7">
      <c r="A352" s="45"/>
      <c r="B352" s="84"/>
      <c r="C352" s="123" t="s">
        <v>438</v>
      </c>
      <c r="D352" s="13"/>
      <c r="E352" s="13"/>
      <c r="F352" s="133"/>
      <c r="G352" s="89"/>
    </row>
    <row r="353" spans="1:7">
      <c r="A353" s="45"/>
      <c r="B353" s="84"/>
      <c r="C353" s="145" t="s">
        <v>386</v>
      </c>
      <c r="D353" s="13"/>
      <c r="E353" s="13">
        <v>30</v>
      </c>
      <c r="F353" s="133"/>
      <c r="G353" s="89">
        <f t="shared" si="34"/>
        <v>0</v>
      </c>
    </row>
    <row r="354" spans="1:7">
      <c r="A354" s="45" t="s">
        <v>229</v>
      </c>
      <c r="B354" s="84" t="s">
        <v>19</v>
      </c>
      <c r="C354" s="124"/>
      <c r="D354" s="13"/>
      <c r="E354" s="13"/>
      <c r="F354" s="133"/>
      <c r="G354" s="89"/>
    </row>
    <row r="355" spans="1:7">
      <c r="A355" s="45" t="s">
        <v>231</v>
      </c>
      <c r="B355" s="84" t="s">
        <v>230</v>
      </c>
      <c r="C355" s="14"/>
      <c r="D355" s="13"/>
      <c r="E355" s="13"/>
      <c r="F355" s="133"/>
      <c r="G355" s="89"/>
    </row>
    <row r="356" spans="1:7">
      <c r="A356" s="45" t="s">
        <v>233</v>
      </c>
      <c r="B356" s="84" t="s">
        <v>232</v>
      </c>
      <c r="C356" s="14"/>
      <c r="D356" s="13"/>
      <c r="E356" s="13"/>
      <c r="F356" s="133"/>
      <c r="G356" s="89"/>
    </row>
    <row r="357" spans="1:7">
      <c r="A357" s="45"/>
      <c r="B357" s="84"/>
      <c r="C357" s="14" t="s">
        <v>454</v>
      </c>
      <c r="D357" s="13"/>
      <c r="E357" s="13"/>
      <c r="F357" s="133"/>
      <c r="G357" s="89"/>
    </row>
    <row r="358" spans="1:7">
      <c r="A358" s="45"/>
      <c r="B358" s="84"/>
      <c r="C358" s="73" t="s">
        <v>21</v>
      </c>
      <c r="D358" s="13" t="s">
        <v>1</v>
      </c>
      <c r="E358" s="72">
        <v>1</v>
      </c>
      <c r="F358" s="133"/>
      <c r="G358" s="89">
        <f t="shared" ref="G358:G368" si="35">F357*E357</f>
        <v>0</v>
      </c>
    </row>
    <row r="359" spans="1:7">
      <c r="A359" s="45"/>
      <c r="B359" s="14"/>
      <c r="C359" s="73" t="s">
        <v>91</v>
      </c>
      <c r="D359" s="13" t="s">
        <v>1</v>
      </c>
      <c r="E359" s="72">
        <v>1</v>
      </c>
      <c r="F359" s="136"/>
      <c r="G359" s="89">
        <f t="shared" si="35"/>
        <v>0</v>
      </c>
    </row>
    <row r="360" spans="1:7">
      <c r="A360" s="45"/>
      <c r="B360" s="14"/>
      <c r="C360" s="73" t="s">
        <v>84</v>
      </c>
      <c r="D360" s="13" t="s">
        <v>1</v>
      </c>
      <c r="E360" s="72">
        <v>15</v>
      </c>
      <c r="F360" s="136"/>
      <c r="G360" s="89">
        <f t="shared" si="35"/>
        <v>0</v>
      </c>
    </row>
    <row r="361" spans="1:7">
      <c r="A361" s="45"/>
      <c r="B361" s="14"/>
      <c r="C361" s="73" t="s">
        <v>23</v>
      </c>
      <c r="D361" s="13" t="s">
        <v>1</v>
      </c>
      <c r="E361" s="72">
        <v>3</v>
      </c>
      <c r="F361" s="136"/>
      <c r="G361" s="89">
        <f t="shared" si="35"/>
        <v>0</v>
      </c>
    </row>
    <row r="362" spans="1:7">
      <c r="A362" s="45"/>
      <c r="B362" s="14"/>
      <c r="C362" s="73" t="s">
        <v>22</v>
      </c>
      <c r="D362" s="13" t="s">
        <v>1</v>
      </c>
      <c r="E362" s="72">
        <v>2</v>
      </c>
      <c r="F362" s="136"/>
      <c r="G362" s="89">
        <f t="shared" si="35"/>
        <v>0</v>
      </c>
    </row>
    <row r="363" spans="1:7">
      <c r="A363" s="45"/>
      <c r="B363" s="14"/>
      <c r="C363" s="73" t="s">
        <v>85</v>
      </c>
      <c r="D363" s="13" t="s">
        <v>1</v>
      </c>
      <c r="E363" s="72">
        <v>4</v>
      </c>
      <c r="F363" s="136"/>
      <c r="G363" s="89">
        <f t="shared" si="35"/>
        <v>0</v>
      </c>
    </row>
    <row r="364" spans="1:7">
      <c r="A364" s="45"/>
      <c r="B364" s="14"/>
      <c r="C364" s="73" t="s">
        <v>86</v>
      </c>
      <c r="D364" s="13" t="s">
        <v>1</v>
      </c>
      <c r="E364" s="72">
        <v>3</v>
      </c>
      <c r="F364" s="136"/>
      <c r="G364" s="89">
        <f t="shared" si="35"/>
        <v>0</v>
      </c>
    </row>
    <row r="365" spans="1:7">
      <c r="A365" s="45"/>
      <c r="B365" s="14"/>
      <c r="C365" s="73" t="s">
        <v>24</v>
      </c>
      <c r="D365" s="13" t="s">
        <v>1</v>
      </c>
      <c r="E365" s="72">
        <v>2</v>
      </c>
      <c r="F365" s="136"/>
      <c r="G365" s="89">
        <f t="shared" si="35"/>
        <v>0</v>
      </c>
    </row>
    <row r="366" spans="1:7">
      <c r="A366" s="45"/>
      <c r="B366" s="14"/>
      <c r="C366" s="73" t="s">
        <v>25</v>
      </c>
      <c r="D366" s="13" t="s">
        <v>1</v>
      </c>
      <c r="E366" s="72">
        <v>1</v>
      </c>
      <c r="F366" s="136"/>
      <c r="G366" s="89">
        <f t="shared" si="35"/>
        <v>0</v>
      </c>
    </row>
    <row r="367" spans="1:7">
      <c r="A367" s="45"/>
      <c r="B367" s="14"/>
      <c r="C367" s="73" t="s">
        <v>26</v>
      </c>
      <c r="D367" s="13" t="s">
        <v>1</v>
      </c>
      <c r="E367" s="72">
        <v>1</v>
      </c>
      <c r="F367" s="136"/>
      <c r="G367" s="89">
        <f t="shared" si="35"/>
        <v>0</v>
      </c>
    </row>
    <row r="368" spans="1:7">
      <c r="A368" s="45"/>
      <c r="B368" s="14"/>
      <c r="C368" s="73" t="s">
        <v>27</v>
      </c>
      <c r="D368" s="13" t="s">
        <v>1</v>
      </c>
      <c r="E368" s="72">
        <v>1</v>
      </c>
      <c r="F368" s="136"/>
      <c r="G368" s="89">
        <f t="shared" si="35"/>
        <v>0</v>
      </c>
    </row>
    <row r="369" spans="1:9">
      <c r="A369" s="45" t="s">
        <v>235</v>
      </c>
      <c r="B369" s="14" t="s">
        <v>234</v>
      </c>
      <c r="C369" s="14"/>
      <c r="D369" s="13"/>
      <c r="E369" s="13"/>
      <c r="F369" s="136"/>
      <c r="G369" s="89"/>
    </row>
    <row r="370" spans="1:9">
      <c r="A370" s="45"/>
      <c r="B370" s="14"/>
      <c r="C370" s="73" t="s">
        <v>278</v>
      </c>
      <c r="D370" s="13" t="s">
        <v>260</v>
      </c>
      <c r="E370" s="72"/>
      <c r="F370" s="136"/>
      <c r="G370" s="89">
        <f>F370*E370</f>
        <v>0</v>
      </c>
    </row>
    <row r="371" spans="1:9">
      <c r="A371" s="45"/>
      <c r="B371" s="14"/>
      <c r="C371" s="73" t="s">
        <v>279</v>
      </c>
      <c r="D371" s="13" t="s">
        <v>260</v>
      </c>
      <c r="E371" s="72"/>
      <c r="F371" s="136"/>
      <c r="G371" s="89">
        <f>F371*E371</f>
        <v>0</v>
      </c>
    </row>
    <row r="372" spans="1:9">
      <c r="A372" s="45"/>
      <c r="B372" s="14"/>
      <c r="C372" s="73" t="s">
        <v>280</v>
      </c>
      <c r="D372" s="13" t="s">
        <v>260</v>
      </c>
      <c r="E372" s="72"/>
      <c r="F372" s="136"/>
      <c r="G372" s="89">
        <f>F372*E372</f>
        <v>0</v>
      </c>
    </row>
    <row r="373" spans="1:9">
      <c r="A373" s="45"/>
      <c r="B373" s="14"/>
      <c r="C373" s="141" t="s">
        <v>313</v>
      </c>
      <c r="D373" s="144" t="s">
        <v>0</v>
      </c>
      <c r="E373" s="144">
        <v>1</v>
      </c>
      <c r="F373" s="143"/>
      <c r="G373" s="89">
        <f t="shared" ref="G373:G374" si="36">F373*E373</f>
        <v>0</v>
      </c>
    </row>
    <row r="374" spans="1:9">
      <c r="A374" s="23"/>
      <c r="B374" s="14"/>
      <c r="C374" s="141" t="s">
        <v>314</v>
      </c>
      <c r="D374" s="144" t="s">
        <v>0</v>
      </c>
      <c r="E374" s="144">
        <v>1</v>
      </c>
      <c r="F374" s="143"/>
      <c r="G374" s="89">
        <f t="shared" si="36"/>
        <v>0</v>
      </c>
    </row>
    <row r="375" spans="1:9">
      <c r="A375" s="23"/>
      <c r="B375" s="14"/>
      <c r="C375" s="14" t="s">
        <v>281</v>
      </c>
      <c r="D375" s="13"/>
      <c r="E375" s="13"/>
      <c r="F375" s="136"/>
      <c r="G375" s="89">
        <f>F375*E375</f>
        <v>0</v>
      </c>
    </row>
    <row r="376" spans="1:9">
      <c r="A376" s="23"/>
      <c r="B376" s="14"/>
      <c r="C376" s="18" t="s">
        <v>315</v>
      </c>
      <c r="D376" s="13" t="s">
        <v>28</v>
      </c>
      <c r="E376" s="17">
        <v>15</v>
      </c>
      <c r="F376" s="136"/>
      <c r="G376" s="89">
        <f>F376*E376</f>
        <v>0</v>
      </c>
    </row>
    <row r="377" spans="1:9">
      <c r="A377" s="23"/>
      <c r="B377" s="14"/>
      <c r="C377" s="18" t="s">
        <v>316</v>
      </c>
      <c r="D377" s="17" t="s">
        <v>0</v>
      </c>
      <c r="E377" s="17"/>
      <c r="F377" s="136"/>
      <c r="G377" s="89">
        <f>F377*E377</f>
        <v>0</v>
      </c>
    </row>
    <row r="378" spans="1:9">
      <c r="A378" s="23" t="s">
        <v>140</v>
      </c>
      <c r="B378" s="14" t="s">
        <v>147</v>
      </c>
      <c r="C378" s="18"/>
      <c r="D378" s="17"/>
      <c r="E378" s="17"/>
      <c r="F378" s="136"/>
      <c r="G378" s="89"/>
      <c r="I378" s="53" t="s">
        <v>447</v>
      </c>
    </row>
    <row r="379" spans="1:9">
      <c r="A379" s="45" t="s">
        <v>236</v>
      </c>
      <c r="B379" s="14" t="s">
        <v>237</v>
      </c>
      <c r="C379" s="18"/>
      <c r="D379" s="17"/>
      <c r="E379" s="17"/>
      <c r="F379" s="136"/>
      <c r="G379" s="89"/>
      <c r="I379" s="53"/>
    </row>
    <row r="380" spans="1:9">
      <c r="A380" s="45" t="s">
        <v>238</v>
      </c>
      <c r="B380" s="14" t="s">
        <v>239</v>
      </c>
      <c r="C380" s="18"/>
      <c r="D380" s="17" t="s">
        <v>260</v>
      </c>
      <c r="E380" s="17"/>
      <c r="F380" s="136"/>
      <c r="G380" s="89"/>
      <c r="I380" s="53"/>
    </row>
    <row r="381" spans="1:9">
      <c r="A381" s="45" t="s">
        <v>240</v>
      </c>
      <c r="B381" s="14" t="s">
        <v>241</v>
      </c>
      <c r="C381" s="18"/>
      <c r="D381" s="17" t="s">
        <v>0</v>
      </c>
      <c r="E381" s="17">
        <v>1</v>
      </c>
      <c r="F381" s="136"/>
      <c r="G381" s="89">
        <f>F381*E381</f>
        <v>0</v>
      </c>
      <c r="I381" s="53"/>
    </row>
    <row r="382" spans="1:9">
      <c r="A382" s="45" t="s">
        <v>242</v>
      </c>
      <c r="B382" s="14" t="s">
        <v>243</v>
      </c>
      <c r="C382" s="18"/>
      <c r="D382" s="17"/>
      <c r="E382" s="17"/>
      <c r="F382" s="136"/>
      <c r="G382" s="89"/>
      <c r="I382" s="53"/>
    </row>
    <row r="383" spans="1:9">
      <c r="A383" s="45" t="s">
        <v>245</v>
      </c>
      <c r="B383" s="14" t="s">
        <v>244</v>
      </c>
      <c r="C383" s="18"/>
      <c r="D383" s="17" t="s">
        <v>0</v>
      </c>
      <c r="E383" s="17">
        <v>1</v>
      </c>
      <c r="F383" s="136"/>
      <c r="G383" s="89">
        <f>F383*E383</f>
        <v>0</v>
      </c>
      <c r="I383" s="53"/>
    </row>
    <row r="384" spans="1:9" ht="45">
      <c r="A384" s="45"/>
      <c r="B384" s="14"/>
      <c r="C384" s="82" t="s">
        <v>283</v>
      </c>
      <c r="D384" s="17" t="s">
        <v>433</v>
      </c>
      <c r="E384" s="17"/>
      <c r="F384" s="136"/>
      <c r="G384" s="89"/>
      <c r="I384" s="53"/>
    </row>
    <row r="385" spans="1:9">
      <c r="A385" s="45"/>
      <c r="B385" s="14"/>
      <c r="C385" s="18" t="s">
        <v>282</v>
      </c>
      <c r="D385" s="17" t="s">
        <v>433</v>
      </c>
      <c r="E385" s="17"/>
      <c r="F385" s="136"/>
      <c r="G385" s="89"/>
      <c r="I385" s="53"/>
    </row>
    <row r="386" spans="1:9">
      <c r="A386" s="45"/>
      <c r="B386" s="14"/>
      <c r="C386" s="18" t="s">
        <v>284</v>
      </c>
      <c r="D386" s="17" t="s">
        <v>433</v>
      </c>
      <c r="E386" s="17"/>
      <c r="F386" s="136"/>
      <c r="G386" s="89"/>
      <c r="I386" s="53"/>
    </row>
    <row r="387" spans="1:9">
      <c r="A387" s="45"/>
      <c r="B387" s="14"/>
      <c r="C387" s="18" t="s">
        <v>285</v>
      </c>
      <c r="D387" s="17" t="s">
        <v>433</v>
      </c>
      <c r="E387" s="17"/>
      <c r="F387" s="136"/>
      <c r="G387" s="89"/>
      <c r="I387" s="53"/>
    </row>
    <row r="388" spans="1:9">
      <c r="A388" s="45"/>
      <c r="B388" s="14"/>
      <c r="C388" s="18" t="s">
        <v>286</v>
      </c>
      <c r="D388" s="17" t="s">
        <v>433</v>
      </c>
      <c r="E388" s="17"/>
      <c r="F388" s="136"/>
      <c r="G388" s="89"/>
      <c r="I388" s="53"/>
    </row>
    <row r="389" spans="1:9">
      <c r="A389" s="45"/>
      <c r="B389" s="14"/>
      <c r="C389" s="18" t="s">
        <v>287</v>
      </c>
      <c r="D389" s="17" t="s">
        <v>433</v>
      </c>
      <c r="E389" s="17"/>
      <c r="F389" s="136"/>
      <c r="G389" s="89"/>
      <c r="I389" s="53"/>
    </row>
    <row r="390" spans="1:9">
      <c r="A390" s="45" t="s">
        <v>247</v>
      </c>
      <c r="B390" s="14" t="s">
        <v>246</v>
      </c>
      <c r="C390" s="18"/>
      <c r="D390" s="17" t="s">
        <v>0</v>
      </c>
      <c r="E390" s="17"/>
      <c r="F390" s="136"/>
      <c r="G390" s="89">
        <f>F390*E390</f>
        <v>0</v>
      </c>
      <c r="I390" s="53"/>
    </row>
    <row r="391" spans="1:9">
      <c r="A391" s="45"/>
      <c r="B391" s="14"/>
      <c r="C391" s="18" t="s">
        <v>290</v>
      </c>
      <c r="D391" s="17" t="s">
        <v>434</v>
      </c>
      <c r="E391" s="17"/>
      <c r="F391" s="136"/>
      <c r="G391" s="89"/>
      <c r="I391" s="53"/>
    </row>
    <row r="392" spans="1:9">
      <c r="A392" s="45"/>
      <c r="B392" s="14"/>
      <c r="C392" s="18" t="s">
        <v>289</v>
      </c>
      <c r="D392" s="17" t="s">
        <v>434</v>
      </c>
      <c r="E392" s="17"/>
      <c r="F392" s="136"/>
      <c r="G392" s="89"/>
      <c r="I392" s="53"/>
    </row>
    <row r="393" spans="1:9">
      <c r="A393" s="45"/>
      <c r="B393" s="14"/>
      <c r="C393" s="18" t="s">
        <v>288</v>
      </c>
      <c r="D393" s="17" t="s">
        <v>434</v>
      </c>
      <c r="E393" s="17"/>
      <c r="F393" s="136"/>
      <c r="G393" s="89"/>
      <c r="I393" s="53"/>
    </row>
    <row r="394" spans="1:9">
      <c r="A394" s="45"/>
      <c r="B394" s="14"/>
      <c r="C394" s="18" t="s">
        <v>291</v>
      </c>
      <c r="D394" s="17" t="s">
        <v>434</v>
      </c>
      <c r="E394" s="17"/>
      <c r="F394" s="136"/>
      <c r="G394" s="89"/>
      <c r="I394" s="53"/>
    </row>
    <row r="395" spans="1:9">
      <c r="A395" s="45"/>
      <c r="B395" s="14"/>
      <c r="C395" s="18" t="s">
        <v>292</v>
      </c>
      <c r="D395" s="17" t="s">
        <v>294</v>
      </c>
      <c r="E395" s="17"/>
      <c r="F395" s="136"/>
      <c r="G395" s="89"/>
      <c r="I395" s="53"/>
    </row>
    <row r="396" spans="1:9">
      <c r="A396" s="45" t="s">
        <v>249</v>
      </c>
      <c r="B396" s="14" t="s">
        <v>248</v>
      </c>
      <c r="C396" s="18"/>
      <c r="D396" s="17" t="s">
        <v>0</v>
      </c>
      <c r="E396" s="17">
        <v>1</v>
      </c>
      <c r="F396" s="136"/>
      <c r="G396" s="89">
        <f>F396*E396</f>
        <v>0</v>
      </c>
      <c r="I396" s="53"/>
    </row>
    <row r="397" spans="1:9" ht="30">
      <c r="A397" s="45"/>
      <c r="B397" s="14"/>
      <c r="C397" s="82" t="s">
        <v>295</v>
      </c>
      <c r="D397" s="17" t="s">
        <v>434</v>
      </c>
      <c r="E397" s="17"/>
      <c r="F397" s="136"/>
      <c r="G397" s="89">
        <f>F397*E397</f>
        <v>0</v>
      </c>
      <c r="I397" s="53"/>
    </row>
    <row r="398" spans="1:9">
      <c r="A398" s="45"/>
      <c r="B398" s="14"/>
      <c r="C398" s="18" t="s">
        <v>296</v>
      </c>
      <c r="D398" s="17" t="s">
        <v>434</v>
      </c>
      <c r="E398" s="17"/>
      <c r="F398" s="136"/>
      <c r="G398" s="89">
        <f>F398*E398</f>
        <v>0</v>
      </c>
      <c r="I398" s="53"/>
    </row>
    <row r="399" spans="1:9">
      <c r="A399" s="45" t="s">
        <v>251</v>
      </c>
      <c r="B399" s="14" t="s">
        <v>250</v>
      </c>
      <c r="C399" s="18"/>
      <c r="D399" s="17"/>
      <c r="E399" s="17"/>
      <c r="F399" s="136"/>
      <c r="G399" s="89"/>
      <c r="I399" s="53"/>
    </row>
    <row r="400" spans="1:9">
      <c r="A400" s="45"/>
      <c r="B400" s="14"/>
      <c r="C400" s="18" t="s">
        <v>297</v>
      </c>
      <c r="D400" s="17" t="s">
        <v>1</v>
      </c>
      <c r="E400" s="17">
        <v>1</v>
      </c>
      <c r="F400" s="136"/>
      <c r="G400" s="89">
        <f>F400*E400</f>
        <v>0</v>
      </c>
      <c r="I400" s="53"/>
    </row>
    <row r="401" spans="1:9">
      <c r="A401" s="45"/>
      <c r="B401" s="14"/>
      <c r="C401" s="18" t="s">
        <v>298</v>
      </c>
      <c r="D401" s="17" t="s">
        <v>1</v>
      </c>
      <c r="E401" s="17">
        <v>1</v>
      </c>
      <c r="F401" s="136"/>
      <c r="G401" s="89">
        <f t="shared" ref="G401:G406" si="37">F401*E401</f>
        <v>0</v>
      </c>
      <c r="I401" s="53"/>
    </row>
    <row r="402" spans="1:9">
      <c r="A402" s="45"/>
      <c r="B402" s="14"/>
      <c r="C402" s="18" t="s">
        <v>66</v>
      </c>
      <c r="D402" s="17" t="s">
        <v>1</v>
      </c>
      <c r="E402" s="17">
        <v>1</v>
      </c>
      <c r="F402" s="136"/>
      <c r="G402" s="89">
        <f t="shared" si="37"/>
        <v>0</v>
      </c>
      <c r="I402" s="53"/>
    </row>
    <row r="403" spans="1:9">
      <c r="A403" s="45"/>
      <c r="B403" s="14"/>
      <c r="C403" s="18" t="s">
        <v>300</v>
      </c>
      <c r="D403" s="17" t="s">
        <v>1</v>
      </c>
      <c r="E403" s="17">
        <v>1</v>
      </c>
      <c r="F403" s="136"/>
      <c r="G403" s="89">
        <f t="shared" si="37"/>
        <v>0</v>
      </c>
      <c r="I403" s="53"/>
    </row>
    <row r="404" spans="1:9">
      <c r="A404" s="45"/>
      <c r="B404" s="14"/>
      <c r="C404" s="18" t="s">
        <v>435</v>
      </c>
      <c r="D404" s="17" t="s">
        <v>1</v>
      </c>
      <c r="E404" s="17">
        <v>1</v>
      </c>
      <c r="F404" s="136"/>
      <c r="G404" s="89">
        <f t="shared" si="37"/>
        <v>0</v>
      </c>
      <c r="I404" s="53"/>
    </row>
    <row r="405" spans="1:9">
      <c r="A405" s="45"/>
      <c r="B405" s="14"/>
      <c r="C405" s="18" t="s">
        <v>299</v>
      </c>
      <c r="D405" s="17" t="s">
        <v>1</v>
      </c>
      <c r="E405" s="17">
        <v>1</v>
      </c>
      <c r="F405" s="136"/>
      <c r="G405" s="89">
        <f t="shared" si="37"/>
        <v>0</v>
      </c>
      <c r="I405" s="53"/>
    </row>
    <row r="406" spans="1:9">
      <c r="A406" s="23" t="s">
        <v>141</v>
      </c>
      <c r="B406" s="14" t="s">
        <v>148</v>
      </c>
      <c r="C406" s="18"/>
      <c r="D406" s="17" t="s">
        <v>0</v>
      </c>
      <c r="E406" s="17">
        <v>1</v>
      </c>
      <c r="F406" s="136"/>
      <c r="G406" s="89">
        <f t="shared" si="37"/>
        <v>0</v>
      </c>
    </row>
    <row r="407" spans="1:9">
      <c r="A407" s="28"/>
      <c r="B407" s="16"/>
      <c r="C407" s="14" t="s">
        <v>254</v>
      </c>
      <c r="D407" s="17" t="s">
        <v>434</v>
      </c>
      <c r="E407" s="13"/>
      <c r="F407" s="133"/>
      <c r="G407" s="89"/>
    </row>
    <row r="408" spans="1:9">
      <c r="A408" s="28"/>
      <c r="B408" s="16"/>
      <c r="C408" s="14" t="s">
        <v>256</v>
      </c>
      <c r="D408" s="17" t="s">
        <v>434</v>
      </c>
      <c r="E408" s="13"/>
      <c r="F408" s="133"/>
      <c r="G408" s="89"/>
    </row>
    <row r="409" spans="1:9">
      <c r="A409" s="28"/>
      <c r="B409" s="16"/>
      <c r="C409" s="14" t="s">
        <v>257</v>
      </c>
      <c r="D409" s="17" t="s">
        <v>434</v>
      </c>
      <c r="E409" s="13"/>
      <c r="F409" s="133"/>
      <c r="G409" s="89"/>
    </row>
    <row r="410" spans="1:9">
      <c r="A410" s="28"/>
      <c r="B410" s="16"/>
      <c r="C410" s="14" t="s">
        <v>258</v>
      </c>
      <c r="D410" s="17" t="s">
        <v>434</v>
      </c>
      <c r="E410" s="13"/>
      <c r="F410" s="133"/>
      <c r="G410" s="89"/>
    </row>
    <row r="411" spans="1:9">
      <c r="A411" s="28"/>
      <c r="B411" s="16"/>
      <c r="C411" s="14" t="s">
        <v>255</v>
      </c>
      <c r="D411" s="17" t="s">
        <v>434</v>
      </c>
      <c r="E411" s="13"/>
      <c r="F411" s="133"/>
      <c r="G411" s="89"/>
    </row>
    <row r="412" spans="1:9">
      <c r="A412" s="28"/>
      <c r="B412" s="16"/>
      <c r="C412" s="14" t="s">
        <v>259</v>
      </c>
      <c r="D412" s="17" t="s">
        <v>434</v>
      </c>
      <c r="E412" s="13"/>
      <c r="F412" s="133"/>
      <c r="G412" s="89"/>
    </row>
    <row r="413" spans="1:9" ht="15.75" thickBot="1">
      <c r="A413" s="113" t="s">
        <v>253</v>
      </c>
      <c r="B413" s="16" t="s">
        <v>252</v>
      </c>
      <c r="C413" s="16"/>
      <c r="D413" s="15" t="s">
        <v>157</v>
      </c>
      <c r="E413" s="15"/>
      <c r="F413" s="134"/>
      <c r="G413" s="59"/>
    </row>
    <row r="414" spans="1:9" ht="18.75" thickBot="1">
      <c r="A414" s="25"/>
      <c r="B414" s="50" t="str">
        <f>CONCATENATE("TOTAL ",A51,B51)</f>
        <v>TOTAL 4. Description des installations techniques</v>
      </c>
      <c r="C414" s="51"/>
      <c r="D414" s="51"/>
      <c r="E414" s="51"/>
      <c r="F414" s="52"/>
      <c r="G414" s="58">
        <f>SUBTOTAL(109,G413:G413)</f>
        <v>0</v>
      </c>
    </row>
    <row r="415" spans="1:9">
      <c r="A415" s="13"/>
      <c r="B415" s="14"/>
      <c r="C415" s="14"/>
      <c r="D415" s="13"/>
      <c r="E415" s="13"/>
      <c r="F415" s="133"/>
      <c r="G415" s="60"/>
    </row>
    <row r="416" spans="1:9" ht="15.75" thickBot="1">
      <c r="A416" s="13"/>
      <c r="B416" s="14"/>
      <c r="C416" s="14"/>
      <c r="D416" s="13"/>
      <c r="E416" s="13"/>
      <c r="F416" s="133"/>
      <c r="G416" s="60"/>
    </row>
    <row r="417" spans="1:9" ht="21.75" thickBot="1">
      <c r="A417" s="46" t="s">
        <v>312</v>
      </c>
      <c r="B417" s="47"/>
      <c r="C417" s="47"/>
      <c r="D417" s="47"/>
      <c r="E417" s="47"/>
      <c r="F417" s="47"/>
      <c r="G417" s="48"/>
    </row>
    <row r="418" spans="1:9" ht="15.75" thickBot="1">
      <c r="A418" s="15"/>
      <c r="B418" s="16"/>
      <c r="C418" s="16"/>
      <c r="D418" s="15"/>
      <c r="E418" s="15"/>
      <c r="F418" s="134"/>
      <c r="G418" s="61"/>
      <c r="I418" s="44" t="s">
        <v>156</v>
      </c>
    </row>
    <row r="419" spans="1:9" ht="15.75" thickTop="1">
      <c r="A419" s="41"/>
      <c r="B419" s="36" t="str">
        <f>B38</f>
        <v xml:space="preserve">TOTAL 1. Généralités      </v>
      </c>
      <c r="C419" s="35"/>
      <c r="D419" s="103"/>
      <c r="E419" s="103"/>
      <c r="F419" s="137"/>
      <c r="G419" s="62">
        <f>G38</f>
        <v>0</v>
      </c>
      <c r="I419" s="43">
        <f>G419*1.2</f>
        <v>0</v>
      </c>
    </row>
    <row r="420" spans="1:9">
      <c r="A420" s="39"/>
      <c r="B420" s="37" t="str">
        <f>B43</f>
        <v xml:space="preserve">TOTAL 2. Conditions de base </v>
      </c>
      <c r="C420" s="33"/>
      <c r="D420" s="104"/>
      <c r="E420" s="104"/>
      <c r="F420" s="138"/>
      <c r="G420" s="63">
        <f>G43</f>
        <v>0</v>
      </c>
      <c r="I420" s="42">
        <f>G420*1.2</f>
        <v>0</v>
      </c>
    </row>
    <row r="421" spans="1:9">
      <c r="A421" s="39"/>
      <c r="B421" s="37" t="str">
        <f>B49</f>
        <v xml:space="preserve">TOTAL 3. Conditions de base </v>
      </c>
      <c r="C421" s="33"/>
      <c r="D421" s="104"/>
      <c r="E421" s="104"/>
      <c r="F421" s="138"/>
      <c r="G421" s="63">
        <f>G49</f>
        <v>0</v>
      </c>
      <c r="I421" s="42">
        <f>G421*1.2</f>
        <v>0</v>
      </c>
    </row>
    <row r="422" spans="1:9" ht="15.75" thickBot="1">
      <c r="A422" s="40"/>
      <c r="B422" s="38" t="str">
        <f>B414</f>
        <v>TOTAL 4. Description des installations techniques</v>
      </c>
      <c r="C422" s="34"/>
      <c r="D422" s="105"/>
      <c r="E422" s="105"/>
      <c r="F422" s="139"/>
      <c r="G422" s="64">
        <f>G414</f>
        <v>0</v>
      </c>
      <c r="I422" s="42">
        <f>G422*1.2</f>
        <v>0</v>
      </c>
    </row>
    <row r="423" spans="1:9" ht="16.5" thickTop="1" thickBot="1">
      <c r="A423" s="30"/>
      <c r="B423" s="18"/>
      <c r="C423" s="18"/>
      <c r="D423" s="17"/>
      <c r="E423" s="17"/>
      <c r="F423" s="136"/>
      <c r="G423" s="65"/>
    </row>
    <row r="424" spans="1:9" ht="15.75" thickTop="1">
      <c r="A424" s="41"/>
      <c r="B424" s="36" t="s">
        <v>155</v>
      </c>
      <c r="C424" s="35"/>
      <c r="D424" s="103"/>
      <c r="E424" s="103"/>
      <c r="F424" s="137"/>
      <c r="G424" s="62">
        <f>SUM(G419:G422)</f>
        <v>0</v>
      </c>
    </row>
    <row r="425" spans="1:9">
      <c r="A425" s="39"/>
      <c r="B425" s="37" t="s">
        <v>153</v>
      </c>
      <c r="C425" s="33"/>
      <c r="D425" s="104"/>
      <c r="E425" s="104"/>
      <c r="F425" s="138"/>
      <c r="G425" s="63">
        <f>G424*0.2</f>
        <v>0</v>
      </c>
    </row>
    <row r="426" spans="1:9" ht="15.75" thickBot="1">
      <c r="A426" s="40"/>
      <c r="B426" s="38" t="s">
        <v>154</v>
      </c>
      <c r="C426" s="34"/>
      <c r="D426" s="105"/>
      <c r="E426" s="105"/>
      <c r="F426" s="139"/>
      <c r="G426" s="64">
        <f>G425+G424</f>
        <v>0</v>
      </c>
    </row>
    <row r="427" spans="1:9" ht="15.75" thickTop="1">
      <c r="A427" s="17"/>
      <c r="B427" s="14"/>
      <c r="C427" s="14"/>
      <c r="D427" s="13"/>
      <c r="E427" s="13"/>
      <c r="F427" s="133"/>
      <c r="G427" s="60"/>
    </row>
    <row r="428" spans="1:9" ht="15.75" thickBot="1">
      <c r="A428" s="13"/>
      <c r="B428" s="14"/>
      <c r="C428" s="14"/>
      <c r="D428" s="13"/>
      <c r="E428" s="13"/>
      <c r="F428" s="133"/>
      <c r="G428" s="60"/>
    </row>
    <row r="429" spans="1:9" ht="21.75" thickBot="1">
      <c r="A429" s="46" t="s">
        <v>453</v>
      </c>
      <c r="B429" s="47"/>
      <c r="C429" s="47" t="s">
        <v>293</v>
      </c>
      <c r="D429" s="47"/>
      <c r="E429" s="47"/>
      <c r="F429" s="47"/>
      <c r="G429" s="48"/>
    </row>
    <row r="430" spans="1:9">
      <c r="A430" s="45" t="s">
        <v>160</v>
      </c>
      <c r="B430" s="14" t="s">
        <v>161</v>
      </c>
      <c r="C430" s="18"/>
      <c r="D430" s="17"/>
      <c r="E430" s="17"/>
      <c r="F430" s="136"/>
      <c r="G430" s="89"/>
    </row>
    <row r="431" spans="1:9" ht="30">
      <c r="A431" s="45"/>
      <c r="B431" s="14"/>
      <c r="C431" s="68" t="s">
        <v>452</v>
      </c>
      <c r="D431" s="102"/>
      <c r="E431" s="102"/>
      <c r="F431" s="136"/>
      <c r="G431" s="89"/>
    </row>
    <row r="432" spans="1:9">
      <c r="A432" s="45"/>
      <c r="B432" s="14"/>
      <c r="C432" s="96" t="s">
        <v>30</v>
      </c>
      <c r="D432" s="102" t="s">
        <v>0</v>
      </c>
      <c r="E432" s="72">
        <v>1</v>
      </c>
      <c r="F432" s="136"/>
      <c r="G432" s="89">
        <f>F432*E432</f>
        <v>0</v>
      </c>
    </row>
    <row r="433" spans="1:9">
      <c r="A433" s="45"/>
      <c r="B433" s="14"/>
      <c r="C433" s="96" t="s">
        <v>31</v>
      </c>
      <c r="D433" s="102" t="s">
        <v>0</v>
      </c>
      <c r="E433" s="72">
        <v>1</v>
      </c>
      <c r="F433" s="136"/>
      <c r="G433" s="89">
        <f t="shared" ref="G433:G434" si="38">F433*E433</f>
        <v>0</v>
      </c>
    </row>
    <row r="434" spans="1:9">
      <c r="A434" s="45"/>
      <c r="B434" s="14"/>
      <c r="C434" s="96" t="s">
        <v>32</v>
      </c>
      <c r="D434" s="102" t="s">
        <v>1</v>
      </c>
      <c r="E434" s="72">
        <v>6</v>
      </c>
      <c r="F434" s="136"/>
      <c r="G434" s="89">
        <f t="shared" si="38"/>
        <v>0</v>
      </c>
    </row>
    <row r="435" spans="1:9">
      <c r="A435" s="45" t="s">
        <v>168</v>
      </c>
      <c r="B435" s="14" t="s">
        <v>162</v>
      </c>
      <c r="C435" s="18"/>
      <c r="D435" s="17" t="s">
        <v>260</v>
      </c>
      <c r="E435" s="72"/>
      <c r="F435" s="136"/>
      <c r="G435" s="89"/>
    </row>
    <row r="436" spans="1:9">
      <c r="A436" s="45" t="s">
        <v>169</v>
      </c>
      <c r="B436" s="14" t="s">
        <v>163</v>
      </c>
      <c r="C436" s="18"/>
      <c r="D436" s="17"/>
      <c r="E436" s="72"/>
      <c r="F436" s="136"/>
      <c r="G436" s="89"/>
    </row>
    <row r="437" spans="1:9">
      <c r="A437" s="45"/>
      <c r="B437" s="14"/>
      <c r="C437" s="68" t="s">
        <v>29</v>
      </c>
      <c r="D437" s="102" t="s">
        <v>28</v>
      </c>
      <c r="E437" s="72">
        <v>10</v>
      </c>
      <c r="F437" s="136"/>
      <c r="G437" s="89">
        <f t="shared" ref="G437:G438" si="39">F437*E437</f>
        <v>0</v>
      </c>
    </row>
    <row r="438" spans="1:9" ht="15.75" thickBot="1">
      <c r="A438" s="45"/>
      <c r="B438" s="14"/>
      <c r="C438" s="68" t="s">
        <v>55</v>
      </c>
      <c r="D438" s="102" t="s">
        <v>28</v>
      </c>
      <c r="E438" s="72">
        <v>10</v>
      </c>
      <c r="F438" s="136"/>
      <c r="G438" s="89">
        <f t="shared" si="39"/>
        <v>0</v>
      </c>
    </row>
    <row r="439" spans="1:9" ht="18.75" thickBot="1">
      <c r="A439" s="25"/>
      <c r="B439" s="50" t="str">
        <f>CONCATENATE("TOTAL ",A429)</f>
        <v>TOTAL VARIANTE PRODUCTION</v>
      </c>
      <c r="C439" s="51"/>
      <c r="D439" s="51"/>
      <c r="E439" s="51"/>
      <c r="F439" s="52"/>
      <c r="G439" s="58">
        <f>SUBTOTAL(109,G432:G438)</f>
        <v>0</v>
      </c>
    </row>
    <row r="440" spans="1:9" ht="18.75" thickBot="1">
      <c r="A440" s="28"/>
      <c r="B440" s="148"/>
      <c r="C440" s="149"/>
      <c r="D440" s="149"/>
      <c r="E440" s="149"/>
      <c r="F440" s="149"/>
      <c r="G440" s="150"/>
      <c r="I440" s="44" t="s">
        <v>156</v>
      </c>
    </row>
    <row r="441" spans="1:9" ht="15.75" thickTop="1">
      <c r="A441" s="41"/>
      <c r="B441" s="36" t="str">
        <f>B38</f>
        <v xml:space="preserve">TOTAL 1. Généralités      </v>
      </c>
      <c r="C441" s="35"/>
      <c r="D441" s="103"/>
      <c r="E441" s="103"/>
      <c r="F441" s="137"/>
      <c r="G441" s="62">
        <f>G38</f>
        <v>0</v>
      </c>
      <c r="I441" s="43">
        <f>G441*1.2</f>
        <v>0</v>
      </c>
    </row>
    <row r="442" spans="1:9">
      <c r="A442" s="39"/>
      <c r="B442" s="37" t="str">
        <f>B43</f>
        <v xml:space="preserve">TOTAL 2. Conditions de base </v>
      </c>
      <c r="C442" s="33"/>
      <c r="D442" s="104"/>
      <c r="E442" s="104"/>
      <c r="F442" s="138"/>
      <c r="G442" s="63">
        <f>G43</f>
        <v>0</v>
      </c>
      <c r="I442" s="42">
        <f>G442*1.2</f>
        <v>0</v>
      </c>
    </row>
    <row r="443" spans="1:9">
      <c r="A443" s="39"/>
      <c r="B443" s="37" t="str">
        <f>B49</f>
        <v xml:space="preserve">TOTAL 3. Conditions de base </v>
      </c>
      <c r="C443" s="33"/>
      <c r="D443" s="104"/>
      <c r="E443" s="104"/>
      <c r="F443" s="138"/>
      <c r="G443" s="63">
        <f>G49</f>
        <v>0</v>
      </c>
      <c r="I443" s="42">
        <f>G443*1.2</f>
        <v>0</v>
      </c>
    </row>
    <row r="444" spans="1:9" ht="15.75" thickBot="1">
      <c r="A444" s="40"/>
      <c r="B444" s="38" t="str">
        <f>B414</f>
        <v>TOTAL 4. Description des installations techniques</v>
      </c>
      <c r="C444" s="34"/>
      <c r="D444" s="105"/>
      <c r="E444" s="105"/>
      <c r="F444" s="139"/>
      <c r="G444" s="64">
        <f>G414-SUM(G71:G74)+G439</f>
        <v>0</v>
      </c>
      <c r="I444" s="42">
        <f>G444*1.2</f>
        <v>0</v>
      </c>
    </row>
    <row r="445" spans="1:9" ht="16.5" thickTop="1" thickBot="1">
      <c r="A445" s="30"/>
      <c r="B445" s="18"/>
      <c r="C445" s="18"/>
      <c r="D445" s="17"/>
      <c r="E445" s="17"/>
      <c r="F445" s="136"/>
      <c r="G445" s="65"/>
    </row>
    <row r="446" spans="1:9" ht="15.75" thickTop="1">
      <c r="A446" s="41"/>
      <c r="B446" s="36" t="s">
        <v>155</v>
      </c>
      <c r="C446" s="35"/>
      <c r="D446" s="103"/>
      <c r="E446" s="103"/>
      <c r="F446" s="137"/>
      <c r="G446" s="62">
        <f>SUM(G441:G444)</f>
        <v>0</v>
      </c>
    </row>
    <row r="447" spans="1:9">
      <c r="A447" s="39"/>
      <c r="B447" s="37" t="s">
        <v>153</v>
      </c>
      <c r="C447" s="33"/>
      <c r="D447" s="104"/>
      <c r="E447" s="104"/>
      <c r="F447" s="138"/>
      <c r="G447" s="63">
        <f>G446*0.2</f>
        <v>0</v>
      </c>
    </row>
    <row r="448" spans="1:9" ht="15.75" thickBot="1">
      <c r="A448" s="40"/>
      <c r="B448" s="38" t="s">
        <v>154</v>
      </c>
      <c r="C448" s="34"/>
      <c r="D448" s="105"/>
      <c r="E448" s="105"/>
      <c r="F448" s="139"/>
      <c r="G448" s="64">
        <f>G447+G446</f>
        <v>0</v>
      </c>
    </row>
    <row r="449" spans="1:7" ht="15.75" thickTop="1">
      <c r="A449" s="17"/>
      <c r="B449" s="14"/>
      <c r="C449" s="14"/>
      <c r="D449" s="13"/>
      <c r="E449" s="13"/>
      <c r="F449" s="133"/>
      <c r="G449" s="60"/>
    </row>
    <row r="450" spans="1:7" ht="15.75" thickBot="1">
      <c r="A450" s="13"/>
      <c r="B450" s="14"/>
      <c r="C450" s="14"/>
      <c r="D450" s="13"/>
      <c r="E450" s="13"/>
      <c r="F450" s="133"/>
      <c r="G450" s="60"/>
    </row>
    <row r="451" spans="1:7" ht="21.75" thickBot="1">
      <c r="A451" s="46" t="s">
        <v>441</v>
      </c>
      <c r="B451" s="47"/>
      <c r="C451" s="47"/>
      <c r="D451" s="47"/>
      <c r="E451" s="47"/>
      <c r="F451" s="47"/>
      <c r="G451" s="48"/>
    </row>
    <row r="452" spans="1:7">
      <c r="A452" s="117" t="s">
        <v>189</v>
      </c>
      <c r="B452" s="32" t="s">
        <v>310</v>
      </c>
      <c r="C452" s="118"/>
      <c r="D452" s="119"/>
      <c r="E452" s="119"/>
      <c r="F452" s="132"/>
      <c r="G452" s="22"/>
    </row>
    <row r="453" spans="1:7">
      <c r="A453" s="23"/>
      <c r="B453" s="14"/>
      <c r="C453" s="73" t="s">
        <v>88</v>
      </c>
      <c r="D453" s="13" t="s">
        <v>1</v>
      </c>
      <c r="E453" s="72">
        <v>1</v>
      </c>
      <c r="F453" s="133"/>
      <c r="G453" s="146">
        <f>G452+G451</f>
        <v>0</v>
      </c>
    </row>
    <row r="454" spans="1:7">
      <c r="A454" s="23"/>
      <c r="B454" s="14"/>
      <c r="C454" s="73" t="s">
        <v>94</v>
      </c>
      <c r="D454" s="13" t="s">
        <v>0</v>
      </c>
      <c r="E454" s="72">
        <v>1</v>
      </c>
      <c r="F454" s="133"/>
      <c r="G454" s="83">
        <f>F454*E454</f>
        <v>0</v>
      </c>
    </row>
    <row r="455" spans="1:7">
      <c r="A455" s="23"/>
      <c r="B455" s="14"/>
      <c r="C455" s="73" t="s">
        <v>89</v>
      </c>
      <c r="D455" s="13" t="s">
        <v>0</v>
      </c>
      <c r="E455" s="72">
        <v>1</v>
      </c>
      <c r="F455" s="133"/>
      <c r="G455" s="89">
        <f>F455*E455</f>
        <v>0</v>
      </c>
    </row>
    <row r="456" spans="1:7" ht="15.75" thickBot="1">
      <c r="A456" s="23" t="s">
        <v>247</v>
      </c>
      <c r="B456" s="14"/>
      <c r="C456" s="73" t="s">
        <v>440</v>
      </c>
      <c r="D456" s="13" t="s">
        <v>0</v>
      </c>
      <c r="E456" s="72">
        <v>1</v>
      </c>
      <c r="F456" s="133"/>
      <c r="G456" s="89">
        <f>F456*E456</f>
        <v>0</v>
      </c>
    </row>
    <row r="457" spans="1:7" ht="18.75" thickBot="1">
      <c r="A457" s="25"/>
      <c r="B457" s="50" t="str">
        <f>CONCATENATE("TOTAL ",A451)</f>
        <v>TOTAL OPTION TRAITEMENT UV CUISINE</v>
      </c>
      <c r="C457" s="51"/>
      <c r="D457" s="51"/>
      <c r="E457" s="51"/>
      <c r="F457" s="52"/>
      <c r="G457" s="58">
        <f>SUBTOTAL(109,G452:G456)</f>
        <v>0</v>
      </c>
    </row>
    <row r="458" spans="1:7">
      <c r="A458" s="23"/>
      <c r="B458" s="14"/>
      <c r="C458" s="73"/>
      <c r="D458" s="13"/>
      <c r="E458" s="72"/>
      <c r="F458" s="133"/>
      <c r="G458" s="24"/>
    </row>
    <row r="459" spans="1:7" ht="15.75" thickBot="1">
      <c r="A459" s="25"/>
      <c r="B459" s="115"/>
      <c r="C459" s="115"/>
      <c r="D459" s="116"/>
      <c r="E459" s="116"/>
      <c r="F459" s="140"/>
      <c r="G459" s="59"/>
    </row>
    <row r="460" spans="1:7" ht="21.75" thickBot="1">
      <c r="A460" s="46" t="s">
        <v>311</v>
      </c>
      <c r="B460" s="47"/>
      <c r="C460" s="47"/>
      <c r="D460" s="47"/>
      <c r="E460" s="47"/>
      <c r="F460" s="47"/>
      <c r="G460" s="48"/>
    </row>
    <row r="461" spans="1:7">
      <c r="A461" s="114" t="s">
        <v>235</v>
      </c>
      <c r="B461" s="32" t="s">
        <v>234</v>
      </c>
      <c r="C461" s="32"/>
      <c r="D461" s="101"/>
      <c r="E461" s="101"/>
      <c r="F461" s="132"/>
      <c r="G461" s="22"/>
    </row>
    <row r="462" spans="1:7">
      <c r="A462" s="23"/>
      <c r="B462" s="14"/>
      <c r="C462" s="73" t="s">
        <v>278</v>
      </c>
      <c r="D462" s="13" t="s">
        <v>0</v>
      </c>
      <c r="E462" s="72">
        <v>1</v>
      </c>
      <c r="F462" s="133"/>
      <c r="G462" s="83">
        <f>F462*E462</f>
        <v>0</v>
      </c>
    </row>
    <row r="463" spans="1:7" ht="15.75" thickBot="1">
      <c r="A463" s="23"/>
      <c r="B463" s="14"/>
      <c r="C463" s="73" t="s">
        <v>279</v>
      </c>
      <c r="D463" s="13" t="s">
        <v>0</v>
      </c>
      <c r="E463" s="72">
        <v>20</v>
      </c>
      <c r="F463" s="133"/>
      <c r="G463" s="83">
        <f>F463*E463</f>
        <v>0</v>
      </c>
    </row>
    <row r="464" spans="1:7" ht="18.75" thickBot="1">
      <c r="A464" s="25"/>
      <c r="B464" s="50" t="str">
        <f>CONCATENATE("TOTAL ",A460)</f>
        <v>TOTAL Mesure conservatoire</v>
      </c>
      <c r="C464" s="51"/>
      <c r="D464" s="51"/>
      <c r="E464" s="51"/>
      <c r="F464" s="52"/>
      <c r="G464" s="58">
        <f>SUBTOTAL(109,G461:G463)</f>
        <v>0</v>
      </c>
    </row>
    <row r="465" spans="1:9">
      <c r="A465" s="23"/>
      <c r="B465" s="14"/>
      <c r="C465" s="14"/>
      <c r="D465" s="13"/>
      <c r="E465" s="13"/>
      <c r="F465" s="133"/>
      <c r="G465" s="24"/>
    </row>
    <row r="466" spans="1:9" ht="15.75" thickBot="1">
      <c r="A466" s="25"/>
      <c r="B466" s="115"/>
      <c r="C466" s="115"/>
      <c r="D466" s="116"/>
      <c r="E466" s="116"/>
      <c r="F466" s="140"/>
      <c r="G466" s="59"/>
    </row>
    <row r="467" spans="1:9" s="11" customFormat="1">
      <c r="F467" s="21"/>
      <c r="G467" s="67"/>
      <c r="I467" s="12" t="str">
        <f t="shared" ref="I467:I504" si="40">IF(H467="","",(G467-H467)/G467)</f>
        <v/>
      </c>
    </row>
    <row r="468" spans="1:9" s="11" customFormat="1">
      <c r="F468" s="21"/>
      <c r="G468" s="67"/>
      <c r="I468" s="12" t="str">
        <f t="shared" si="40"/>
        <v/>
      </c>
    </row>
    <row r="469" spans="1:9" s="11" customFormat="1">
      <c r="F469" s="21"/>
      <c r="G469" s="67"/>
      <c r="I469" s="12" t="str">
        <f t="shared" si="40"/>
        <v/>
      </c>
    </row>
    <row r="470" spans="1:9" s="11" customFormat="1">
      <c r="F470" s="21"/>
      <c r="G470" s="67"/>
      <c r="I470" s="12" t="str">
        <f t="shared" si="40"/>
        <v/>
      </c>
    </row>
    <row r="471" spans="1:9" s="11" customFormat="1">
      <c r="F471" s="21"/>
      <c r="G471" s="67"/>
      <c r="I471" s="12" t="str">
        <f t="shared" si="40"/>
        <v/>
      </c>
    </row>
    <row r="472" spans="1:9" s="11" customFormat="1">
      <c r="F472" s="21"/>
      <c r="G472" s="67"/>
      <c r="I472" s="12" t="str">
        <f t="shared" si="40"/>
        <v/>
      </c>
    </row>
    <row r="473" spans="1:9" s="11" customFormat="1">
      <c r="F473" s="21"/>
      <c r="G473" s="67"/>
      <c r="I473" s="12" t="str">
        <f t="shared" si="40"/>
        <v/>
      </c>
    </row>
    <row r="474" spans="1:9" s="11" customFormat="1">
      <c r="F474" s="21"/>
      <c r="G474" s="67"/>
      <c r="I474" s="12" t="str">
        <f t="shared" si="40"/>
        <v/>
      </c>
    </row>
    <row r="475" spans="1:9" s="11" customFormat="1">
      <c r="F475" s="21"/>
      <c r="G475" s="67"/>
      <c r="I475" s="12" t="str">
        <f t="shared" si="40"/>
        <v/>
      </c>
    </row>
    <row r="476" spans="1:9" s="11" customFormat="1">
      <c r="F476" s="21"/>
      <c r="G476" s="67"/>
      <c r="I476" s="12" t="str">
        <f t="shared" si="40"/>
        <v/>
      </c>
    </row>
    <row r="477" spans="1:9" s="11" customFormat="1">
      <c r="F477" s="21"/>
      <c r="G477" s="67"/>
      <c r="I477" s="12" t="str">
        <f t="shared" si="40"/>
        <v/>
      </c>
    </row>
    <row r="478" spans="1:9" s="11" customFormat="1">
      <c r="F478" s="21"/>
      <c r="G478" s="67"/>
      <c r="I478" s="12" t="str">
        <f t="shared" si="40"/>
        <v/>
      </c>
    </row>
    <row r="479" spans="1:9" s="11" customFormat="1">
      <c r="F479" s="21"/>
      <c r="G479" s="67"/>
      <c r="I479" s="12" t="str">
        <f t="shared" si="40"/>
        <v/>
      </c>
    </row>
    <row r="480" spans="1:9" s="11" customFormat="1">
      <c r="F480" s="21"/>
      <c r="G480" s="67"/>
      <c r="I480" s="12" t="str">
        <f t="shared" si="40"/>
        <v/>
      </c>
    </row>
    <row r="481" spans="6:9" s="11" customFormat="1">
      <c r="F481" s="21"/>
      <c r="G481" s="67"/>
      <c r="I481" s="12" t="str">
        <f t="shared" si="40"/>
        <v/>
      </c>
    </row>
    <row r="482" spans="6:9" s="11" customFormat="1">
      <c r="F482" s="21"/>
      <c r="G482" s="67"/>
      <c r="I482" s="12" t="str">
        <f t="shared" si="40"/>
        <v/>
      </c>
    </row>
    <row r="483" spans="6:9" s="11" customFormat="1">
      <c r="F483" s="21"/>
      <c r="G483" s="67"/>
      <c r="I483" s="12" t="str">
        <f t="shared" si="40"/>
        <v/>
      </c>
    </row>
    <row r="484" spans="6:9" s="11" customFormat="1">
      <c r="F484" s="21"/>
      <c r="G484" s="67"/>
      <c r="I484" s="12" t="str">
        <f t="shared" si="40"/>
        <v/>
      </c>
    </row>
    <row r="485" spans="6:9" s="11" customFormat="1">
      <c r="F485" s="21"/>
      <c r="G485" s="67"/>
      <c r="I485" s="12" t="str">
        <f t="shared" si="40"/>
        <v/>
      </c>
    </row>
    <row r="486" spans="6:9" s="11" customFormat="1">
      <c r="F486" s="21"/>
      <c r="G486" s="67"/>
      <c r="I486" s="12" t="str">
        <f t="shared" si="40"/>
        <v/>
      </c>
    </row>
    <row r="487" spans="6:9" s="11" customFormat="1">
      <c r="F487" s="21"/>
      <c r="G487" s="67"/>
      <c r="I487" s="12" t="str">
        <f t="shared" si="40"/>
        <v/>
      </c>
    </row>
    <row r="488" spans="6:9" s="11" customFormat="1">
      <c r="F488" s="21"/>
      <c r="G488" s="67"/>
      <c r="I488" s="12" t="str">
        <f t="shared" si="40"/>
        <v/>
      </c>
    </row>
    <row r="489" spans="6:9" s="11" customFormat="1">
      <c r="F489" s="21"/>
      <c r="G489" s="67"/>
      <c r="I489" s="12" t="str">
        <f t="shared" si="40"/>
        <v/>
      </c>
    </row>
    <row r="490" spans="6:9" s="11" customFormat="1">
      <c r="F490" s="21"/>
      <c r="G490" s="67"/>
      <c r="I490" s="12" t="str">
        <f t="shared" si="40"/>
        <v/>
      </c>
    </row>
    <row r="491" spans="6:9" s="11" customFormat="1">
      <c r="F491" s="21"/>
      <c r="G491" s="67"/>
      <c r="I491" s="12" t="str">
        <f t="shared" si="40"/>
        <v/>
      </c>
    </row>
    <row r="492" spans="6:9" s="11" customFormat="1">
      <c r="F492" s="21"/>
      <c r="G492" s="67"/>
      <c r="I492" s="12" t="str">
        <f t="shared" si="40"/>
        <v/>
      </c>
    </row>
    <row r="493" spans="6:9" s="11" customFormat="1">
      <c r="F493" s="21"/>
      <c r="G493" s="67"/>
      <c r="I493" s="12" t="str">
        <f t="shared" si="40"/>
        <v/>
      </c>
    </row>
    <row r="494" spans="6:9" s="11" customFormat="1">
      <c r="F494" s="21"/>
      <c r="G494" s="67"/>
      <c r="I494" s="12" t="str">
        <f t="shared" si="40"/>
        <v/>
      </c>
    </row>
    <row r="495" spans="6:9" s="11" customFormat="1">
      <c r="F495" s="21"/>
      <c r="G495" s="67"/>
      <c r="I495" s="12" t="str">
        <f t="shared" si="40"/>
        <v/>
      </c>
    </row>
    <row r="496" spans="6:9" s="11" customFormat="1">
      <c r="F496" s="21"/>
      <c r="G496" s="67"/>
      <c r="I496" s="12" t="str">
        <f t="shared" si="40"/>
        <v/>
      </c>
    </row>
    <row r="497" spans="6:9" s="11" customFormat="1">
      <c r="F497" s="21"/>
      <c r="G497" s="67"/>
      <c r="I497" s="12" t="str">
        <f t="shared" si="40"/>
        <v/>
      </c>
    </row>
    <row r="498" spans="6:9" s="11" customFormat="1">
      <c r="F498" s="21"/>
      <c r="G498" s="67"/>
      <c r="I498" s="12" t="str">
        <f t="shared" si="40"/>
        <v/>
      </c>
    </row>
    <row r="499" spans="6:9" s="11" customFormat="1">
      <c r="F499" s="21"/>
      <c r="G499" s="67"/>
      <c r="I499" s="12" t="str">
        <f t="shared" si="40"/>
        <v/>
      </c>
    </row>
    <row r="500" spans="6:9" s="11" customFormat="1">
      <c r="F500" s="21"/>
      <c r="G500" s="67"/>
      <c r="I500" s="12" t="str">
        <f t="shared" si="40"/>
        <v/>
      </c>
    </row>
    <row r="501" spans="6:9" s="11" customFormat="1">
      <c r="F501" s="21"/>
      <c r="G501" s="67"/>
      <c r="I501" s="12" t="str">
        <f t="shared" si="40"/>
        <v/>
      </c>
    </row>
    <row r="502" spans="6:9" s="11" customFormat="1">
      <c r="F502" s="21"/>
      <c r="G502" s="67"/>
      <c r="I502" s="12" t="str">
        <f t="shared" si="40"/>
        <v/>
      </c>
    </row>
    <row r="503" spans="6:9" s="11" customFormat="1">
      <c r="F503" s="21"/>
      <c r="G503" s="67"/>
      <c r="I503" s="12" t="str">
        <f t="shared" si="40"/>
        <v/>
      </c>
    </row>
    <row r="504" spans="6:9" s="11" customFormat="1">
      <c r="F504" s="21"/>
      <c r="G504" s="67"/>
      <c r="I504" s="12" t="str">
        <f t="shared" si="40"/>
        <v/>
      </c>
    </row>
    <row r="505" spans="6:9" s="11" customFormat="1">
      <c r="F505" s="21"/>
      <c r="G505" s="67"/>
      <c r="I505" s="12" t="str">
        <f t="shared" ref="I505:I530" si="41">IF(H505="","",(G505-H505)/G505)</f>
        <v/>
      </c>
    </row>
    <row r="506" spans="6:9" s="11" customFormat="1">
      <c r="F506" s="21"/>
      <c r="G506" s="67"/>
      <c r="I506" s="12" t="str">
        <f t="shared" si="41"/>
        <v/>
      </c>
    </row>
    <row r="507" spans="6:9" s="11" customFormat="1">
      <c r="F507" s="21"/>
      <c r="G507" s="67"/>
      <c r="I507" s="12" t="str">
        <f t="shared" si="41"/>
        <v/>
      </c>
    </row>
    <row r="508" spans="6:9" s="11" customFormat="1">
      <c r="F508" s="21"/>
      <c r="G508" s="67"/>
      <c r="I508" s="12" t="str">
        <f t="shared" si="41"/>
        <v/>
      </c>
    </row>
    <row r="509" spans="6:9" s="11" customFormat="1">
      <c r="F509" s="21"/>
      <c r="G509" s="67"/>
      <c r="I509" s="12" t="str">
        <f t="shared" si="41"/>
        <v/>
      </c>
    </row>
    <row r="510" spans="6:9" s="11" customFormat="1">
      <c r="F510" s="21"/>
      <c r="G510" s="67"/>
      <c r="I510" s="12" t="str">
        <f t="shared" si="41"/>
        <v/>
      </c>
    </row>
    <row r="511" spans="6:9" s="11" customFormat="1">
      <c r="F511" s="21"/>
      <c r="G511" s="67"/>
      <c r="I511" s="12" t="str">
        <f t="shared" si="41"/>
        <v/>
      </c>
    </row>
    <row r="512" spans="6:9" s="11" customFormat="1">
      <c r="F512" s="21"/>
      <c r="G512" s="67"/>
      <c r="I512" s="12" t="str">
        <f t="shared" si="41"/>
        <v/>
      </c>
    </row>
    <row r="513" spans="6:9" s="11" customFormat="1">
      <c r="F513" s="21"/>
      <c r="G513" s="67"/>
      <c r="I513" s="12" t="str">
        <f t="shared" si="41"/>
        <v/>
      </c>
    </row>
    <row r="514" spans="6:9" s="11" customFormat="1">
      <c r="F514" s="21"/>
      <c r="G514" s="67"/>
      <c r="I514" s="12" t="str">
        <f t="shared" si="41"/>
        <v/>
      </c>
    </row>
    <row r="515" spans="6:9" s="11" customFormat="1">
      <c r="F515" s="21"/>
      <c r="G515" s="67"/>
      <c r="I515" s="12" t="str">
        <f t="shared" si="41"/>
        <v/>
      </c>
    </row>
    <row r="516" spans="6:9" s="11" customFormat="1">
      <c r="F516" s="21"/>
      <c r="G516" s="67"/>
      <c r="I516" s="12" t="str">
        <f t="shared" si="41"/>
        <v/>
      </c>
    </row>
    <row r="517" spans="6:9" s="11" customFormat="1">
      <c r="F517" s="21"/>
      <c r="G517" s="67"/>
      <c r="I517" s="12" t="str">
        <f t="shared" si="41"/>
        <v/>
      </c>
    </row>
    <row r="518" spans="6:9" s="11" customFormat="1">
      <c r="F518" s="21"/>
      <c r="G518" s="67"/>
      <c r="I518" s="12" t="str">
        <f t="shared" si="41"/>
        <v/>
      </c>
    </row>
    <row r="519" spans="6:9" s="11" customFormat="1">
      <c r="F519" s="21"/>
      <c r="G519" s="67"/>
      <c r="I519" s="12" t="str">
        <f t="shared" si="41"/>
        <v/>
      </c>
    </row>
    <row r="520" spans="6:9" s="11" customFormat="1">
      <c r="F520" s="21"/>
      <c r="G520" s="67"/>
      <c r="I520" s="12" t="str">
        <f t="shared" si="41"/>
        <v/>
      </c>
    </row>
    <row r="521" spans="6:9" s="11" customFormat="1">
      <c r="F521" s="21"/>
      <c r="G521" s="67"/>
      <c r="I521" s="12" t="str">
        <f t="shared" si="41"/>
        <v/>
      </c>
    </row>
    <row r="522" spans="6:9" s="11" customFormat="1">
      <c r="F522" s="21"/>
      <c r="G522" s="67"/>
      <c r="I522" s="12" t="str">
        <f t="shared" si="41"/>
        <v/>
      </c>
    </row>
    <row r="523" spans="6:9" s="11" customFormat="1">
      <c r="F523" s="21"/>
      <c r="G523" s="67"/>
      <c r="I523" s="12" t="str">
        <f t="shared" si="41"/>
        <v/>
      </c>
    </row>
    <row r="524" spans="6:9" s="11" customFormat="1">
      <c r="F524" s="21"/>
      <c r="G524" s="67"/>
      <c r="I524" s="12" t="str">
        <f t="shared" si="41"/>
        <v/>
      </c>
    </row>
    <row r="525" spans="6:9" s="11" customFormat="1">
      <c r="F525" s="21"/>
      <c r="G525" s="67"/>
      <c r="I525" s="12" t="str">
        <f t="shared" si="41"/>
        <v/>
      </c>
    </row>
    <row r="526" spans="6:9" s="11" customFormat="1">
      <c r="F526" s="21"/>
      <c r="G526" s="67"/>
      <c r="I526" s="12" t="str">
        <f t="shared" si="41"/>
        <v/>
      </c>
    </row>
    <row r="527" spans="6:9" s="11" customFormat="1">
      <c r="F527" s="21"/>
      <c r="G527" s="67"/>
      <c r="I527" s="12" t="str">
        <f t="shared" si="41"/>
        <v/>
      </c>
    </row>
    <row r="528" spans="6:9" s="11" customFormat="1">
      <c r="F528" s="21"/>
      <c r="G528" s="67"/>
      <c r="I528" s="12" t="str">
        <f t="shared" si="41"/>
        <v/>
      </c>
    </row>
    <row r="529" spans="6:9" s="11" customFormat="1">
      <c r="F529" s="21"/>
      <c r="G529" s="67"/>
      <c r="I529" s="12" t="str">
        <f t="shared" si="41"/>
        <v/>
      </c>
    </row>
    <row r="530" spans="6:9" s="11" customFormat="1">
      <c r="F530" s="21"/>
      <c r="G530" s="67"/>
      <c r="I530" s="12" t="str">
        <f t="shared" si="41"/>
        <v/>
      </c>
    </row>
    <row r="531" spans="6:9" s="11" customFormat="1">
      <c r="F531" s="21"/>
      <c r="G531" s="67"/>
    </row>
    <row r="532" spans="6:9" s="11" customFormat="1">
      <c r="F532" s="21"/>
      <c r="G532" s="67"/>
    </row>
    <row r="533" spans="6:9" s="11" customFormat="1">
      <c r="F533" s="21"/>
      <c r="G533" s="67"/>
    </row>
    <row r="534" spans="6:9" s="11" customFormat="1">
      <c r="F534" s="21"/>
      <c r="G534" s="67"/>
    </row>
    <row r="535" spans="6:9" s="11" customFormat="1">
      <c r="F535" s="21"/>
      <c r="G535" s="67"/>
    </row>
    <row r="536" spans="6:9" s="11" customFormat="1">
      <c r="F536" s="21"/>
      <c r="G536" s="67"/>
    </row>
    <row r="537" spans="6:9" s="11" customFormat="1">
      <c r="F537" s="21"/>
      <c r="G537" s="67"/>
    </row>
    <row r="538" spans="6:9" s="11" customFormat="1">
      <c r="F538" s="21"/>
      <c r="G538" s="67"/>
    </row>
    <row r="539" spans="6:9" s="11" customFormat="1">
      <c r="F539" s="21"/>
      <c r="G539" s="67"/>
    </row>
    <row r="540" spans="6:9" s="11" customFormat="1">
      <c r="F540" s="21"/>
      <c r="G540" s="67"/>
    </row>
    <row r="541" spans="6:9" s="11" customFormat="1">
      <c r="F541" s="21"/>
      <c r="G541" s="67"/>
    </row>
    <row r="542" spans="6:9" s="11" customFormat="1">
      <c r="F542" s="21"/>
      <c r="G542" s="67"/>
    </row>
    <row r="543" spans="6:9" s="11" customFormat="1">
      <c r="F543" s="21"/>
      <c r="G543" s="67"/>
    </row>
    <row r="544" spans="6:9" s="11" customFormat="1">
      <c r="F544" s="21"/>
      <c r="G544" s="67"/>
    </row>
    <row r="545" spans="6:7" s="11" customFormat="1">
      <c r="F545" s="21"/>
      <c r="G545" s="67"/>
    </row>
    <row r="546" spans="6:7" s="11" customFormat="1">
      <c r="F546" s="21"/>
      <c r="G546" s="67"/>
    </row>
    <row r="547" spans="6:7" s="11" customFormat="1">
      <c r="F547" s="21"/>
      <c r="G547" s="67"/>
    </row>
    <row r="548" spans="6:7" s="11" customFormat="1">
      <c r="F548" s="21"/>
      <c r="G548" s="67"/>
    </row>
    <row r="549" spans="6:7" s="11" customFormat="1">
      <c r="F549" s="21"/>
      <c r="G549" s="67"/>
    </row>
    <row r="550" spans="6:7" s="11" customFormat="1">
      <c r="F550" s="21"/>
      <c r="G550" s="67"/>
    </row>
    <row r="551" spans="6:7" s="11" customFormat="1">
      <c r="F551" s="21"/>
      <c r="G551" s="67"/>
    </row>
    <row r="552" spans="6:7" s="11" customFormat="1">
      <c r="F552" s="21"/>
      <c r="G552" s="67"/>
    </row>
    <row r="553" spans="6:7" s="11" customFormat="1">
      <c r="F553" s="21"/>
      <c r="G553" s="67"/>
    </row>
    <row r="554" spans="6:7" s="11" customFormat="1">
      <c r="F554" s="21"/>
      <c r="G554" s="67"/>
    </row>
    <row r="555" spans="6:7" s="11" customFormat="1">
      <c r="F555" s="21"/>
      <c r="G555" s="67"/>
    </row>
    <row r="556" spans="6:7" s="11" customFormat="1">
      <c r="F556" s="21"/>
      <c r="G556" s="67"/>
    </row>
    <row r="557" spans="6:7" s="11" customFormat="1">
      <c r="F557" s="21"/>
      <c r="G557" s="67"/>
    </row>
    <row r="558" spans="6:7" s="11" customFormat="1">
      <c r="F558" s="21"/>
      <c r="G558" s="67"/>
    </row>
    <row r="559" spans="6:7" s="11" customFormat="1">
      <c r="F559" s="21"/>
      <c r="G559" s="67"/>
    </row>
    <row r="560" spans="6:7" s="11" customFormat="1">
      <c r="F560" s="21"/>
      <c r="G560" s="67"/>
    </row>
    <row r="561" spans="6:7" s="11" customFormat="1">
      <c r="F561" s="21"/>
      <c r="G561" s="67"/>
    </row>
    <row r="562" spans="6:7" s="11" customFormat="1">
      <c r="F562" s="21"/>
      <c r="G562" s="67"/>
    </row>
    <row r="563" spans="6:7" s="11" customFormat="1">
      <c r="F563" s="21"/>
      <c r="G563" s="67"/>
    </row>
    <row r="564" spans="6:7" s="11" customFormat="1">
      <c r="F564" s="21"/>
      <c r="G564" s="67"/>
    </row>
    <row r="565" spans="6:7" s="11" customFormat="1">
      <c r="F565" s="21"/>
      <c r="G565" s="67"/>
    </row>
  </sheetData>
  <mergeCells count="14">
    <mergeCell ref="A429:G429"/>
    <mergeCell ref="B457:F457"/>
    <mergeCell ref="B464:F464"/>
    <mergeCell ref="A460:G460"/>
    <mergeCell ref="A451:G451"/>
    <mergeCell ref="B439:F439"/>
    <mergeCell ref="A417:G417"/>
    <mergeCell ref="A5:G5"/>
    <mergeCell ref="A11:G11"/>
    <mergeCell ref="B38:F38"/>
    <mergeCell ref="B43:F43"/>
    <mergeCell ref="B49:F49"/>
    <mergeCell ref="B414:F414"/>
    <mergeCell ref="A7:G7"/>
  </mergeCells>
  <pageMargins left="0.7" right="0.7" top="0.75" bottom="0.75" header="0.3" footer="0.3"/>
  <pageSetup paperSize="9" scale="69" fitToHeight="0" orientation="portrait" r:id="rId1"/>
  <rowBreaks count="7" manualBreakCount="7">
    <brk id="60" max="6" man="1"/>
    <brk id="129" max="6" man="1"/>
    <brk id="201" max="6" man="1"/>
    <brk id="273" max="6" man="1"/>
    <brk id="343" max="6" man="1"/>
    <brk id="414" max="6" man="1"/>
    <brk id="42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Estim CVC-PLB </vt:lpstr>
      <vt:lpstr>'Estim CVC-PLB '!Zone_d_impression</vt:lpstr>
      <vt:lpstr>PDG!Zone_d_impression</vt:lpstr>
    </vt:vector>
  </TitlesOfParts>
  <Company>EGLG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BTHOUVENIN</dc:creator>
  <cp:lastModifiedBy>Benoît FONTAINE</cp:lastModifiedBy>
  <cp:lastPrinted>2024-11-07T17:25:42Z</cp:lastPrinted>
  <dcterms:created xsi:type="dcterms:W3CDTF">2019-03-12T16:37:26Z</dcterms:created>
  <dcterms:modified xsi:type="dcterms:W3CDTF">2024-11-07T17:27:24Z</dcterms:modified>
</cp:coreProperties>
</file>