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ET\Dossiers transversaux\DCE et MARCHES\accords cadres\AC_CFO\2025-2028\Doc travail 2024\"/>
    </mc:Choice>
  </mc:AlternateContent>
  <xr:revisionPtr revIDLastSave="0" documentId="13_ncr:1_{1E6DC04D-6E18-4737-8216-E96526AF42DC}" xr6:coauthVersionLast="36" xr6:coauthVersionMax="36" xr10:uidLastSave="{00000000-0000-0000-0000-000000000000}"/>
  <bookViews>
    <workbookView xWindow="0" yWindow="0" windowWidth="18870" windowHeight="9135" xr2:uid="{00000000-000D-0000-FFFF-FFFF00000000}"/>
  </bookViews>
  <sheets>
    <sheet name="Chantier type 1" sheetId="9" r:id="rId1"/>
    <sheet name="Chantier type 2" sheetId="20" r:id="rId2"/>
    <sheet name="Chantier type 3" sheetId="16" r:id="rId3"/>
    <sheet name="Chantier type 4" sheetId="17" r:id="rId4"/>
    <sheet name="Chantier type 5" sheetId="18" r:id="rId5"/>
    <sheet name="Chantier type 6" sheetId="21" r:id="rId6"/>
  </sheets>
  <definedNames>
    <definedName name="_xlnm.Print_Area" localSheetId="0">'Chantier type 1'!$A$1:$F$66</definedName>
    <definedName name="_xlnm.Print_Area" localSheetId="1">'Chantier type 2'!$A$1:$F$151</definedName>
    <definedName name="_xlnm.Print_Area" localSheetId="2">'Chantier type 3'!$A$1:$F$69</definedName>
    <definedName name="_xlnm.Print_Area" localSheetId="3">'Chantier type 4'!$A$1:$F$43</definedName>
    <definedName name="_xlnm.Print_Area" localSheetId="4">'Chantier type 5'!$A$1:$F$128</definedName>
    <definedName name="_xlnm.Print_Area" localSheetId="5">'Chantier type 6'!$A$1:$F$243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1" l="1"/>
  <c r="F29" i="21" s="1"/>
  <c r="F27" i="21"/>
  <c r="D35" i="21"/>
  <c r="D34" i="21"/>
  <c r="D33" i="21"/>
  <c r="F23" i="21"/>
  <c r="D22" i="21"/>
  <c r="F16" i="21"/>
  <c r="D18" i="21"/>
  <c r="D10" i="21"/>
  <c r="D121" i="21"/>
  <c r="D120" i="21"/>
  <c r="D119" i="21"/>
  <c r="D86" i="18"/>
  <c r="D47" i="18"/>
  <c r="D88" i="18"/>
  <c r="D87" i="18"/>
  <c r="D82" i="18"/>
  <c r="D81" i="18"/>
  <c r="D77" i="18"/>
  <c r="D76" i="18"/>
  <c r="D75" i="18"/>
  <c r="D74" i="18"/>
  <c r="D73" i="18"/>
  <c r="D72" i="18"/>
  <c r="D68" i="18"/>
  <c r="D67" i="18"/>
  <c r="D63" i="18"/>
  <c r="D62" i="18"/>
  <c r="D61" i="18"/>
  <c r="D57" i="18"/>
  <c r="D49" i="18"/>
  <c r="D48" i="18"/>
  <c r="D43" i="18"/>
  <c r="D42" i="18"/>
  <c r="D38" i="18"/>
  <c r="D37" i="18"/>
  <c r="D36" i="18"/>
  <c r="D35" i="18"/>
  <c r="D34" i="18"/>
  <c r="D33" i="18"/>
  <c r="D29" i="18"/>
  <c r="D28" i="18"/>
  <c r="D24" i="18"/>
  <c r="D23" i="18"/>
  <c r="D22" i="18"/>
  <c r="D18" i="18"/>
  <c r="F226" i="21" l="1"/>
  <c r="F225" i="21"/>
  <c r="F221" i="21"/>
  <c r="F222" i="21" s="1"/>
  <c r="F217" i="21"/>
  <c r="F216" i="21"/>
  <c r="F211" i="21"/>
  <c r="F210" i="21"/>
  <c r="F185" i="21"/>
  <c r="F148" i="21"/>
  <c r="F147" i="21"/>
  <c r="F142" i="21"/>
  <c r="F134" i="21"/>
  <c r="F123" i="21"/>
  <c r="F111" i="21"/>
  <c r="F106" i="21"/>
  <c r="F105" i="21"/>
  <c r="F104" i="21"/>
  <c r="F96" i="21"/>
  <c r="F92" i="21"/>
  <c r="F93" i="21" s="1"/>
  <c r="F79" i="21"/>
  <c r="F75" i="21"/>
  <c r="F72" i="21"/>
  <c r="F68" i="21"/>
  <c r="F67" i="21"/>
  <c r="F59" i="21"/>
  <c r="F54" i="21"/>
  <c r="F52" i="21"/>
  <c r="F44" i="21"/>
  <c r="F39" i="21"/>
  <c r="F40" i="21" s="1"/>
  <c r="F17" i="21"/>
  <c r="F11" i="21"/>
  <c r="F111" i="18"/>
  <c r="F107" i="18"/>
  <c r="F106" i="18"/>
  <c r="F105" i="18"/>
  <c r="F104" i="18"/>
  <c r="F100" i="18"/>
  <c r="F96" i="18"/>
  <c r="F10" i="18"/>
  <c r="F11" i="18" s="1"/>
  <c r="F13" i="18" s="1"/>
  <c r="F209" i="21"/>
  <c r="F205" i="21"/>
  <c r="F204" i="21"/>
  <c r="F199" i="21"/>
  <c r="F200" i="21" s="1"/>
  <c r="F191" i="21"/>
  <c r="F190" i="21"/>
  <c r="D143" i="21"/>
  <c r="F157" i="21"/>
  <c r="F110" i="21"/>
  <c r="F156" i="21"/>
  <c r="F161" i="21"/>
  <c r="F162" i="21" s="1"/>
  <c r="D152" i="21"/>
  <c r="F127" i="21"/>
  <c r="F128" i="21" s="1"/>
  <c r="F133" i="21"/>
  <c r="F215" i="21"/>
  <c r="F186" i="21"/>
  <c r="F184" i="21"/>
  <c r="F180" i="21"/>
  <c r="F175" i="21"/>
  <c r="F174" i="21"/>
  <c r="F173" i="21"/>
  <c r="F165" i="21"/>
  <c r="F166" i="21" s="1"/>
  <c r="F132" i="21"/>
  <c r="F131" i="21"/>
  <c r="F115" i="21"/>
  <c r="F116" i="21" s="1"/>
  <c r="D63" i="21"/>
  <c r="F80" i="21"/>
  <c r="F74" i="21"/>
  <c r="F73" i="21"/>
  <c r="F53" i="21"/>
  <c r="F43" i="21"/>
  <c r="F32" i="21"/>
  <c r="F12" i="21"/>
  <c r="F235" i="21"/>
  <c r="F237" i="21" s="1"/>
  <c r="F20" i="17"/>
  <c r="F18" i="17"/>
  <c r="F19" i="17"/>
  <c r="F19" i="21" l="1"/>
  <c r="F192" i="21"/>
  <c r="F77" i="18"/>
  <c r="F61" i="18"/>
  <c r="F72" i="18"/>
  <c r="F75" i="18"/>
  <c r="F112" i="18"/>
  <c r="F62" i="18"/>
  <c r="F42" i="18"/>
  <c r="F108" i="18"/>
  <c r="F101" i="18"/>
  <c r="F97" i="18"/>
  <c r="F114" i="18" s="1"/>
  <c r="F212" i="21"/>
  <c r="F149" i="21"/>
  <c r="F158" i="21"/>
  <c r="F176" i="21"/>
  <c r="F187" i="21"/>
  <c r="F107" i="21"/>
  <c r="F135" i="21"/>
  <c r="F143" i="21"/>
  <c r="F144" i="21" s="1"/>
  <c r="F120" i="21"/>
  <c r="F112" i="21"/>
  <c r="F122" i="21"/>
  <c r="F121" i="21"/>
  <c r="F119" i="21"/>
  <c r="F152" i="21"/>
  <c r="F153" i="21" s="1"/>
  <c r="F203" i="21"/>
  <c r="F206" i="21" s="1"/>
  <c r="F179" i="21"/>
  <c r="F181" i="21" s="1"/>
  <c r="F218" i="21"/>
  <c r="F227" i="21"/>
  <c r="F97" i="21"/>
  <c r="F81" i="21"/>
  <c r="F58" i="21"/>
  <c r="F60" i="21" s="1"/>
  <c r="F55" i="21"/>
  <c r="F69" i="21"/>
  <c r="F76" i="21"/>
  <c r="F63" i="21"/>
  <c r="F64" i="21" s="1"/>
  <c r="F45" i="21"/>
  <c r="F18" i="21"/>
  <c r="F34" i="21"/>
  <c r="F22" i="21"/>
  <c r="F24" i="21" s="1"/>
  <c r="F35" i="21"/>
  <c r="F10" i="21"/>
  <c r="F13" i="21" s="1"/>
  <c r="F33" i="21"/>
  <c r="F88" i="21"/>
  <c r="F89" i="21" s="1"/>
  <c r="F76" i="18"/>
  <c r="F49" i="18"/>
  <c r="F73" i="18"/>
  <c r="F74" i="18"/>
  <c r="F63" i="18"/>
  <c r="F57" i="18"/>
  <c r="F58" i="18" s="1"/>
  <c r="F88" i="18"/>
  <c r="F24" i="18"/>
  <c r="F81" i="18"/>
  <c r="F82" i="18"/>
  <c r="F87" i="18"/>
  <c r="F86" i="18"/>
  <c r="F68" i="18"/>
  <c r="F67" i="18"/>
  <c r="F48" i="18"/>
  <c r="F38" i="18"/>
  <c r="F33" i="18"/>
  <c r="F36" i="18"/>
  <c r="F37" i="18"/>
  <c r="F29" i="18"/>
  <c r="F22" i="18"/>
  <c r="F18" i="18"/>
  <c r="F19" i="18" s="1"/>
  <c r="F21" i="17"/>
  <c r="F47" i="21" l="1"/>
  <c r="F229" i="21"/>
  <c r="F64" i="18"/>
  <c r="F69" i="18"/>
  <c r="F194" i="21"/>
  <c r="F168" i="21"/>
  <c r="F124" i="21"/>
  <c r="F137" i="21" s="1"/>
  <c r="F99" i="21"/>
  <c r="F83" i="21"/>
  <c r="F36" i="21"/>
  <c r="F78" i="18"/>
  <c r="F89" i="18"/>
  <c r="F83" i="18"/>
  <c r="F240" i="21" l="1"/>
  <c r="F91" i="18"/>
  <c r="F241" i="21" l="1"/>
  <c r="F242" i="21" s="1"/>
  <c r="F10" i="17" l="1"/>
  <c r="D34" i="16" l="1"/>
  <c r="D30" i="16"/>
  <c r="F51" i="16"/>
  <c r="F39" i="16"/>
  <c r="F52" i="16" l="1"/>
  <c r="F53" i="16" s="1"/>
  <c r="F42" i="16" l="1"/>
  <c r="F10" i="16"/>
  <c r="F11" i="16" s="1"/>
  <c r="F14" i="16"/>
  <c r="F15" i="16" s="1"/>
  <c r="F17" i="16" l="1"/>
  <c r="F134" i="20"/>
  <c r="F122" i="20"/>
  <c r="F114" i="20" l="1"/>
  <c r="F97" i="20"/>
  <c r="F108" i="20"/>
  <c r="F107" i="20"/>
  <c r="F106" i="20"/>
  <c r="F101" i="20"/>
  <c r="F96" i="20"/>
  <c r="F92" i="20"/>
  <c r="F87" i="20"/>
  <c r="F86" i="20"/>
  <c r="F82" i="20"/>
  <c r="F83" i="20" s="1"/>
  <c r="F74" i="20"/>
  <c r="F75" i="20" s="1"/>
  <c r="F66" i="20"/>
  <c r="F65" i="20"/>
  <c r="D61" i="20"/>
  <c r="D53" i="20"/>
  <c r="D52" i="20"/>
  <c r="D51" i="20"/>
  <c r="D46" i="20"/>
  <c r="D45" i="20"/>
  <c r="D47" i="20"/>
  <c r="D38" i="20"/>
  <c r="D41" i="20"/>
  <c r="D40" i="20"/>
  <c r="D37" i="20"/>
  <c r="D39" i="20"/>
  <c r="D33" i="20"/>
  <c r="D32" i="20"/>
  <c r="D31" i="20"/>
  <c r="D27" i="20"/>
  <c r="D26" i="20"/>
  <c r="D22" i="20"/>
  <c r="F98" i="20" l="1"/>
  <c r="F40" i="20"/>
  <c r="F109" i="20"/>
  <c r="F88" i="20"/>
  <c r="F45" i="20"/>
  <c r="F67" i="20"/>
  <c r="F46" i="20"/>
  <c r="F52" i="20"/>
  <c r="F53" i="20"/>
  <c r="F51" i="20"/>
  <c r="F39" i="20"/>
  <c r="F47" i="20"/>
  <c r="F38" i="20"/>
  <c r="F41" i="20"/>
  <c r="F37" i="20"/>
  <c r="F31" i="20"/>
  <c r="F33" i="20"/>
  <c r="F32" i="20"/>
  <c r="F26" i="20"/>
  <c r="F27" i="20"/>
  <c r="F22" i="20"/>
  <c r="F23" i="20" s="1"/>
  <c r="F48" i="20" l="1"/>
  <c r="F54" i="20"/>
  <c r="F42" i="20"/>
  <c r="F34" i="20"/>
  <c r="F28" i="20"/>
  <c r="F56" i="20" l="1"/>
  <c r="F39" i="9" l="1"/>
  <c r="F40" i="9"/>
  <c r="D43" i="9"/>
  <c r="D42" i="9"/>
  <c r="F41" i="9"/>
  <c r="F35" i="9"/>
  <c r="F36" i="9" s="1"/>
  <c r="D31" i="9"/>
  <c r="D30" i="9"/>
  <c r="F29" i="9"/>
  <c r="D24" i="9"/>
  <c r="D16" i="9"/>
  <c r="F19" i="9"/>
  <c r="F17" i="9"/>
  <c r="F15" i="9"/>
  <c r="F11" i="9"/>
  <c r="F31" i="9" l="1"/>
  <c r="F30" i="9"/>
  <c r="F24" i="9"/>
  <c r="F32" i="9" l="1"/>
  <c r="F130" i="20"/>
  <c r="F131" i="20" s="1"/>
  <c r="F126" i="20" l="1"/>
  <c r="F123" i="20" l="1"/>
  <c r="F135" i="20"/>
  <c r="F127" i="20"/>
  <c r="F113" i="20"/>
  <c r="F112" i="20"/>
  <c r="F102" i="20"/>
  <c r="F103" i="20" s="1"/>
  <c r="F91" i="20"/>
  <c r="F93" i="20" s="1"/>
  <c r="F137" i="20" l="1"/>
  <c r="F115" i="20"/>
  <c r="F117" i="20" s="1"/>
  <c r="F70" i="20"/>
  <c r="F10" i="20"/>
  <c r="F11" i="20" l="1"/>
  <c r="F143" i="20"/>
  <c r="F145" i="20" s="1"/>
  <c r="F61" i="20"/>
  <c r="F62" i="20" s="1"/>
  <c r="F14" i="20"/>
  <c r="F15" i="20" s="1"/>
  <c r="F120" i="18"/>
  <c r="F122" i="18" s="1"/>
  <c r="F35" i="18"/>
  <c r="F34" i="18"/>
  <c r="F47" i="18"/>
  <c r="F50" i="18" s="1"/>
  <c r="F43" i="18"/>
  <c r="F44" i="18" s="1"/>
  <c r="F28" i="18"/>
  <c r="F30" i="18" s="1"/>
  <c r="F23" i="18"/>
  <c r="F25" i="18" s="1"/>
  <c r="F35" i="17"/>
  <c r="F37" i="17" s="1"/>
  <c r="F26" i="17"/>
  <c r="F14" i="17"/>
  <c r="F25" i="17"/>
  <c r="F24" i="17"/>
  <c r="F61" i="16"/>
  <c r="F63" i="16" s="1"/>
  <c r="F47" i="16"/>
  <c r="F35" i="16"/>
  <c r="F26" i="16"/>
  <c r="F46" i="16"/>
  <c r="F41" i="16"/>
  <c r="F40" i="16"/>
  <c r="F34" i="16"/>
  <c r="F30" i="16"/>
  <c r="F22" i="16"/>
  <c r="F58" i="9"/>
  <c r="F60" i="9" s="1"/>
  <c r="F48" i="16" l="1"/>
  <c r="F43" i="16"/>
  <c r="F36" i="16"/>
  <c r="F39" i="18"/>
  <c r="F52" i="18" s="1"/>
  <c r="F125" i="18" s="1"/>
  <c r="F27" i="17"/>
  <c r="F17" i="20"/>
  <c r="F71" i="20"/>
  <c r="F77" i="20" s="1"/>
  <c r="F15" i="17"/>
  <c r="F11" i="17"/>
  <c r="F148" i="20" l="1"/>
  <c r="F29" i="17"/>
  <c r="F40" i="17" s="1"/>
  <c r="F31" i="16"/>
  <c r="F27" i="16"/>
  <c r="F23" i="16"/>
  <c r="F55" i="16" l="1"/>
  <c r="F66" i="16" s="1"/>
  <c r="F149" i="20"/>
  <c r="F150" i="20" s="1"/>
  <c r="F126" i="18" l="1"/>
  <c r="F127" i="18" s="1"/>
  <c r="F49" i="9" l="1"/>
  <c r="F48" i="9"/>
  <c r="F44" i="9"/>
  <c r="F43" i="9"/>
  <c r="F42" i="9"/>
  <c r="F25" i="9"/>
  <c r="F26" i="9" s="1"/>
  <c r="F20" i="9"/>
  <c r="F18" i="9"/>
  <c r="F16" i="9"/>
  <c r="F10" i="9"/>
  <c r="F12" i="9" s="1"/>
  <c r="F50" i="9" l="1"/>
  <c r="F45" i="9"/>
  <c r="F21" i="9"/>
  <c r="F41" i="17"/>
  <c r="F42" i="17" s="1"/>
  <c r="F67" i="16"/>
  <c r="F68" i="16" s="1"/>
  <c r="F52" i="9" l="1"/>
  <c r="F63" i="9" s="1"/>
  <c r="F64" i="9" s="1"/>
  <c r="F65" i="9" s="1"/>
</calcChain>
</file>

<file path=xl/sharedStrings.xml><?xml version="1.0" encoding="utf-8"?>
<sst xmlns="http://schemas.openxmlformats.org/spreadsheetml/2006/main" count="1268" uniqueCount="297">
  <si>
    <t>U</t>
  </si>
  <si>
    <t>CH3</t>
  </si>
  <si>
    <t>TOTHT</t>
  </si>
  <si>
    <t>TVA</t>
  </si>
  <si>
    <t>20</t>
  </si>
  <si>
    <t>TOTTTC</t>
  </si>
  <si>
    <t>Montant TTC</t>
  </si>
  <si>
    <t>Code</t>
  </si>
  <si>
    <t>Prestation</t>
  </si>
  <si>
    <t>PU Fourniture
et pose</t>
  </si>
  <si>
    <t>Quantité</t>
  </si>
  <si>
    <t>Total HT</t>
  </si>
  <si>
    <t>TVA (20%)</t>
  </si>
  <si>
    <t>Montant HT du Lot</t>
  </si>
  <si>
    <t>3.</t>
  </si>
  <si>
    <t>5.</t>
  </si>
  <si>
    <t>5.2</t>
  </si>
  <si>
    <t>4.</t>
  </si>
  <si>
    <t>6.</t>
  </si>
  <si>
    <t>6.1</t>
  </si>
  <si>
    <t>5.1</t>
  </si>
  <si>
    <t>6.4</t>
  </si>
  <si>
    <t>30.4</t>
  </si>
  <si>
    <t>H</t>
  </si>
  <si>
    <t>ML</t>
  </si>
  <si>
    <t>5.67</t>
  </si>
  <si>
    <t>5.69</t>
  </si>
  <si>
    <t>14.76</t>
  </si>
  <si>
    <t>5.88</t>
  </si>
  <si>
    <t>8.32</t>
  </si>
  <si>
    <t>12.8</t>
  </si>
  <si>
    <t>INSTALLATION DE CHANTIER</t>
  </si>
  <si>
    <t>DIVERS</t>
  </si>
  <si>
    <t xml:space="preserve">A-   </t>
  </si>
  <si>
    <t>Sous-total A- INSTALLATION DE CHANTIER</t>
  </si>
  <si>
    <t xml:space="preserve">B-   </t>
  </si>
  <si>
    <t>TUBES ISOLATEURS - GOULOTTES - COLONNES</t>
  </si>
  <si>
    <t>CONDUCTEURS EN CUIVRE</t>
  </si>
  <si>
    <t>BOITES DE DERIVATION OU JONCTION</t>
  </si>
  <si>
    <t>9.</t>
  </si>
  <si>
    <t>14.</t>
  </si>
  <si>
    <t>APPAREILLAGES DIVERS</t>
  </si>
  <si>
    <t>19.</t>
  </si>
  <si>
    <t>LUSTRERIES</t>
  </si>
  <si>
    <t>30.</t>
  </si>
  <si>
    <t>TAUX HORAIRES DE MAIN D'ŒUVRE</t>
  </si>
  <si>
    <t xml:space="preserve">C-   </t>
  </si>
  <si>
    <t xml:space="preserve">D-   </t>
  </si>
  <si>
    <t>8.</t>
  </si>
  <si>
    <t>ARMOIRES</t>
  </si>
  <si>
    <t>12.</t>
  </si>
  <si>
    <t>REPARTITEURS</t>
  </si>
  <si>
    <t xml:space="preserve">E-   </t>
  </si>
  <si>
    <t>Sous-total 27. Divers</t>
  </si>
  <si>
    <t>Sous-total 3. Tubes isolateurs - Goulottes - Colonnes</t>
  </si>
  <si>
    <t>Sous-total 5. Conducteurs en cuivre</t>
  </si>
  <si>
    <t>Sous-total 6. Boîtes de dérivation ou jonction</t>
  </si>
  <si>
    <t>DISJONCTEURS</t>
  </si>
  <si>
    <t>Sous-total 9. Disjoncteurs</t>
  </si>
  <si>
    <t>Sous-total 14. Appareillages divers</t>
  </si>
  <si>
    <t>Sous-total 19. Lustreries</t>
  </si>
  <si>
    <t>Sous-total 30. Taux horaires de Main d'Œuvre</t>
  </si>
  <si>
    <t>Sous-total 8. Armoires</t>
  </si>
  <si>
    <t>Sous-total 12. Répartiteurs</t>
  </si>
  <si>
    <t>5.65</t>
  </si>
  <si>
    <t>28.</t>
  </si>
  <si>
    <t>CHANTIER</t>
  </si>
  <si>
    <t>Sous-total 28. Chantier</t>
  </si>
  <si>
    <t>CHEMIN DE CABLES</t>
  </si>
  <si>
    <t>4.20</t>
  </si>
  <si>
    <t xml:space="preserve">Sous-total 4. Chemin de câbles </t>
  </si>
  <si>
    <t>18.</t>
  </si>
  <si>
    <t>SECURITE</t>
  </si>
  <si>
    <t>Sous-total 18. Sécurité</t>
  </si>
  <si>
    <t xml:space="preserve">F-   </t>
  </si>
  <si>
    <t>30.6</t>
  </si>
  <si>
    <t>Sous-total 30. Taux horaires de main d'œuvre</t>
  </si>
  <si>
    <t xml:space="preserve">G-   </t>
  </si>
  <si>
    <t>21.</t>
  </si>
  <si>
    <t>Fourniture et pose de conduit I.C.T.A (en cloison type brique - avec saignée) - Diam. 25 mm, compris coupes, coudes, baïonnette, accessoires (manchons égaux ou réduits, équerres, tés, entrées, attaches), boîtes, colliers, tampons scellés</t>
  </si>
  <si>
    <t>Fourniture et pose de fil 1 conducteur U500 HO7 VU - 2,5 mm², y compris attaches, pattes, embouts de fileries et/ou cosses de raccordements aux deux extrémités (Cuivre, Bimétal, etc …) et toutes sujétions comprises</t>
  </si>
  <si>
    <t>Fourniture et pose de câble série U 1000 R2 V Cuivre - 5 cond. 1,5 mm², y compris attaches, pattes, embouts de fileries et/ou cosses de raccordements aux deux extrémités (Cuivre, Bimétal, etc …) et toutes sujétions comprises</t>
  </si>
  <si>
    <t>Fourniture et pose de câble série U 1000 R2 V Cuivre - 3 cond. 2,5 mm², y compris attaches, pattes, embouts de fileries et/ou cosses de raccordements aux deux extrémités (Cuivre, Bimétal, etc …) et toutes sujétions comprises</t>
  </si>
  <si>
    <t>Boîtes encastrées pour cloisons sèches 65 mm jusqu'à profondeur 50 mm - 1 poste (pour luminaires et appareillages), y compris fourniture et toutes sujétions de pose, de fixation, de raccordements par bornes type Wago ou autre</t>
  </si>
  <si>
    <t>Fourniture et pose de supports pour mécanisme à vis Mosaic ou similaire - 2 modules (80 x 80), y compris adapteur pour goulotte, toutes sujétions de pose par chevilles et trous tamponnés et essais</t>
  </si>
  <si>
    <t>Fourniture et pose de plaques blanches Mosaic ou similaire - 2 modules (80 x 80), y compris toutes sujétions de pose par chevilles et trous tamponnés et essais</t>
  </si>
  <si>
    <t>Fourniture et pose de mécanismes - Interrupteur 2 modules, y compris toutes sujétions de pose par chevilles et trous tamponnés, raccordement et essais</t>
  </si>
  <si>
    <t>Fourniture et pose de mécanismes - Prise de courant, 2 P + T 10/16 A 250 V 2 modules avec éclips de protection ou à volet, y compris toutes sujétions de pose par chevilles et trous tamponnés, raccordement et essais</t>
  </si>
  <si>
    <t xml:space="preserve"> Boîte dérivation étanche 153/110 et 160/155, y compris fourniture et toutes sujétions de pose, de fixation, de raccordements par bornes type Wago ou autre</t>
  </si>
  <si>
    <t>Fourniture et pose de fil 1 conducteur U500 HO7 VU - 1,5 mm², y compris attaches, pattes, embouts de fileries et/ou cosses de raccordements aux deux extrémités (Cuivre, Bimétal, etc …) et toutes sujétions comprises</t>
  </si>
  <si>
    <t>Fourniture et pose de câble série U 1000 R2 V Cuivre - 5 cond. 16 mm², y compris attaches, pattes, embouts de fileries et/ou cosses de raccordements aux deux extrémités (Cuivre, Bimétal, etc …) et toutes sujétions comprises</t>
  </si>
  <si>
    <t>Rail DIN, prof. 15 mm , longueur 2 m pour armoire de type LEGRAND ou similaire, y compris visseries, rondelles et toute sujétion de mise en œuvre</t>
  </si>
  <si>
    <t>Fourniture et pose de répartiteur modulaire Tétraphasé 160 A réf. 04879 LEGRAND ou similaire</t>
  </si>
  <si>
    <t xml:space="preserve">     Travaux d'adaptation, de maintenance et de réparation des bâtiments, 
     installations et infrastructures de Courant Fort</t>
  </si>
  <si>
    <t>Fourniture et pose de câble série U 1000 R2 V Cuivre - 3 cond. 1,5 mm², y compris attaches, pattes, embouts de fileries et/ou cosses de raccordements aux deux extrémités (Cuivre, Bimétal, etc …) et toutes sujétions comprises</t>
  </si>
  <si>
    <t>Disjoncteur (Magnétique) type iC 60 L Courbe C ou similaire - Bipolaire 16 A Gamme Prodis ou Acti 9 SCHNEIDER ou similaire, compris toutes sujétions de pose, raccordement et réglage</t>
  </si>
  <si>
    <t>Chemin de câble galvanisé en tôle perforée - Hauteur jusqu'à 60 mm - Largeur jusqu'à 185 mm, y compris consoles (quelque soit les matériaux), coudes et déports (comptés comme 0,60 ml)</t>
  </si>
  <si>
    <t>Disjoncteur (Magnétique) type iC60L Courbe C ou similaire - Bipolaire 10 A Gamme Prodis ou Acti 9 SCHNEIDER ou similaire, compris toutes sujétions de pose, raccordement et réglage</t>
  </si>
  <si>
    <t>Bloc VIGI iC 60 SI pour calibre inf ou égale 25 A ou similaire - Bipolaire 30 mA Gamme Prodis ou Acti 9 SCHNEIDER ou similaire, compris toutes sujétions de pose, raccordement et réglage</t>
  </si>
  <si>
    <t>Fourniture et pose de transformateur 230-400 VAC / 24-48 VAC - 250 VA réf. 44235, type LEGRAND ou similaire, compris toutes sujétions de pose par chevilles et trous tamponnés (quelque soit le matériel) et essais</t>
  </si>
  <si>
    <t>Fourniture et pose de séparation pour goulotte DLP ou similaire, compris coupes, accessoires</t>
  </si>
  <si>
    <t xml:space="preserve">Fourniture et pose de goulotte type DLP LEGRAND ou similaire 50 x 200 mm, compris coupes, accessoires </t>
  </si>
  <si>
    <t>Fourniture et pose de cadre en saillie - 2 modules (80 x 80) type Mosaïc de LEGRAND ou similaire, de profondeur inf ou égale 40 mm pour support à vis, compris pose par chevilles et trous tamponnés (quelque soit le matériel) et essais</t>
  </si>
  <si>
    <t>Fourniture et pose de mécanismes - Poussoir 2 modules, y compris toutes sujétions de pose par chevilles et trous tamponnés, raccordement et essais</t>
  </si>
  <si>
    <t>Disjoncteur (Magnétique) type iC 60 N Courbe C ou similaire - Bipolaire 10 A Gamme Prodis ou Acti 9 SCHNEIDER ou similaire, compris toutes sujétions de pose, raccordement et réglage</t>
  </si>
  <si>
    <t>Disjoncteur (Magnétique) type iC 60 N Courbe C ou similaire - Bipolaire 16 A Gamme Prodis ou Acti 9 SCHNEIDER ou similaire, compris toutes sujétions de pose, raccordement et réglage</t>
  </si>
  <si>
    <t>REMISE COMPLEMENTAIRE POUR UN BON DE COMMANDE OU UN MARCHE SUBSEQUENT</t>
  </si>
  <si>
    <t>110.</t>
  </si>
  <si>
    <t>%</t>
  </si>
  <si>
    <t>REMISE</t>
  </si>
  <si>
    <t>Sous-total I- REMISE</t>
  </si>
  <si>
    <t>110.3</t>
  </si>
  <si>
    <t>Remise complémentaire appliquée sur commandes passées de 10 000 à 20 000 € HT</t>
  </si>
  <si>
    <t>30.3</t>
  </si>
  <si>
    <t>Fourniture et pose de conduit I.C.T.A (en cloison type plaques de plâtre) - Diam. 32 mm, compris coupes, coudes, baïonnette, accessoires (manchons égaux ou réduits, équerres, tés, entrées, attaches), boîtes, colliers, tampons scellés</t>
  </si>
  <si>
    <t>6.5</t>
  </si>
  <si>
    <t>Fourniture et pose de boîtes de dérivation étanche 153/110 et 160/155, y compris accessoires de pose, de fixation, de raccordements par bornes type Wago ou autres.</t>
  </si>
  <si>
    <t>Fourniture et pose de fil 1 conducteur U500 H07 VU - 1,5 mm², y compris attaches, pattes, embouts de fileries et/ou cosses de raccordements aux deux extrémités (Cuivre, Bimétal, etc …) et toutes sujétions comprises</t>
  </si>
  <si>
    <t>Détecteur de mouvement complet PHILIPS ou similaire, y compris pose par chevilles et trous tamponnés et essais</t>
  </si>
  <si>
    <t>Fourniture et pose de mécanismes - Poussoir 2 modules avec éclips de protection ou à volet, y compris toutes sujétions de pose par chevilles et trous tamponnés, raccordement et essais</t>
  </si>
  <si>
    <t>14.3</t>
  </si>
  <si>
    <t>Interrupteur de volet roulant Réf. 077025 de LEGRAND ou similaire, y compris pose par chevilles et trous tamponnés et essais</t>
  </si>
  <si>
    <t>Sous-total 110. Remise complémentaire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</si>
  <si>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1 :</t>
    </r>
    <r>
      <rPr>
        <i/>
        <sz val="12"/>
        <rFont val="Arial"/>
        <family val="2"/>
      </rPr>
      <t xml:space="preserve">  Travaux modificatifs pour Local Spécialisé
                                             - RDC Jean Bernard Site de Poitiers</t>
    </r>
  </si>
  <si>
    <t>TRAVAUX DANS LE LOCAL SPECIALISE</t>
  </si>
  <si>
    <t>Fourniture et pose de tube I.R.L tulipe - Diam. 32 mm, compris coupes, coudes, baïonnette, accessoires (manchons égaux ou réduits, équerres, tés, entrées, attaches), boîtes, colliers, tampons scellés</t>
  </si>
  <si>
    <t>3.7</t>
  </si>
  <si>
    <t>5.68</t>
  </si>
  <si>
    <t>Fourniture et pose de câble série U 1000 R2 V Cuivre - 2 cond. 2,5 mm², y compris attaches, pattes, embouts de fileries et/ou cosses de raccordements aux deux extrémités (Cuivre, Bimétal, etc …) et toutes sujétions comprises</t>
  </si>
  <si>
    <t>11.</t>
  </si>
  <si>
    <t>CONTACTEURS MODULAIRES DE PUISSANCE</t>
  </si>
  <si>
    <t>11.1</t>
  </si>
  <si>
    <t>Fourniture et pose de contacteurs modulaire de puissance Bipolaire 20 A de type SCHNEIDER ou similaire, compris percement, câblage, raccordement et repérage</t>
  </si>
  <si>
    <t>Sous-total 11. Contacteurs modulaires de puissance</t>
  </si>
  <si>
    <t>Fourniture et pose de luminaires encastrés sérigraphiés à LED 600x600 gradables type Cumulux et rehausseur biseauté, compris raccordement, LED, trous tamponnés</t>
  </si>
  <si>
    <t>Plus-value pour pack transformateur DALI</t>
  </si>
  <si>
    <t>19.70</t>
  </si>
  <si>
    <t>110.2</t>
  </si>
  <si>
    <t>Remise complémentaire appliquée sur commandes passées de 2 500 à 10 000 € HT</t>
  </si>
  <si>
    <t>Sous-total A- TRAVAUX DANS LE LOCAL SPECIALISE</t>
  </si>
  <si>
    <t>Sous-total B- REMISE</t>
  </si>
  <si>
    <t>28.1</t>
  </si>
  <si>
    <t>Location coffret de chantier</t>
  </si>
  <si>
    <t>J</t>
  </si>
  <si>
    <t>Taux Horaire jours ouvrés  (du L au V) de 6h à 21h - Maître ouvrier ou chef d'équipe N4
- Pour pose et raccordement du coffret de chantier et dépose en fin de chantier</t>
  </si>
  <si>
    <t>TRAVAUX DANS LES 2 CHAMBRES REHABILITEES</t>
  </si>
  <si>
    <t>Fourniture et pose de luminaires encastrés à éclairage indirect à LED de 600 x 600 mm - 31W - 4800 lm, type Odri de SFEL ou similaire, compris raccordement, LED, trous tamponnés</t>
  </si>
  <si>
    <t>Plus-value pour gradable DALI</t>
  </si>
  <si>
    <t>Fourniture et pose de veilleuses encastrées murales à LED IP40 IK07 de 223 x 82 mm - 1,8 W, type ActiNight 220E de THORN ou similaire, compris raccordement, LED, trous tamponnés</t>
  </si>
  <si>
    <t>Taux Horaire jours ouvrés  (du L au V) de 6h à 21h - Compagnons professionnels N3
Pour mise en sécurité des circuits avant dépose</t>
  </si>
  <si>
    <t>Taux Horaire jours ouvrés  (du L au V) de 6h à 21h - Compagnons professionnels N3
Pour dépose et repose des appareillages existants conservés</t>
  </si>
  <si>
    <t>Taux Horaire jours ouvrés  (du L au V) de 6h à 21h - Compagnons professionnels N3
Pour raccordement des éclairages gradables sur circuit d'éclairage existant</t>
  </si>
  <si>
    <t>Sous-total B- TRAVAUX DANS LES 2 CHAMBRES REHABILITEES</t>
  </si>
  <si>
    <t>TRAVAUX POUR ALIMENTATION DE 2 PORTES AUTOMATIQUES</t>
  </si>
  <si>
    <t>3.5</t>
  </si>
  <si>
    <t>Fourniture et pose de tube I.R.L tulipe - Diam. 20 mm, compris coupes, coudes, baïonnette, accessoires (manchons égaux ou réduits, équerres, tés, entrées, attaches), boîtes, colliers, tampons scellés</t>
  </si>
  <si>
    <t>Sous-total C- TRAVAUX POUR ALIMENTATION DE 2 PORTES AUTOMATIQUES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</si>
  <si>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2 :</t>
    </r>
    <r>
      <rPr>
        <i/>
        <sz val="12"/>
        <rFont val="Arial"/>
        <family val="2"/>
      </rPr>
      <t xml:space="preserve">  Travaux modificatifs partiels d'un service avec
                                              Réhabilitation de 2 chambres
                                             - Jean Bernard Site de Poitiers</t>
    </r>
  </si>
  <si>
    <t>TRAVAUX POUR L'ALIMENTATION D'UNE ARMOIRE MAMMOGRAPHIE</t>
  </si>
  <si>
    <t>Sous-total D- TRAVAUX POUR L'ALIMENTATION D'UNE ARMOIRE MAMMOGRAPHIE</t>
  </si>
  <si>
    <t>2.</t>
  </si>
  <si>
    <t>PERCEMENTS - CAROTTAGES</t>
  </si>
  <si>
    <t>Réalisation de carottages - Trou de diamètre compris entre 50 mm et 130 mm</t>
  </si>
  <si>
    <t>2.1</t>
  </si>
  <si>
    <t>Sous-total 2. Percements - Carottages</t>
  </si>
  <si>
    <t>5.6</t>
  </si>
  <si>
    <t>Fourniture et pose de fil 1 conducteur U500 H07 VR - 16 mm², y compris attaches, pattes, embouts de fileries et/ou cosses de raccordements aux deux extrémités (Cuivre, Bimétal, etc …) et toutes sujétions comprises</t>
  </si>
  <si>
    <t>Disjoncteur (Magnétique) type iC60L Courbe C ou similaire - Tétrapolaire 63 A Gamme Prodis ou Acti 9 SCHNEIDER ou similaire, compris toutes sujétions de pose, raccordement et réglage</t>
  </si>
  <si>
    <t>BLOC VIGI iC 60 SI sélectif - Tétrapolaire 63 A / 300 mA</t>
  </si>
  <si>
    <t>HB</t>
  </si>
  <si>
    <t>Fourniture et pose de Plastron modulaire - 4M - L600 pour PrismaSeT G - Réf. LVS03204 de SCHNEIDER ou équivalent</t>
  </si>
  <si>
    <t>Taux Horaire jours ouvrés  (du L au V) de 6h à 21h - Maître ouvrier ou chef d'équipe N4
Pour dépose des disjoncteurs existants</t>
  </si>
  <si>
    <t>Taux Horaire jours ouvrés  (du L au V) de 6h à 21h - Maître ouvrier ou chef d'équipe N4
Pour dépose et repose des prises informatiques existantes et dévoiement du câble informatique</t>
  </si>
  <si>
    <t>TRAVAUX DANS LA BAIE INFORMATIQUE POUR AJOUT DE 2 BANDEAUX PC</t>
  </si>
  <si>
    <t>21.32</t>
  </si>
  <si>
    <t>Fourniture et pose d'un bandeau 8 prises électriques avec voyant présence tension de SOCAMONT ou similaire, compris raccordement sur départ dans coffret ondulé</t>
  </si>
  <si>
    <t>Taux Horaire jours ouvrés  (du L au V) de 6h à 21h - Maître ouvrier ou chef d'équipe N4
Pour raccordement sur les 2 disjoncteurs existants</t>
  </si>
  <si>
    <t>Sous-total E- TRAVAUX DANS LA BAIE INFORMATIQUE POUR AJOUT DE 2 BANDEAUX PC</t>
  </si>
  <si>
    <t>Sous-total F- REMISE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</si>
  <si>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3 :</t>
    </r>
    <r>
      <rPr>
        <i/>
        <sz val="12"/>
        <rFont val="Arial"/>
        <family val="2"/>
      </rPr>
      <t xml:space="preserve">  Remplacement des luminaires à l'entrée des blocs
                                            - Jean Bernard Site de Poitiers</t>
    </r>
  </si>
  <si>
    <t>TRAVAUX DANS L'ENTREE DES BLOCS</t>
  </si>
  <si>
    <t>Sous-total B- TRAVAUX DANS L'ENTREE DES BLOCS</t>
  </si>
  <si>
    <t>Fourniture de luminaires encastrés étanches IP65 à LED type Strass V2 de EPSILON ou similaire - 600 x 600 mm - 30W - 3227 lm, avec toutes sujétions comprises</t>
  </si>
  <si>
    <t>Taux Horaire jours ouvrés  (du L au V) de 6h à 21h - Maître ouvrier ou chef d'équipe N4
- Pour pose et raccordement des luminaires salle blanche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</si>
  <si>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4 :</t>
    </r>
    <r>
      <rPr>
        <i/>
        <sz val="12"/>
        <rFont val="Arial"/>
        <family val="2"/>
      </rPr>
      <t xml:space="preserve">  Travaux de remplacement éclairage de secours
                                            - Maurice Salles Site de Poitiers</t>
    </r>
  </si>
  <si>
    <t>18.2</t>
  </si>
  <si>
    <t>Fourniture et pose des blocs d'évacuation à LED type CrystalWay 45 ADR CGLine+ de EATON ou similaire, compris raccordement électrique et toutes sujétions</t>
  </si>
  <si>
    <t>18.11</t>
  </si>
  <si>
    <t>Fourniture et pose du Web-Controller pour système CGLine+ de EATON ou similaire, compris raccordement électrique et toutes sujétions</t>
  </si>
  <si>
    <t>Fourniture et pose de la Télécommande électronique pour système CGLine+ - Réf. LUM10319 de EATON ou similaire, compris raccordement électrique et toutes sujétions</t>
  </si>
  <si>
    <t>18.12</t>
  </si>
  <si>
    <t>Taux Horaire jours ouvrés  (du L au V) de 6h à 21h - Maître ouvrier ou chef d'équipe N4
- Pour décâblage et dépose de la source centrale existante</t>
  </si>
  <si>
    <t>Taux Horaire jours ouvrés  (du L au V) de 6h à 21h - Technicien Bureau d'Etude
- Pour étude du projet et réalisation d'un synoptique</t>
  </si>
  <si>
    <t>TRAVAUX DE REMPLACEMENT DE BLOCS AUTONOMES ADRESSABLES</t>
  </si>
  <si>
    <t>Sous-total A- TRAVAUX DE REMPLACEMENT DE BLOCS AUTONOMES ADRESSABLES</t>
  </si>
  <si>
    <t>14.91</t>
  </si>
  <si>
    <t>Fourniture et pose de mécanismes - Obturateur 2 modules, y compris toutes sujétions de pose par chevilles et trous tamponnés, raccordement et essais</t>
  </si>
  <si>
    <t>Fourniture et pose de luminaires en appliques à LED IP20 de 0,59 m - 16 W - 1300 lm, type Sedo 14 - Réf. 151786 de SLV  ou similaire, compris raccordement, trous tamponnés et toutes sujétions</t>
  </si>
  <si>
    <t>Fourniture et pose de réglette à LED avec interrupteur et prise IP20/21 IK07 de 432 mm - 9 W - 950 lm, type Maud de ARIC ou similaire, compris raccordement, trous tamponnés et toutes sujétions</t>
  </si>
  <si>
    <t>19.31</t>
  </si>
  <si>
    <t>Taux Horaire jours ouvrés  (du L au V) de 6h à 21h - Maître ouvrier ou chef d'équipe N4
- Pour démontage, dépose et évacuation des gaines tête de lit</t>
  </si>
  <si>
    <t>Taux Horaire jours ouvrés  (du L au V) de 6h à 21h - Maître ouvrier ou chef d'équipe N4
- Pour modification du circuit d'allumage</t>
  </si>
  <si>
    <t>FORFAIT DE DEPLACEMENT</t>
  </si>
  <si>
    <t>Sous-total A- FORFAIT DE DEPLACEMENT</t>
  </si>
  <si>
    <t>Forfait déplacement Lusignan</t>
  </si>
  <si>
    <t>30.33</t>
  </si>
  <si>
    <t>Forf.</t>
  </si>
  <si>
    <t>Sous-total D- REMISE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</si>
  <si>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6 :</t>
    </r>
    <r>
      <rPr>
        <i/>
        <sz val="12"/>
        <rFont val="Arial"/>
        <family val="2"/>
      </rPr>
      <t xml:space="preserve">  Travaux modificatifs partiels pour changement de service dans Aile
                                             - H10 Jean Bernard Site de Poitiers</t>
    </r>
  </si>
  <si>
    <t>Fourniture et pose de conduit I.C.T.A (en cloison type plaques de plâtre) - Diam. 25 mm, compris coupes, coudes, baïonnette, accessoires (manchons égaux ou réduits, équerres, tés, entrées, attaches), boîtes, colliers, tampons scellés</t>
  </si>
  <si>
    <t>Taux Horaire jours ouvrés  (du L au V) de 6h à 21h - Maître ouvrier ou chef d'équipe N4
- Pour repérage et dépose des équipements électriques</t>
  </si>
  <si>
    <t>Taux Horaire jours ouvrés  (du L au V) de 6h à 21h - Maître ouvrier ou chef d'équipe N4
- Pour dévoiement des circuits de postes de travail et PC</t>
  </si>
  <si>
    <t>TRAVAUX DANS BUREAU INTERNES - EXTERNES</t>
  </si>
  <si>
    <t>Taux Horaire jours ouvrés  (du L au V) de 6h à 21h - Maître ouvrier ou chef d'équipe N4
- Pour dépose des prises existantes</t>
  </si>
  <si>
    <t>Sous-total B- TRAVAUX DANS BUREAU INTERNES - EXTERNES</t>
  </si>
  <si>
    <t>Sous-total C- TRAVAUX DANS LOCAL SPECIALITE</t>
  </si>
  <si>
    <t>TRAVAUX DANS LOCAL SPECIALITE</t>
  </si>
  <si>
    <t>7.</t>
  </si>
  <si>
    <t>COFFRETS</t>
  </si>
  <si>
    <t>Sous-total 7. Coffrets</t>
  </si>
  <si>
    <t>7.16</t>
  </si>
  <si>
    <t>Fourniture et pose de coffrets répartiteurs 3 rangées 600x400x250 mm, IP 66 - IK 10 en métal type LEGRAND ou similaire en saillie, y compris la porte</t>
  </si>
  <si>
    <t>Taux Horaire jours ouvrés  (du L au V) de 6h à 21h - Maître ouvrier ou chef d'équipe N4
- Pour dépose des protections et repose dans nouveau coffret</t>
  </si>
  <si>
    <t>TRAVAUX DANS SALLE DE SOINS</t>
  </si>
  <si>
    <t>Sous-total D- TRAVAUX DANS SALLE DE SOINS</t>
  </si>
  <si>
    <t>Taux Horaire jours ouvrés  (du L au V) de 6h à 21h - Maître ouvrier ou chef d'équipe N4
- Pour repérage et dépose des prises sur cloisons à démolir</t>
  </si>
  <si>
    <t>Taux Horaire jours ouvrés  (du L au V) de 6h à 21h - Maître ouvrier ou chef d'équipe N4
- Pour dévoiement des circuits PC existants</t>
  </si>
  <si>
    <t>Taux Horaire jours ouvrés  (du L au V) de 6h à 21h - Maître ouvrier ou chef d'équipe N4
- Pour déplacement de commande centralisée d'éclairage de l'Aile</t>
  </si>
  <si>
    <t>Taux Horaire jours ouvrés  (du L au V) de 6h à 21h - Maître ouvrier ou chef d'équipe N4
- Pour dépose des appareils d'éclairage et réorganisation des commandes d'éclairage</t>
  </si>
  <si>
    <t>Fourniture et pose de luminaires encastrés à éclairage indirect à LED de 600 x 600 mm - 23W - 3500 lm, type Odri de SFEL ou similaire, compris raccordement, LED, trous tamponnés</t>
  </si>
  <si>
    <t>TRAVAUX DANS LOCAL DECONTAMINATION</t>
  </si>
  <si>
    <t>Sous-total E- TRAVAUX DANS LOCAL DECONTAMINATION</t>
  </si>
  <si>
    <t>Taux Horaire jours ouvrés  (du L au V) de 6h à 21h - Maître ouvrier ou chef d'équipe N4
- Pour séparation des circuits d'éclairage</t>
  </si>
  <si>
    <t>Fourniture et pose de conduit de filerie isolant en P.V.C. type "Goulotte" ou similaire de couleur blanc - jusqu'à 60 de large x jusqu'à 35 de haut, compris coupes, coudes, baïonnette, accessoires (manchons égaux ou réduits, équerres, tés, entrées, attaches), boîtes, colliers, tampons scellés</t>
  </si>
  <si>
    <t>Fourniture et pose de prise étanche en saillie - PC 2 P + T 16 A ou 2 P 16 A type Plexo de LEGRAND ou similaire, compris pose par chevilles et trous tamponnés et essais</t>
  </si>
  <si>
    <t>TRAVAUX DANS OFFICE ALIMENTAIRE</t>
  </si>
  <si>
    <t>Sous-total F- TRAVAUX DANS OFFICE ALIMENTAIRE</t>
  </si>
  <si>
    <t>Fourniture et pose de prise étanche en saillie - PC 2 P + T 20 A type Plexo de LEGRAND ou similaire, compris pose par chevilles et trous tamponnés et essais</t>
  </si>
  <si>
    <t>Disjoncteur (Magnétique) type iC 60 N Courbe C ou similaire - Bipolaire 20 A Gamme Prodis ou Acti 9 SCHNEIDER ou similaire, compris toutes sujétions de pose, raccordement et réglage</t>
  </si>
  <si>
    <t>TRAVAUX POUR EXTENSION DE LA GAINE K</t>
  </si>
  <si>
    <t>Sous-total G- TRAVAUX POUR EXTENSION DE LA GAINE K</t>
  </si>
  <si>
    <t>Fourniture et pose de goulotte jusqu'à 0,065 m de haut sur 0,065 m de large, compris coupes, coudes, baïonnette, accessoires (manchons égaux ou réduits, équerres, tés, entrées, attaches), boîtes, colliers, tampons scellés</t>
  </si>
  <si>
    <t>5.47</t>
  </si>
  <si>
    <t>Fourniture et pose de fil série U 1000 H07RNF conducteur souple - 5G 16 mm², y compris attaches, pattes, embouts de fileries et/ou cosses de raccordements aux deux extrémités (Cuivre, Bimétal, etc …) et toutes sujétions comprises</t>
  </si>
  <si>
    <t>8.31</t>
  </si>
  <si>
    <t>Montant profilé en C longueur 2 m pour armoire de type LEGRAND ou similaire, y compris visseries, rondelles et toute sujétion de mise en œuvre</t>
  </si>
  <si>
    <t>Disjoncteur (Magnétique) type iC 60 L Courbe C ou similaire - Tétrapolaire 63 A Gamme Prodis ou Acti 9 SCHNEIDER ou similaire, compris toutes sujétions de pose, raccordement et réglage</t>
  </si>
  <si>
    <t>Taux Horaire jours ouvrés  (du L au V) de 6h à 21h - Maître ouvrier ou chef d'équipe N4
- Pour découpe des supports et montage du châssis</t>
  </si>
  <si>
    <t>Taux Horaire jours ouvrés  (du L au V) de 6h à 21h - Technicien Bureau d'Etude
- Pour réalisation des schémas et note de calcul électrique</t>
  </si>
  <si>
    <t>TRAVAUX POUR SALLE DE BAINS</t>
  </si>
  <si>
    <t>Sous-total D- TRAVAUX POUR SALLE DE BAINS</t>
  </si>
  <si>
    <t>3.12</t>
  </si>
  <si>
    <r>
      <t xml:space="preserve">Bloc VIGI iC 60 SI pour calibre </t>
    </r>
    <r>
      <rPr>
        <sz val="10"/>
        <rFont val="Calibri"/>
        <family val="2"/>
      </rPr>
      <t>≤</t>
    </r>
    <r>
      <rPr>
        <sz val="10"/>
        <rFont val="Arial"/>
        <family val="2"/>
      </rPr>
      <t xml:space="preserve"> 25 A ou similaire - Bipolaire 30 mA Gamme Prodis ou Acti 9 SCHNEIDER ou similaire, compris toutes sujétions de pose, raccordement et réglage</t>
    </r>
  </si>
  <si>
    <t>9.133</t>
  </si>
  <si>
    <t>9.134</t>
  </si>
  <si>
    <t>9.188</t>
  </si>
  <si>
    <t>14.10</t>
  </si>
  <si>
    <t>14.56</t>
  </si>
  <si>
    <t>14.66</t>
  </si>
  <si>
    <t>14.93</t>
  </si>
  <si>
    <t>19.71</t>
  </si>
  <si>
    <t>3.18</t>
  </si>
  <si>
    <t xml:space="preserve"> Boîte doubles encastrées jusqu'à profondeur 50 - 2 postes, pour cloisons sèches, y compris fourniture et toutes sujétions de pose, de fixation, de raccordements par bornes type Wago ou autre</t>
  </si>
  <si>
    <t>14.5</t>
  </si>
  <si>
    <t>19.52</t>
  </si>
  <si>
    <t>19.117</t>
  </si>
  <si>
    <t>9.61</t>
  </si>
  <si>
    <t>3.47</t>
  </si>
  <si>
    <t>3.48</t>
  </si>
  <si>
    <t>9.156</t>
  </si>
  <si>
    <t>9.205</t>
  </si>
  <si>
    <t>14.89</t>
  </si>
  <si>
    <t>19.96</t>
  </si>
  <si>
    <t>14.104</t>
  </si>
  <si>
    <t>19.34</t>
  </si>
  <si>
    <t>3.11</t>
  </si>
  <si>
    <t>9.62</t>
  </si>
  <si>
    <t>19.51</t>
  </si>
  <si>
    <t>3.39</t>
  </si>
  <si>
    <t>14.20</t>
  </si>
  <si>
    <t>9.63</t>
  </si>
  <si>
    <t>14.21</t>
  </si>
  <si>
    <t>3.58</t>
  </si>
  <si>
    <t xml:space="preserve">     Accord Cadre 
     LOT 1- MONO-ATTRIBUTAIRE - Bons de commande inférieurs à 20 000,00 € HT</t>
  </si>
  <si>
    <t>TRAVAUX POUR 10 CHAMBRES 1 LIT</t>
  </si>
  <si>
    <r>
      <rPr>
        <sz val="12"/>
        <rFont val="Arial"/>
        <family val="2"/>
      </rPr>
      <t xml:space="preserve">     </t>
    </r>
    <r>
      <rPr>
        <i/>
        <u/>
        <sz val="12"/>
        <rFont val="Arial"/>
        <family val="2"/>
      </rPr>
      <t>CHANTIER TYPE 5 :</t>
    </r>
    <r>
      <rPr>
        <i/>
        <sz val="12"/>
        <rFont val="Arial"/>
        <family val="2"/>
      </rPr>
      <t xml:space="preserve">  Réhabilitation de 14 chambres
                                             - Site de Lusignan</t>
    </r>
  </si>
  <si>
    <t>Sous-total B- TRAVAUX POUR 10 CHAMBRES 1 LIT</t>
  </si>
  <si>
    <t>TRAVAUX POUR 4 CHAMBRES 2 LITS</t>
  </si>
  <si>
    <t>Sous-total C- TRAVAUX POUR 4 CHAMBRES 2 LITS</t>
  </si>
  <si>
    <t>Taux Horaire jours ouvrés  (du L au V) de 6h à 21h - Maître ouvrier ou chef d'équipe N4
- Pour aiguillage dans cloisons placo existantes</t>
  </si>
  <si>
    <t>Sous-total A- TRAVAUX DANS BUREAUX IDE ET CADRE</t>
  </si>
  <si>
    <t>TRAVAUX DANS BUREAUX IDE ET CADRE</t>
  </si>
  <si>
    <t>Taux Horaire jours ouvrés  (du L au V) de 6h à 21h - Maître ouvrier ou chef d'équipe N4
- Pour dépose des anciens blocs de secours et modification du câblage R2V existant</t>
  </si>
  <si>
    <t>Fourniture et pose de spots étanches IP44 à LED type Elson - Version SP. CHU de EPSILON ou similaire - Diam. 250 mm avec collerette étanché à l'air - 19W - 2100 lm, avec toutes sujétions comprises</t>
  </si>
  <si>
    <t>Taux Horaire jours ouvrés  (du L au V) de 6h à 21h - Maître ouvrier ou chef d'équipe N4
- Pour repérage de mise en sécurité, dépose des équipements existants et repose des équipements réutilisés</t>
  </si>
  <si>
    <t>Sous-total 30. Travaux horaires de main d'œuvre</t>
  </si>
  <si>
    <t>Taux Horaire jours ouvrés  (du L au V) de 6h à 21h - Maître ouvrier ou chef d'équipe N4
Pour repérage et dépose des câbles existants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</si>
</sst>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3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i/>
      <u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9"/>
      <name val="Arial"/>
      <family val="2"/>
    </font>
    <font>
      <b/>
      <i/>
      <u/>
      <sz val="1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double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>
      <alignment vertical="top"/>
    </xf>
    <xf numFmtId="0" fontId="1" fillId="2" borderId="0">
      <alignment horizontal="left" vertical="top" wrapText="1"/>
    </xf>
    <xf numFmtId="49" fontId="1" fillId="3" borderId="0">
      <alignment horizontal="left" vertical="top" wrapText="1"/>
    </xf>
    <xf numFmtId="0" fontId="1" fillId="3" borderId="0">
      <alignment horizontal="left" vertical="top" wrapText="1"/>
    </xf>
    <xf numFmtId="49" fontId="1" fillId="3" borderId="0">
      <alignment horizontal="left" vertical="top" wrapText="1"/>
    </xf>
    <xf numFmtId="0" fontId="1" fillId="3" borderId="0">
      <alignment horizontal="left" vertical="top" wrapText="1"/>
    </xf>
    <xf numFmtId="49" fontId="1" fillId="3" borderId="0">
      <alignment horizontal="left" vertical="top" wrapText="1"/>
    </xf>
    <xf numFmtId="0" fontId="2" fillId="2" borderId="0">
      <alignment horizontal="left" vertical="top" wrapText="1"/>
    </xf>
    <xf numFmtId="0" fontId="1" fillId="2" borderId="0">
      <alignment horizontal="left" vertical="top" wrapText="1"/>
    </xf>
    <xf numFmtId="0" fontId="1" fillId="3" borderId="0">
      <alignment horizontal="left" vertical="top" wrapText="1"/>
    </xf>
    <xf numFmtId="49" fontId="3" fillId="3" borderId="1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4" fillId="3" borderId="0">
      <alignment horizontal="right" vertical="top" wrapText="1"/>
    </xf>
    <xf numFmtId="49" fontId="3" fillId="3" borderId="0">
      <alignment horizontal="left" vertical="top" wrapText="1"/>
    </xf>
    <xf numFmtId="0" fontId="5" fillId="2" borderId="0">
      <alignment horizontal="left" vertical="top" wrapText="1"/>
    </xf>
    <xf numFmtId="0" fontId="6" fillId="2" borderId="0">
      <alignment horizontal="left" vertical="top" wrapText="1"/>
    </xf>
    <xf numFmtId="0" fontId="1" fillId="3" borderId="0">
      <alignment horizontal="left" vertical="top" wrapText="1"/>
    </xf>
    <xf numFmtId="49" fontId="7" fillId="3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" fillId="3" borderId="0">
      <alignment horizontal="left" vertical="top" wrapText="1"/>
    </xf>
    <xf numFmtId="49" fontId="7" fillId="3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" fillId="3" borderId="0">
      <alignment horizontal="left" vertical="top" wrapText="1"/>
    </xf>
    <xf numFmtId="49" fontId="8" fillId="2" borderId="0">
      <alignment horizontal="left" vertical="top" wrapText="1"/>
    </xf>
    <xf numFmtId="0" fontId="9" fillId="2" borderId="0">
      <alignment horizontal="left" vertical="top" wrapText="1"/>
    </xf>
    <xf numFmtId="0" fontId="8" fillId="2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4" fillId="2" borderId="0">
      <alignment horizontal="left" vertical="top" wrapText="1" indent="1"/>
    </xf>
    <xf numFmtId="0" fontId="15" fillId="2" borderId="0">
      <alignment horizontal="left" vertical="top" wrapText="1" indent="1"/>
    </xf>
    <xf numFmtId="0" fontId="15" fillId="2" borderId="0">
      <alignment horizontal="left" vertical="top" wrapText="1" indent="1"/>
    </xf>
    <xf numFmtId="49" fontId="16" fillId="2" borderId="0">
      <alignment vertical="top" wrapText="1"/>
    </xf>
    <xf numFmtId="49" fontId="1" fillId="2" borderId="0">
      <alignment horizontal="left" vertical="top"/>
    </xf>
    <xf numFmtId="0" fontId="12" fillId="2" borderId="0">
      <alignment horizontal="left" vertical="top"/>
    </xf>
    <xf numFmtId="0" fontId="12" fillId="2" borderId="0">
      <alignment horizontal="left" vertical="top"/>
    </xf>
    <xf numFmtId="0" fontId="12" fillId="2" borderId="0">
      <alignment horizontal="left" vertical="top"/>
    </xf>
    <xf numFmtId="0" fontId="4" fillId="2" borderId="0">
      <alignment horizontal="left" vertical="top" wrapText="1"/>
    </xf>
    <xf numFmtId="0" fontId="17" fillId="0" borderId="0"/>
  </cellStyleXfs>
  <cellXfs count="99">
    <xf numFmtId="0" fontId="0" fillId="0" borderId="0" xfId="0">
      <alignment vertical="top"/>
    </xf>
    <xf numFmtId="0" fontId="22" fillId="5" borderId="4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2" fontId="2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vertical="center" wrapText="1"/>
    </xf>
    <xf numFmtId="0" fontId="22" fillId="0" borderId="5" xfId="0" applyFont="1" applyBorder="1" applyAlignment="1" applyProtection="1">
      <alignment horizontal="center" vertical="center" wrapText="1"/>
      <protection locked="0"/>
    </xf>
    <xf numFmtId="2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horizontal="center" vertical="center"/>
    </xf>
    <xf numFmtId="4" fontId="17" fillId="0" borderId="7" xfId="0" applyNumberFormat="1" applyFont="1" applyBorder="1" applyAlignment="1">
      <alignment horizontal="left" vertical="center" wrapText="1"/>
    </xf>
    <xf numFmtId="0" fontId="17" fillId="0" borderId="5" xfId="0" applyFont="1" applyBorder="1" applyAlignment="1" applyProtection="1">
      <alignment horizontal="left" vertical="center" wrapText="1"/>
    </xf>
    <xf numFmtId="4" fontId="17" fillId="0" borderId="7" xfId="0" applyNumberFormat="1" applyFont="1" applyFill="1" applyBorder="1" applyAlignment="1">
      <alignment horizontal="left" vertical="center" wrapText="1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4" fontId="23" fillId="0" borderId="7" xfId="0" applyNumberFormat="1" applyFont="1" applyBorder="1" applyAlignment="1">
      <alignment horizontal="right" vertical="center" wrapText="1"/>
    </xf>
    <xf numFmtId="4" fontId="17" fillId="0" borderId="5" xfId="0" applyNumberFormat="1" applyFont="1" applyBorder="1" applyAlignment="1">
      <alignment horizontal="center" vertical="center"/>
    </xf>
    <xf numFmtId="4" fontId="23" fillId="0" borderId="8" xfId="0" applyNumberFormat="1" applyFont="1" applyBorder="1" applyAlignment="1">
      <alignment horizontal="center" vertical="center"/>
    </xf>
    <xf numFmtId="2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2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7" xfId="0" applyNumberFormat="1" applyFont="1" applyBorder="1" applyAlignment="1">
      <alignment horizontal="right" vertical="center" wrapText="1"/>
    </xf>
    <xf numFmtId="4" fontId="24" fillId="0" borderId="8" xfId="0" applyNumberFormat="1" applyFont="1" applyBorder="1" applyAlignment="1">
      <alignment horizontal="center" vertical="center"/>
    </xf>
    <xf numFmtId="4" fontId="17" fillId="0" borderId="7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 applyProtection="1">
      <alignment horizontal="center" vertical="center" wrapText="1"/>
    </xf>
    <xf numFmtId="49" fontId="17" fillId="0" borderId="8" xfId="0" applyNumberFormat="1" applyFont="1" applyBorder="1" applyAlignment="1" applyProtection="1">
      <alignment horizontal="center" vertical="center" wrapText="1"/>
    </xf>
    <xf numFmtId="49" fontId="17" fillId="0" borderId="14" xfId="0" applyNumberFormat="1" applyFont="1" applyBorder="1" applyAlignment="1" applyProtection="1">
      <alignment horizontal="center" vertical="center" wrapText="1"/>
    </xf>
    <xf numFmtId="4" fontId="22" fillId="5" borderId="4" xfId="0" applyNumberFormat="1" applyFont="1" applyFill="1" applyBorder="1" applyAlignment="1" applyProtection="1">
      <alignment horizontal="center" vertical="center" wrapText="1"/>
    </xf>
    <xf numFmtId="4" fontId="22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12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0" xfId="0" applyFont="1" applyFill="1" applyProtection="1">
      <alignment vertical="top"/>
    </xf>
    <xf numFmtId="49" fontId="25" fillId="2" borderId="0" xfId="0" applyNumberFormat="1" applyFont="1" applyFill="1" applyProtection="1">
      <alignment vertical="top"/>
    </xf>
    <xf numFmtId="0" fontId="19" fillId="4" borderId="9" xfId="1" applyFont="1" applyFill="1" applyBorder="1" applyAlignment="1">
      <alignment horizontal="left" vertical="top"/>
    </xf>
    <xf numFmtId="0" fontId="24" fillId="0" borderId="8" xfId="1" applyFont="1" applyFill="1" applyBorder="1" applyAlignment="1">
      <alignment horizontal="left" vertical="top" indent="1"/>
    </xf>
    <xf numFmtId="4" fontId="23" fillId="0" borderId="7" xfId="0" applyNumberFormat="1" applyFont="1" applyBorder="1" applyAlignment="1">
      <alignment horizontal="center" vertical="center"/>
    </xf>
    <xf numFmtId="4" fontId="24" fillId="0" borderId="7" xfId="0" applyNumberFormat="1" applyFont="1" applyBorder="1" applyAlignment="1">
      <alignment horizontal="center" vertical="center"/>
    </xf>
    <xf numFmtId="49" fontId="25" fillId="2" borderId="16" xfId="0" applyNumberFormat="1" applyFont="1" applyFill="1" applyBorder="1" applyProtection="1">
      <alignment vertical="top"/>
      <protection locked="0"/>
    </xf>
    <xf numFmtId="49" fontId="25" fillId="2" borderId="18" xfId="0" applyNumberFormat="1" applyFont="1" applyFill="1" applyBorder="1" applyProtection="1">
      <alignment vertical="top"/>
      <protection locked="0"/>
    </xf>
    <xf numFmtId="164" fontId="25" fillId="2" borderId="18" xfId="0" applyNumberFormat="1" applyFont="1" applyFill="1" applyBorder="1" applyProtection="1">
      <alignment vertical="top"/>
      <protection locked="0"/>
    </xf>
    <xf numFmtId="49" fontId="25" fillId="2" borderId="20" xfId="0" applyNumberFormat="1" applyFont="1" applyFill="1" applyBorder="1" applyProtection="1">
      <alignment vertical="top"/>
      <protection locked="0"/>
    </xf>
    <xf numFmtId="4" fontId="24" fillId="0" borderId="7" xfId="0" applyNumberFormat="1" applyFont="1" applyFill="1" applyBorder="1" applyAlignment="1">
      <alignment horizontal="right" vertical="center" wrapText="1"/>
    </xf>
    <xf numFmtId="4" fontId="24" fillId="0" borderId="8" xfId="0" applyNumberFormat="1" applyFont="1" applyFill="1" applyBorder="1" applyAlignment="1">
      <alignment horizontal="center" vertical="center"/>
    </xf>
    <xf numFmtId="1" fontId="23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22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7" xfId="0" applyNumberFormat="1" applyFont="1" applyBorder="1" applyAlignment="1" applyProtection="1">
      <alignment horizontal="center" vertical="center" wrapText="1"/>
    </xf>
    <xf numFmtId="49" fontId="27" fillId="0" borderId="0" xfId="0" applyNumberFormat="1" applyFont="1" applyAlignment="1" applyProtection="1">
      <alignment vertical="center"/>
    </xf>
    <xf numFmtId="4" fontId="25" fillId="2" borderId="0" xfId="0" applyNumberFormat="1" applyFont="1" applyFill="1" applyProtection="1">
      <alignment vertical="top"/>
    </xf>
    <xf numFmtId="0" fontId="25" fillId="0" borderId="0" xfId="0" applyFont="1" applyAlignment="1" applyProtection="1">
      <alignment vertical="center"/>
    </xf>
    <xf numFmtId="49" fontId="28" fillId="0" borderId="5" xfId="10" applyFont="1" applyFill="1" applyBorder="1" applyAlignment="1">
      <alignment vertical="top" wrapText="1"/>
    </xf>
    <xf numFmtId="49" fontId="24" fillId="0" borderId="5" xfId="10" applyFont="1" applyFill="1" applyBorder="1" applyAlignment="1">
      <alignment vertical="top" wrapText="1"/>
    </xf>
    <xf numFmtId="4" fontId="24" fillId="0" borderId="11" xfId="10" applyNumberFormat="1" applyFont="1" applyFill="1" applyBorder="1" applyAlignment="1">
      <alignment vertical="top" wrapText="1"/>
    </xf>
    <xf numFmtId="0" fontId="29" fillId="2" borderId="0" xfId="0" applyFont="1" applyFill="1" applyProtection="1">
      <alignment vertical="top"/>
    </xf>
    <xf numFmtId="49" fontId="29" fillId="2" borderId="0" xfId="0" applyNumberFormat="1" applyFont="1" applyFill="1" applyProtection="1">
      <alignment vertical="top"/>
    </xf>
    <xf numFmtId="0" fontId="29" fillId="0" borderId="0" xfId="0" applyFont="1" applyAlignment="1" applyProtection="1">
      <alignment vertical="center"/>
    </xf>
    <xf numFmtId="49" fontId="23" fillId="0" borderId="5" xfId="10" applyFont="1" applyFill="1" applyBorder="1" applyAlignment="1">
      <alignment vertical="top" wrapText="1"/>
    </xf>
    <xf numFmtId="4" fontId="23" fillId="0" borderId="11" xfId="10" applyNumberFormat="1" applyFont="1" applyFill="1" applyBorder="1" applyAlignment="1">
      <alignment vertical="top" wrapText="1"/>
    </xf>
    <xf numFmtId="0" fontId="25" fillId="0" borderId="0" xfId="0" quotePrefix="1" applyFont="1" applyAlignment="1" applyProtection="1">
      <alignment vertical="center"/>
    </xf>
    <xf numFmtId="0" fontId="25" fillId="0" borderId="0" xfId="0" applyFont="1" applyFill="1" applyAlignment="1" applyProtection="1">
      <alignment vertical="center"/>
    </xf>
    <xf numFmtId="0" fontId="30" fillId="0" borderId="0" xfId="0" applyFont="1" applyAlignment="1" applyProtection="1">
      <alignment vertical="center"/>
    </xf>
    <xf numFmtId="49" fontId="19" fillId="4" borderId="3" xfId="10" applyFont="1" applyFill="1" applyBorder="1" applyAlignment="1">
      <alignment horizontal="left" vertical="top" wrapText="1"/>
    </xf>
    <xf numFmtId="4" fontId="19" fillId="4" borderId="10" xfId="10" applyNumberFormat="1" applyFont="1" applyFill="1" applyBorder="1" applyAlignment="1">
      <alignment horizontal="left" vertical="top" wrapText="1"/>
    </xf>
    <xf numFmtId="49" fontId="25" fillId="2" borderId="2" xfId="0" applyNumberFormat="1" applyFont="1" applyFill="1" applyBorder="1" applyProtection="1">
      <alignment vertical="top"/>
      <protection locked="0"/>
    </xf>
    <xf numFmtId="0" fontId="25" fillId="2" borderId="2" xfId="0" applyFont="1" applyFill="1" applyBorder="1" applyProtection="1">
      <alignment vertical="top"/>
      <protection locked="0"/>
    </xf>
    <xf numFmtId="4" fontId="25" fillId="2" borderId="17" xfId="0" applyNumberFormat="1" applyFont="1" applyFill="1" applyBorder="1" applyProtection="1">
      <alignment vertical="top"/>
      <protection locked="0"/>
    </xf>
    <xf numFmtId="49" fontId="31" fillId="2" borderId="0" xfId="0" applyNumberFormat="1" applyFont="1" applyFill="1" applyBorder="1" applyAlignment="1" applyProtection="1">
      <alignment vertical="top" wrapText="1"/>
      <protection locked="0"/>
    </xf>
    <xf numFmtId="0" fontId="25" fillId="2" borderId="0" xfId="0" applyFont="1" applyFill="1" applyBorder="1" applyProtection="1">
      <alignment vertical="top"/>
      <protection locked="0"/>
    </xf>
    <xf numFmtId="4" fontId="31" fillId="2" borderId="19" xfId="0" applyNumberFormat="1" applyFont="1" applyFill="1" applyBorder="1" applyProtection="1">
      <alignment vertical="top"/>
      <protection locked="0"/>
    </xf>
    <xf numFmtId="0" fontId="31" fillId="2" borderId="0" xfId="0" applyNumberFormat="1" applyFont="1" applyFill="1" applyBorder="1" applyProtection="1">
      <alignment vertical="top"/>
      <protection locked="0"/>
    </xf>
    <xf numFmtId="49" fontId="31" fillId="2" borderId="0" xfId="0" applyNumberFormat="1" applyFont="1" applyFill="1" applyBorder="1" applyProtection="1">
      <alignment vertical="top"/>
      <protection locked="0"/>
    </xf>
    <xf numFmtId="49" fontId="25" fillId="2" borderId="21" xfId="0" applyNumberFormat="1" applyFont="1" applyFill="1" applyBorder="1" applyProtection="1">
      <alignment vertical="top"/>
      <protection locked="0"/>
    </xf>
    <xf numFmtId="0" fontId="25" fillId="2" borderId="21" xfId="0" applyFont="1" applyFill="1" applyBorder="1" applyProtection="1">
      <alignment vertical="top"/>
      <protection locked="0"/>
    </xf>
    <xf numFmtId="4" fontId="25" fillId="2" borderId="22" xfId="0" applyNumberFormat="1" applyFont="1" applyFill="1" applyBorder="1" applyProtection="1">
      <alignment vertical="top"/>
      <protection locked="0"/>
    </xf>
    <xf numFmtId="49" fontId="32" fillId="0" borderId="5" xfId="10" applyFont="1" applyFill="1" applyBorder="1" applyAlignment="1">
      <alignment vertical="top" wrapText="1"/>
    </xf>
    <xf numFmtId="4" fontId="32" fillId="0" borderId="11" xfId="10" applyNumberFormat="1" applyFont="1" applyFill="1" applyBorder="1" applyAlignment="1">
      <alignment vertical="top" wrapText="1"/>
    </xf>
    <xf numFmtId="0" fontId="30" fillId="0" borderId="0" xfId="0" applyFont="1" applyFill="1" applyAlignment="1" applyProtection="1">
      <alignment vertical="center"/>
    </xf>
    <xf numFmtId="0" fontId="25" fillId="0" borderId="0" xfId="0" applyFont="1" applyFill="1" applyProtection="1">
      <alignment vertical="top"/>
    </xf>
    <xf numFmtId="0" fontId="29" fillId="0" borderId="0" xfId="0" applyFont="1" applyFill="1" applyProtection="1">
      <alignment vertical="top"/>
    </xf>
    <xf numFmtId="1" fontId="24" fillId="0" borderId="5" xfId="10" applyNumberFormat="1" applyFont="1" applyFill="1" applyBorder="1" applyAlignment="1">
      <alignment vertical="top" wrapText="1"/>
    </xf>
    <xf numFmtId="4" fontId="17" fillId="0" borderId="5" xfId="0" applyNumberFormat="1" applyFont="1" applyFill="1" applyBorder="1" applyAlignment="1">
      <alignment horizontal="left" vertical="center" wrapText="1"/>
    </xf>
    <xf numFmtId="4" fontId="24" fillId="0" borderId="5" xfId="10" applyNumberFormat="1" applyFont="1" applyFill="1" applyBorder="1" applyAlignment="1">
      <alignment vertical="top" wrapText="1"/>
    </xf>
    <xf numFmtId="4" fontId="23" fillId="0" borderId="5" xfId="10" applyNumberFormat="1" applyFont="1" applyFill="1" applyBorder="1" applyAlignment="1">
      <alignment vertical="top" wrapText="1"/>
    </xf>
    <xf numFmtId="4" fontId="25" fillId="2" borderId="2" xfId="0" applyNumberFormat="1" applyFont="1" applyFill="1" applyBorder="1" applyProtection="1">
      <alignment vertical="top"/>
      <protection locked="0"/>
    </xf>
    <xf numFmtId="4" fontId="25" fillId="2" borderId="0" xfId="0" applyNumberFormat="1" applyFont="1" applyFill="1" applyBorder="1" applyProtection="1">
      <alignment vertical="top"/>
      <protection locked="0"/>
    </xf>
    <xf numFmtId="4" fontId="25" fillId="2" borderId="21" xfId="0" applyNumberFormat="1" applyFont="1" applyFill="1" applyBorder="1" applyProtection="1">
      <alignment vertical="top"/>
      <protection locked="0"/>
    </xf>
    <xf numFmtId="49" fontId="19" fillId="0" borderId="0" xfId="0" applyNumberFormat="1" applyFont="1" applyAlignment="1" applyProtection="1">
      <alignment horizontal="left" vertical="top" wrapText="1"/>
    </xf>
    <xf numFmtId="49" fontId="18" fillId="0" borderId="0" xfId="0" applyNumberFormat="1" applyFont="1" applyAlignment="1" applyProtection="1">
      <alignment horizontal="left" vertical="top" wrapText="1"/>
    </xf>
    <xf numFmtId="49" fontId="20" fillId="0" borderId="0" xfId="0" applyNumberFormat="1" applyFont="1" applyAlignment="1" applyProtection="1">
      <alignment horizontal="left" vertical="center" wrapText="1"/>
    </xf>
    <xf numFmtId="49" fontId="19" fillId="4" borderId="3" xfId="10" applyFont="1" applyFill="1" applyBorder="1" applyAlignment="1">
      <alignment horizontal="left" vertical="top" wrapText="1"/>
    </xf>
    <xf numFmtId="49" fontId="19" fillId="4" borderId="10" xfId="10" applyFont="1" applyFill="1" applyBorder="1" applyAlignment="1">
      <alignment horizontal="left" vertical="top" wrapText="1"/>
    </xf>
  </cellXfs>
  <cellStyles count="51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Commentaire" xfId="49" xr:uid="{00000000-0005-0000-0000-00001D000000}"/>
    <cellStyle name="DQLocQuantNonLoc" xfId="42" xr:uid="{00000000-0005-0000-0000-00001E000000}"/>
    <cellStyle name="DQLocRefClass" xfId="41" xr:uid="{00000000-0005-0000-0000-00001F000000}"/>
    <cellStyle name="DQLocStruct" xfId="43" xr:uid="{00000000-0005-0000-0000-000020000000}"/>
    <cellStyle name="DQMinutes" xfId="44" xr:uid="{00000000-0005-0000-0000-000021000000}"/>
    <cellStyle name="Info Entete" xfId="47" xr:uid="{00000000-0005-0000-0000-000022000000}"/>
    <cellStyle name="Inter Entete" xfId="48" xr:uid="{00000000-0005-0000-0000-000023000000}"/>
    <cellStyle name="LocGen" xfId="36" xr:uid="{00000000-0005-0000-0000-000024000000}"/>
    <cellStyle name="LocLit" xfId="38" xr:uid="{00000000-0005-0000-0000-000025000000}"/>
    <cellStyle name="LocRefClass" xfId="37" xr:uid="{00000000-0005-0000-0000-000026000000}"/>
    <cellStyle name="LocSignetRep" xfId="40" xr:uid="{00000000-0005-0000-0000-000027000000}"/>
    <cellStyle name="LocStrRecap0" xfId="3" xr:uid="{00000000-0005-0000-0000-000028000000}"/>
    <cellStyle name="LocStrRecap1" xfId="5" xr:uid="{00000000-0005-0000-0000-000029000000}"/>
    <cellStyle name="LocStrTexte0" xfId="2" xr:uid="{00000000-0005-0000-0000-00002A000000}"/>
    <cellStyle name="LocStrTexte1" xfId="4" xr:uid="{00000000-0005-0000-0000-00002B000000}"/>
    <cellStyle name="LocStruct" xfId="39" xr:uid="{00000000-0005-0000-0000-00002C000000}"/>
    <cellStyle name="LocTitre" xfId="35" xr:uid="{00000000-0005-0000-0000-00002D000000}"/>
    <cellStyle name="Lot" xfId="45" xr:uid="{00000000-0005-0000-0000-00002E000000}"/>
    <cellStyle name="Normal" xfId="0" builtinId="0" customBuiltin="1"/>
    <cellStyle name="Normal 2 2" xfId="50" xr:uid="{00000000-0005-0000-0000-000030000000}"/>
    <cellStyle name="Numerotation" xfId="1" xr:uid="{00000000-0005-0000-0000-000031000000}"/>
    <cellStyle name="Titre Entete" xfId="46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C8F198-73BD-4B93-B503-D3CD6E945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344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2EB672E-F417-4A9E-943C-C2C0D56A5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56DFEA4-E1A1-4367-AD0A-AC7AA4653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8E7CAA5-F6E4-41A2-95C2-6D9733C75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F83B1A-F255-493D-AF66-AD0C89350B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E0A971-B47D-491D-9C1D-3C6C98C75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EBC942B-6764-45E2-A377-A5B3BE7D2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EEFD315-42BF-48CE-8851-DF64F4F43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A0C60C5-1CAB-41DF-9799-4A7BFCB9C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1F75758-1BCD-49E0-BED1-32981E6CE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20C9E3B-5B2C-4EAA-9C4B-C69648E70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B96F536-8194-4E47-8C3B-0985C3600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E56169F-309A-4D56-B3EA-7E6A47774B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6116FCE-55CD-41BC-AD34-61ED856FB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B02C41C-E5E4-4D29-BC85-C41418115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CD230A-E820-4235-947C-B78A291C75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3C8CD0EE-95E8-4A6C-B7E4-27F06E561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405FD67-5A27-4D96-967D-3FF1E7188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40C2788-97CB-474E-9B27-FAC22AA3A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F25CD593-1A5F-4774-BB68-DC5F5F3BD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A8ACCA3E-144F-45C2-BCD6-2C818C4AD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DE3BE1A3-9005-4082-9997-8A620BAB9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A317D76B-9373-4B47-B7E8-2FCFB9ECD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23F3FCFD-ED93-4FDB-8622-FDD6DCB72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FB5E1CC-0B79-4DF8-A7C2-949180CE8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45E408A-2A3C-4AAB-8E15-8234401BF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5CC5B3E-1EBB-454D-BC7D-A3B68CD7A4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3510498-094A-4E71-8E53-50A15A339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AB85B9B-F45F-4C4A-B8CA-66A0949E5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2E3048C-7C97-411A-8804-7EA530AD3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295AB26-3B04-4EC9-8BF1-E12F4AE84E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1A7A6C72-8D46-425F-8FB1-FAED7A51D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D7A98247-9606-41E6-8421-726D404C74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BEA9B70E-C466-493A-849A-B01A216603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8520FC6A-8E2C-4F07-949B-DA7E475E6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30859D71-E727-4619-83A1-A6E47830A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35EF20-2042-4450-8741-3CFA20CEE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8596373-8B1F-489D-B1E8-EE4B930DD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D859F41-4B0C-4AE8-B6F2-7A72FAAF1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6CA856D-A19C-4022-8396-8F56BEB2E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3F9EDCA-5EA8-4092-85C9-2BDF63C69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714BEF4-877E-4192-851A-D8F480DCC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3F93C69E-2F63-4A5B-85C4-D8A27D936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B85DEC75-ED99-42B3-B70F-4D5A46945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2E5B4676-6744-415C-B694-36DF89DBA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F3F61399-0A1A-4FF0-8015-F472F82096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346710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80ECD2B0-2DCE-45D0-BD00-A581F3689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19051</xdr:colOff>
      <xdr:row>1</xdr:row>
      <xdr:rowOff>342753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16F70A7E-C930-4C06-9EC3-D1D50230D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22861</xdr:colOff>
      <xdr:row>1</xdr:row>
      <xdr:rowOff>342753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BB034B6-08EB-4640-88EF-2F14FAD80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22861</xdr:colOff>
      <xdr:row>1</xdr:row>
      <xdr:rowOff>342753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EB12201-61A2-43D6-A4DD-A2595D5D6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22861</xdr:colOff>
      <xdr:row>1</xdr:row>
      <xdr:rowOff>346710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B2FC0B5-365E-4138-B53F-5BCD6A73DE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5153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0</xdr:row>
      <xdr:rowOff>0</xdr:rowOff>
    </xdr:from>
    <xdr:to>
      <xdr:col>1</xdr:col>
      <xdr:colOff>22861</xdr:colOff>
      <xdr:row>1</xdr:row>
      <xdr:rowOff>342753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912A6EE-1D01-43A8-B2E8-1FEF7309A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1" y="0"/>
          <a:ext cx="609600" cy="8475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66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B11" sqref="B11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5" width="10.7109375" style="40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5" customHeight="1" x14ac:dyDescent="0.25">
      <c r="A4" s="96" t="s">
        <v>123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1" t="s">
        <v>9</v>
      </c>
      <c r="F6" s="28" t="s">
        <v>11</v>
      </c>
    </row>
    <row r="7" spans="1:702" ht="15.75" x14ac:dyDescent="0.25">
      <c r="A7" s="42" t="s">
        <v>33</v>
      </c>
      <c r="B7" s="97" t="s">
        <v>124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8"/>
      <c r="F8" s="29"/>
    </row>
    <row r="9" spans="1:702" s="61" customFormat="1" x14ac:dyDescent="0.25">
      <c r="A9" s="43" t="s">
        <v>14</v>
      </c>
      <c r="B9" s="58" t="s">
        <v>36</v>
      </c>
      <c r="C9" s="59"/>
      <c r="D9" s="59"/>
      <c r="E9" s="59"/>
      <c r="F9" s="60"/>
      <c r="ZY9" s="61" t="s">
        <v>1</v>
      </c>
      <c r="ZZ9" s="62"/>
    </row>
    <row r="10" spans="1:702" s="57" customFormat="1" ht="51" x14ac:dyDescent="0.25">
      <c r="A10" s="24" t="s">
        <v>126</v>
      </c>
      <c r="B10" s="11" t="s">
        <v>125</v>
      </c>
      <c r="C10" s="10" t="s">
        <v>24</v>
      </c>
      <c r="D10" s="14">
        <v>18</v>
      </c>
      <c r="E10" s="14"/>
      <c r="F10" s="30">
        <f>E10*D10</f>
        <v>0</v>
      </c>
    </row>
    <row r="11" spans="1:702" s="57" customFormat="1" ht="63.75" x14ac:dyDescent="0.25">
      <c r="A11" s="24" t="s">
        <v>251</v>
      </c>
      <c r="B11" s="11" t="s">
        <v>114</v>
      </c>
      <c r="C11" s="10" t="s">
        <v>24</v>
      </c>
      <c r="D11" s="14">
        <v>9</v>
      </c>
      <c r="E11" s="14"/>
      <c r="F11" s="30">
        <f>E11*D11</f>
        <v>0</v>
      </c>
    </row>
    <row r="12" spans="1:702" s="63" customFormat="1" x14ac:dyDescent="0.25">
      <c r="A12" s="44"/>
      <c r="B12" s="17" t="s">
        <v>54</v>
      </c>
      <c r="C12" s="19"/>
      <c r="D12" s="20"/>
      <c r="E12" s="20"/>
      <c r="F12" s="31">
        <f>SUM(F10:F11)</f>
        <v>0</v>
      </c>
    </row>
    <row r="13" spans="1:702" s="57" customFormat="1" ht="8.1" customHeight="1" x14ac:dyDescent="0.25">
      <c r="A13" s="25"/>
      <c r="B13" s="6"/>
      <c r="C13" s="7"/>
      <c r="D13" s="8"/>
      <c r="E13" s="14"/>
      <c r="F13" s="30"/>
    </row>
    <row r="14" spans="1:702" s="61" customFormat="1" x14ac:dyDescent="0.25">
      <c r="A14" s="43" t="s">
        <v>15</v>
      </c>
      <c r="B14" s="58" t="s">
        <v>37</v>
      </c>
      <c r="C14" s="59"/>
      <c r="D14" s="59"/>
      <c r="E14" s="64"/>
      <c r="F14" s="65"/>
      <c r="ZY14" s="61" t="s">
        <v>1</v>
      </c>
      <c r="ZZ14" s="62"/>
    </row>
    <row r="15" spans="1:702" s="57" customFormat="1" ht="51" x14ac:dyDescent="0.25">
      <c r="A15" s="24" t="s">
        <v>20</v>
      </c>
      <c r="B15" s="11" t="s">
        <v>89</v>
      </c>
      <c r="C15" s="10" t="s">
        <v>24</v>
      </c>
      <c r="D15" s="14">
        <v>24</v>
      </c>
      <c r="E15" s="14"/>
      <c r="F15" s="30">
        <f t="shared" ref="F15:F20" si="0">E15*D15</f>
        <v>0</v>
      </c>
      <c r="G15" s="66"/>
    </row>
    <row r="16" spans="1:702" s="57" customFormat="1" ht="51" x14ac:dyDescent="0.25">
      <c r="A16" s="24" t="s">
        <v>16</v>
      </c>
      <c r="B16" s="11" t="s">
        <v>80</v>
      </c>
      <c r="C16" s="10" t="s">
        <v>24</v>
      </c>
      <c r="D16" s="14">
        <f>8+16</f>
        <v>24</v>
      </c>
      <c r="E16" s="14"/>
      <c r="F16" s="30">
        <f t="shared" si="0"/>
        <v>0</v>
      </c>
      <c r="G16" s="66"/>
    </row>
    <row r="17" spans="1:702" s="57" customFormat="1" ht="63.75" x14ac:dyDescent="0.25">
      <c r="A17" s="24" t="s">
        <v>64</v>
      </c>
      <c r="B17" s="9" t="s">
        <v>94</v>
      </c>
      <c r="C17" s="10" t="s">
        <v>24</v>
      </c>
      <c r="D17" s="14">
        <v>50</v>
      </c>
      <c r="E17" s="14"/>
      <c r="F17" s="30">
        <f t="shared" si="0"/>
        <v>0</v>
      </c>
      <c r="G17" s="66"/>
    </row>
    <row r="18" spans="1:702" s="57" customFormat="1" ht="63.75" x14ac:dyDescent="0.25">
      <c r="A18" s="24" t="s">
        <v>25</v>
      </c>
      <c r="B18" s="11" t="s">
        <v>81</v>
      </c>
      <c r="C18" s="10" t="s">
        <v>24</v>
      </c>
      <c r="D18" s="14">
        <v>12</v>
      </c>
      <c r="E18" s="14"/>
      <c r="F18" s="30">
        <f t="shared" si="0"/>
        <v>0</v>
      </c>
    </row>
    <row r="19" spans="1:702" s="57" customFormat="1" ht="63.75" x14ac:dyDescent="0.25">
      <c r="A19" s="24" t="s">
        <v>127</v>
      </c>
      <c r="B19" s="11" t="s">
        <v>128</v>
      </c>
      <c r="C19" s="10" t="s">
        <v>24</v>
      </c>
      <c r="D19" s="14">
        <v>75</v>
      </c>
      <c r="E19" s="14"/>
      <c r="F19" s="30">
        <f t="shared" si="0"/>
        <v>0</v>
      </c>
    </row>
    <row r="20" spans="1:702" s="57" customFormat="1" ht="63.75" x14ac:dyDescent="0.25">
      <c r="A20" s="24" t="s">
        <v>26</v>
      </c>
      <c r="B20" s="11" t="s">
        <v>82</v>
      </c>
      <c r="C20" s="10" t="s">
        <v>24</v>
      </c>
      <c r="D20" s="14">
        <v>80</v>
      </c>
      <c r="E20" s="14"/>
      <c r="F20" s="30">
        <f t="shared" si="0"/>
        <v>0</v>
      </c>
    </row>
    <row r="21" spans="1:702" s="63" customFormat="1" x14ac:dyDescent="0.25">
      <c r="A21" s="44"/>
      <c r="B21" s="17" t="s">
        <v>55</v>
      </c>
      <c r="C21" s="19"/>
      <c r="D21" s="20"/>
      <c r="E21" s="20"/>
      <c r="F21" s="31">
        <f>SUM(F15:F20)</f>
        <v>0</v>
      </c>
    </row>
    <row r="22" spans="1:702" s="57" customFormat="1" ht="8.1" customHeight="1" x14ac:dyDescent="0.25">
      <c r="A22" s="25"/>
      <c r="B22" s="6"/>
      <c r="C22" s="7"/>
      <c r="D22" s="8"/>
      <c r="E22" s="14"/>
      <c r="F22" s="30"/>
    </row>
    <row r="23" spans="1:702" s="61" customFormat="1" x14ac:dyDescent="0.25">
      <c r="A23" s="43" t="s">
        <v>18</v>
      </c>
      <c r="B23" s="58" t="s">
        <v>38</v>
      </c>
      <c r="C23" s="59"/>
      <c r="D23" s="59"/>
      <c r="E23" s="64"/>
      <c r="F23" s="65"/>
      <c r="ZY23" s="61" t="s">
        <v>1</v>
      </c>
      <c r="ZZ23" s="62"/>
    </row>
    <row r="24" spans="1:702" s="57" customFormat="1" ht="38.25" x14ac:dyDescent="0.25">
      <c r="A24" s="24" t="s">
        <v>19</v>
      </c>
      <c r="B24" s="11" t="s">
        <v>88</v>
      </c>
      <c r="C24" s="10" t="s">
        <v>0</v>
      </c>
      <c r="D24" s="34">
        <f>4+1+2+1</f>
        <v>8</v>
      </c>
      <c r="E24" s="14"/>
      <c r="F24" s="30">
        <f>E24*D24</f>
        <v>0</v>
      </c>
    </row>
    <row r="25" spans="1:702" s="57" customFormat="1" ht="63.75" x14ac:dyDescent="0.25">
      <c r="A25" s="26" t="s">
        <v>21</v>
      </c>
      <c r="B25" s="12" t="s">
        <v>83</v>
      </c>
      <c r="C25" s="15" t="s">
        <v>0</v>
      </c>
      <c r="D25" s="34">
        <v>6</v>
      </c>
      <c r="E25" s="14"/>
      <c r="F25" s="30">
        <f>E25*D25</f>
        <v>0</v>
      </c>
    </row>
    <row r="26" spans="1:702" s="63" customFormat="1" x14ac:dyDescent="0.25">
      <c r="A26" s="44"/>
      <c r="B26" s="17" t="s">
        <v>56</v>
      </c>
      <c r="C26" s="19"/>
      <c r="D26" s="20"/>
      <c r="E26" s="20"/>
      <c r="F26" s="31">
        <f>SUM(F24:F25)</f>
        <v>0</v>
      </c>
    </row>
    <row r="27" spans="1:702" s="57" customFormat="1" ht="8.1" customHeight="1" x14ac:dyDescent="0.25">
      <c r="A27" s="25"/>
      <c r="B27" s="6"/>
      <c r="C27" s="7"/>
      <c r="D27" s="8"/>
      <c r="E27" s="14"/>
      <c r="F27" s="30"/>
    </row>
    <row r="28" spans="1:702" s="61" customFormat="1" x14ac:dyDescent="0.25">
      <c r="A28" s="43" t="s">
        <v>39</v>
      </c>
      <c r="B28" s="58" t="s">
        <v>57</v>
      </c>
      <c r="C28" s="59"/>
      <c r="D28" s="59"/>
      <c r="E28" s="64"/>
      <c r="F28" s="65"/>
      <c r="ZY28" s="61" t="s">
        <v>1</v>
      </c>
      <c r="ZZ28" s="62"/>
    </row>
    <row r="29" spans="1:702" s="57" customFormat="1" ht="51" x14ac:dyDescent="0.25">
      <c r="A29" s="24" t="s">
        <v>253</v>
      </c>
      <c r="B29" s="11" t="s">
        <v>97</v>
      </c>
      <c r="C29" s="10" t="s">
        <v>0</v>
      </c>
      <c r="D29" s="34">
        <v>3</v>
      </c>
      <c r="E29" s="14"/>
      <c r="F29" s="30">
        <f>E29*D29</f>
        <v>0</v>
      </c>
      <c r="G29" s="66"/>
    </row>
    <row r="30" spans="1:702" s="57" customFormat="1" ht="51" x14ac:dyDescent="0.25">
      <c r="A30" s="24" t="s">
        <v>254</v>
      </c>
      <c r="B30" s="11" t="s">
        <v>95</v>
      </c>
      <c r="C30" s="10" t="s">
        <v>0</v>
      </c>
      <c r="D30" s="34">
        <f>1+2</f>
        <v>3</v>
      </c>
      <c r="E30" s="14"/>
      <c r="F30" s="30">
        <f>E30*D30</f>
        <v>0</v>
      </c>
      <c r="G30" s="66"/>
    </row>
    <row r="31" spans="1:702" s="57" customFormat="1" ht="51" x14ac:dyDescent="0.25">
      <c r="A31" s="24" t="s">
        <v>255</v>
      </c>
      <c r="B31" s="11" t="s">
        <v>252</v>
      </c>
      <c r="C31" s="10" t="s">
        <v>0</v>
      </c>
      <c r="D31" s="34">
        <f>3+2</f>
        <v>5</v>
      </c>
      <c r="E31" s="14"/>
      <c r="F31" s="30">
        <f>E31*D31</f>
        <v>0</v>
      </c>
      <c r="G31" s="66"/>
    </row>
    <row r="32" spans="1:702" s="63" customFormat="1" x14ac:dyDescent="0.25">
      <c r="A32" s="44"/>
      <c r="B32" s="17" t="s">
        <v>58</v>
      </c>
      <c r="C32" s="19"/>
      <c r="D32" s="20"/>
      <c r="E32" s="20"/>
      <c r="F32" s="31">
        <f>SUM(F29:F31)</f>
        <v>0</v>
      </c>
    </row>
    <row r="33" spans="1:702" s="57" customFormat="1" ht="8.1" customHeight="1" x14ac:dyDescent="0.25">
      <c r="A33" s="25"/>
      <c r="B33" s="6"/>
      <c r="C33" s="7"/>
      <c r="D33" s="8"/>
      <c r="E33" s="14"/>
      <c r="F33" s="30"/>
    </row>
    <row r="34" spans="1:702" s="61" customFormat="1" x14ac:dyDescent="0.25">
      <c r="A34" s="43" t="s">
        <v>129</v>
      </c>
      <c r="B34" s="58" t="s">
        <v>130</v>
      </c>
      <c r="C34" s="59"/>
      <c r="D34" s="59"/>
      <c r="E34" s="64"/>
      <c r="F34" s="65"/>
      <c r="ZY34" s="61" t="s">
        <v>1</v>
      </c>
      <c r="ZZ34" s="62"/>
    </row>
    <row r="35" spans="1:702" s="57" customFormat="1" ht="38.25" x14ac:dyDescent="0.25">
      <c r="A35" s="26" t="s">
        <v>131</v>
      </c>
      <c r="B35" s="9" t="s">
        <v>132</v>
      </c>
      <c r="C35" s="15" t="s">
        <v>0</v>
      </c>
      <c r="D35" s="34">
        <v>1</v>
      </c>
      <c r="E35" s="14"/>
      <c r="F35" s="30">
        <f>E35*D35</f>
        <v>0</v>
      </c>
    </row>
    <row r="36" spans="1:702" s="63" customFormat="1" x14ac:dyDescent="0.25">
      <c r="A36" s="44"/>
      <c r="B36" s="17" t="s">
        <v>133</v>
      </c>
      <c r="C36" s="19"/>
      <c r="D36" s="20"/>
      <c r="E36" s="20"/>
      <c r="F36" s="31">
        <f>SUM(F35:F35)</f>
        <v>0</v>
      </c>
    </row>
    <row r="37" spans="1:702" s="57" customFormat="1" ht="8.1" customHeight="1" x14ac:dyDescent="0.25">
      <c r="A37" s="25"/>
      <c r="B37" s="6"/>
      <c r="C37" s="7"/>
      <c r="D37" s="8"/>
      <c r="E37" s="14"/>
      <c r="F37" s="30"/>
    </row>
    <row r="38" spans="1:702" s="61" customFormat="1" x14ac:dyDescent="0.25">
      <c r="A38" s="43" t="s">
        <v>40</v>
      </c>
      <c r="B38" s="58" t="s">
        <v>41</v>
      </c>
      <c r="C38" s="59"/>
      <c r="D38" s="59"/>
      <c r="E38" s="64"/>
      <c r="F38" s="65"/>
      <c r="ZY38" s="61" t="s">
        <v>1</v>
      </c>
      <c r="ZZ38" s="62"/>
    </row>
    <row r="39" spans="1:702" s="57" customFormat="1" ht="38.25" x14ac:dyDescent="0.25">
      <c r="A39" s="24" t="s">
        <v>120</v>
      </c>
      <c r="B39" s="11" t="s">
        <v>121</v>
      </c>
      <c r="C39" s="10" t="s">
        <v>0</v>
      </c>
      <c r="D39" s="34">
        <v>1</v>
      </c>
      <c r="E39" s="14"/>
      <c r="F39" s="30">
        <f>E39*D39</f>
        <v>0</v>
      </c>
      <c r="H39" s="67"/>
    </row>
    <row r="40" spans="1:702" s="57" customFormat="1" ht="51" x14ac:dyDescent="0.25">
      <c r="A40" s="24" t="s">
        <v>256</v>
      </c>
      <c r="B40" s="13" t="s">
        <v>99</v>
      </c>
      <c r="C40" s="10" t="s">
        <v>0</v>
      </c>
      <c r="D40" s="34">
        <v>1</v>
      </c>
      <c r="E40" s="14"/>
      <c r="F40" s="30">
        <f>E40*D40</f>
        <v>0</v>
      </c>
    </row>
    <row r="41" spans="1:702" s="57" customFormat="1" ht="63.75" x14ac:dyDescent="0.25">
      <c r="A41" s="24" t="s">
        <v>257</v>
      </c>
      <c r="B41" s="13" t="s">
        <v>102</v>
      </c>
      <c r="C41" s="10" t="s">
        <v>0</v>
      </c>
      <c r="D41" s="34">
        <v>1</v>
      </c>
      <c r="E41" s="36"/>
      <c r="F41" s="30">
        <f>E41*D41</f>
        <v>0</v>
      </c>
    </row>
    <row r="42" spans="1:702" s="57" customFormat="1" ht="51" x14ac:dyDescent="0.25">
      <c r="A42" s="24" t="s">
        <v>258</v>
      </c>
      <c r="B42" s="11" t="s">
        <v>84</v>
      </c>
      <c r="C42" s="10" t="s">
        <v>0</v>
      </c>
      <c r="D42" s="34">
        <f>1+6</f>
        <v>7</v>
      </c>
      <c r="E42" s="14"/>
      <c r="F42" s="30">
        <f t="shared" ref="F42:F44" si="1">E42*D42</f>
        <v>0</v>
      </c>
    </row>
    <row r="43" spans="1:702" s="57" customFormat="1" ht="38.25" x14ac:dyDescent="0.25">
      <c r="A43" s="24" t="s">
        <v>27</v>
      </c>
      <c r="B43" s="12" t="s">
        <v>85</v>
      </c>
      <c r="C43" s="15" t="s">
        <v>0</v>
      </c>
      <c r="D43" s="34">
        <f>1+6</f>
        <v>7</v>
      </c>
      <c r="E43" s="14"/>
      <c r="F43" s="30">
        <f t="shared" si="1"/>
        <v>0</v>
      </c>
    </row>
    <row r="44" spans="1:702" s="57" customFormat="1" ht="51" x14ac:dyDescent="0.25">
      <c r="A44" s="24" t="s">
        <v>259</v>
      </c>
      <c r="B44" s="13" t="s">
        <v>87</v>
      </c>
      <c r="C44" s="10" t="s">
        <v>0</v>
      </c>
      <c r="D44" s="34">
        <v>4</v>
      </c>
      <c r="E44" s="14"/>
      <c r="F44" s="30">
        <f t="shared" si="1"/>
        <v>0</v>
      </c>
    </row>
    <row r="45" spans="1:702" s="63" customFormat="1" x14ac:dyDescent="0.25">
      <c r="A45" s="44"/>
      <c r="B45" s="17" t="s">
        <v>59</v>
      </c>
      <c r="C45" s="19"/>
      <c r="D45" s="20"/>
      <c r="E45" s="20"/>
      <c r="F45" s="31">
        <f>SUM(F39:F44)</f>
        <v>0</v>
      </c>
    </row>
    <row r="46" spans="1:702" s="57" customFormat="1" ht="8.1" customHeight="1" x14ac:dyDescent="0.25">
      <c r="A46" s="25"/>
      <c r="B46" s="6"/>
      <c r="C46" s="7"/>
      <c r="D46" s="8"/>
      <c r="E46" s="14"/>
      <c r="F46" s="30"/>
    </row>
    <row r="47" spans="1:702" s="61" customFormat="1" x14ac:dyDescent="0.25">
      <c r="A47" s="43" t="s">
        <v>42</v>
      </c>
      <c r="B47" s="58" t="s">
        <v>43</v>
      </c>
      <c r="C47" s="59"/>
      <c r="D47" s="59"/>
      <c r="E47" s="64"/>
      <c r="F47" s="65"/>
      <c r="ZY47" s="61" t="s">
        <v>1</v>
      </c>
      <c r="ZZ47" s="62"/>
    </row>
    <row r="48" spans="1:702" s="57" customFormat="1" ht="38.25" x14ac:dyDescent="0.25">
      <c r="A48" s="26" t="s">
        <v>136</v>
      </c>
      <c r="B48" s="9" t="s">
        <v>134</v>
      </c>
      <c r="C48" s="15" t="s">
        <v>0</v>
      </c>
      <c r="D48" s="34">
        <v>4</v>
      </c>
      <c r="E48" s="14"/>
      <c r="F48" s="30">
        <f>E48*D48</f>
        <v>0</v>
      </c>
    </row>
    <row r="49" spans="1:702" s="57" customFormat="1" x14ac:dyDescent="0.25">
      <c r="A49" s="26" t="s">
        <v>260</v>
      </c>
      <c r="B49" s="9" t="s">
        <v>135</v>
      </c>
      <c r="C49" s="15" t="s">
        <v>0</v>
      </c>
      <c r="D49" s="34">
        <v>1</v>
      </c>
      <c r="E49" s="14"/>
      <c r="F49" s="30">
        <f>E49*D49</f>
        <v>0</v>
      </c>
    </row>
    <row r="50" spans="1:702" s="63" customFormat="1" x14ac:dyDescent="0.25">
      <c r="A50" s="44"/>
      <c r="B50" s="17" t="s">
        <v>60</v>
      </c>
      <c r="C50" s="19"/>
      <c r="D50" s="20"/>
      <c r="E50" s="20"/>
      <c r="F50" s="31">
        <f>SUM(F48:F49)</f>
        <v>0</v>
      </c>
    </row>
    <row r="51" spans="1:702" s="57" customFormat="1" ht="8.1" customHeight="1" thickBot="1" x14ac:dyDescent="0.3">
      <c r="A51" s="24"/>
      <c r="B51" s="17"/>
      <c r="C51" s="10"/>
      <c r="D51" s="14"/>
      <c r="E51" s="8"/>
      <c r="F51" s="29"/>
    </row>
    <row r="52" spans="1:702" s="68" customFormat="1" ht="15.75" thickTop="1" x14ac:dyDescent="0.25">
      <c r="A52" s="45"/>
      <c r="B52" s="22" t="s">
        <v>139</v>
      </c>
      <c r="C52" s="23"/>
      <c r="D52" s="21"/>
      <c r="E52" s="21"/>
      <c r="F52" s="32">
        <f>F12+F21+F26+F32+F45+F50+F36</f>
        <v>0</v>
      </c>
    </row>
    <row r="53" spans="1:702" s="57" customFormat="1" x14ac:dyDescent="0.25">
      <c r="A53" s="24"/>
      <c r="B53" s="11"/>
      <c r="C53" s="10"/>
      <c r="D53" s="14"/>
      <c r="E53" s="8"/>
      <c r="F53" s="29"/>
      <c r="G53" s="66"/>
    </row>
    <row r="54" spans="1:702" ht="15.75" x14ac:dyDescent="0.25">
      <c r="A54" s="42" t="s">
        <v>35</v>
      </c>
      <c r="B54" s="69" t="s">
        <v>109</v>
      </c>
      <c r="C54" s="69"/>
      <c r="D54" s="69"/>
      <c r="E54" s="69"/>
      <c r="F54" s="70"/>
      <c r="ZY54" s="40" t="s">
        <v>1</v>
      </c>
      <c r="ZZ54" s="41"/>
    </row>
    <row r="55" spans="1:702" s="57" customFormat="1" ht="8.1" customHeight="1" x14ac:dyDescent="0.25">
      <c r="A55" s="25"/>
      <c r="B55" s="6"/>
      <c r="C55" s="7"/>
      <c r="D55" s="8"/>
      <c r="E55" s="8"/>
      <c r="F55" s="29"/>
    </row>
    <row r="56" spans="1:702" s="61" customFormat="1" ht="25.5" x14ac:dyDescent="0.25">
      <c r="A56" s="43" t="s">
        <v>107</v>
      </c>
      <c r="B56" s="58" t="s">
        <v>106</v>
      </c>
      <c r="C56" s="59"/>
      <c r="D56" s="59"/>
      <c r="E56" s="64"/>
      <c r="F56" s="65"/>
      <c r="ZY56" s="61" t="s">
        <v>1</v>
      </c>
      <c r="ZZ56" s="62"/>
    </row>
    <row r="57" spans="1:702" s="57" customFormat="1" ht="25.5" x14ac:dyDescent="0.25">
      <c r="A57" s="54" t="s">
        <v>137</v>
      </c>
      <c r="B57" s="11" t="s">
        <v>138</v>
      </c>
      <c r="C57" s="16" t="s">
        <v>108</v>
      </c>
      <c r="D57" s="34"/>
      <c r="E57" s="14"/>
      <c r="F57" s="30"/>
    </row>
    <row r="58" spans="1:702" s="63" customFormat="1" x14ac:dyDescent="0.25">
      <c r="A58" s="44"/>
      <c r="B58" s="17" t="s">
        <v>122</v>
      </c>
      <c r="C58" s="19"/>
      <c r="D58" s="20"/>
      <c r="E58" s="20"/>
      <c r="F58" s="31">
        <f>F57</f>
        <v>0</v>
      </c>
    </row>
    <row r="59" spans="1:702" s="57" customFormat="1" ht="8.1" customHeight="1" thickBot="1" x14ac:dyDescent="0.3">
      <c r="A59" s="24"/>
      <c r="B59" s="17"/>
      <c r="C59" s="10"/>
      <c r="D59" s="14"/>
      <c r="E59" s="8"/>
      <c r="F59" s="29"/>
    </row>
    <row r="60" spans="1:702" s="68" customFormat="1" ht="15.75" thickTop="1" x14ac:dyDescent="0.25">
      <c r="A60" s="45"/>
      <c r="B60" s="22" t="s">
        <v>140</v>
      </c>
      <c r="C60" s="23"/>
      <c r="D60" s="21"/>
      <c r="E60" s="21"/>
      <c r="F60" s="32">
        <f>+F58</f>
        <v>0</v>
      </c>
    </row>
    <row r="61" spans="1:702" s="57" customFormat="1" ht="8.1" customHeight="1" x14ac:dyDescent="0.25">
      <c r="A61" s="27"/>
      <c r="B61" s="3"/>
      <c r="C61" s="4"/>
      <c r="D61" s="5"/>
      <c r="E61" s="5"/>
      <c r="F61" s="33"/>
    </row>
    <row r="62" spans="1:702" x14ac:dyDescent="0.25">
      <c r="A62" s="46"/>
      <c r="B62" s="71"/>
      <c r="C62" s="72"/>
      <c r="D62" s="72"/>
      <c r="E62" s="72"/>
      <c r="F62" s="73"/>
    </row>
    <row r="63" spans="1:702" x14ac:dyDescent="0.25">
      <c r="A63" s="47"/>
      <c r="B63" s="74" t="s">
        <v>13</v>
      </c>
      <c r="C63" s="75"/>
      <c r="D63" s="75"/>
      <c r="E63" s="75"/>
      <c r="F63" s="76">
        <f>F60+F52</f>
        <v>0</v>
      </c>
      <c r="ZY63" s="40" t="s">
        <v>2</v>
      </c>
    </row>
    <row r="64" spans="1:702" x14ac:dyDescent="0.25">
      <c r="A64" s="48"/>
      <c r="B64" s="77" t="s">
        <v>12</v>
      </c>
      <c r="C64" s="75"/>
      <c r="D64" s="75"/>
      <c r="E64" s="75"/>
      <c r="F64" s="76">
        <f>F63*0.2</f>
        <v>0</v>
      </c>
      <c r="ZY64" s="40" t="s">
        <v>3</v>
      </c>
    </row>
    <row r="65" spans="1:701" x14ac:dyDescent="0.25">
      <c r="A65" s="47"/>
      <c r="B65" s="78" t="s">
        <v>6</v>
      </c>
      <c r="C65" s="75"/>
      <c r="D65" s="75"/>
      <c r="E65" s="75"/>
      <c r="F65" s="76">
        <f>F63+F64</f>
        <v>0</v>
      </c>
      <c r="ZY65" s="40" t="s">
        <v>5</v>
      </c>
    </row>
    <row r="66" spans="1:701" x14ac:dyDescent="0.25">
      <c r="A66" s="49"/>
      <c r="B66" s="79"/>
      <c r="C66" s="80"/>
      <c r="D66" s="80"/>
      <c r="E66" s="80"/>
      <c r="F66" s="81"/>
    </row>
  </sheetData>
  <sheetProtection formatCells="0" formatColumns="0" formatRows="0"/>
  <mergeCells count="4">
    <mergeCell ref="B1:F1"/>
    <mergeCell ref="B2:F2"/>
    <mergeCell ref="A4:F4"/>
    <mergeCell ref="B7:F7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1&amp;R&amp;"Arial,Normal"&amp;9Page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B3762-4014-4416-9A99-41D76317CF91}">
  <sheetPr>
    <pageSetUpPr fitToPage="1"/>
  </sheetPr>
  <dimension ref="A1:ZZ151"/>
  <sheetViews>
    <sheetView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B14" sqref="B14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5" width="10.7109375" style="40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5" customHeight="1" x14ac:dyDescent="0.25">
      <c r="A4" s="96" t="s">
        <v>157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1" t="s">
        <v>9</v>
      </c>
      <c r="F6" s="28" t="s">
        <v>11</v>
      </c>
    </row>
    <row r="7" spans="1:702" ht="15.75" x14ac:dyDescent="0.25">
      <c r="A7" s="42" t="s">
        <v>33</v>
      </c>
      <c r="B7" s="97" t="s">
        <v>31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8"/>
      <c r="F8" s="29"/>
    </row>
    <row r="9" spans="1:702" s="61" customFormat="1" x14ac:dyDescent="0.25">
      <c r="A9" s="43" t="s">
        <v>65</v>
      </c>
      <c r="B9" s="58" t="s">
        <v>66</v>
      </c>
      <c r="C9" s="82"/>
      <c r="D9" s="82"/>
      <c r="E9" s="82"/>
      <c r="F9" s="83"/>
      <c r="ZY9" s="61" t="s">
        <v>1</v>
      </c>
      <c r="ZZ9" s="62"/>
    </row>
    <row r="10" spans="1:702" s="57" customFormat="1" x14ac:dyDescent="0.25">
      <c r="A10" s="24" t="s">
        <v>141</v>
      </c>
      <c r="B10" s="9" t="s">
        <v>142</v>
      </c>
      <c r="C10" s="15" t="s">
        <v>143</v>
      </c>
      <c r="D10" s="14">
        <v>120</v>
      </c>
      <c r="E10" s="14"/>
      <c r="F10" s="30">
        <f>E10*D10</f>
        <v>0</v>
      </c>
    </row>
    <row r="11" spans="1:702" s="63" customFormat="1" x14ac:dyDescent="0.25">
      <c r="A11" s="44"/>
      <c r="B11" s="17" t="s">
        <v>67</v>
      </c>
      <c r="C11" s="19"/>
      <c r="D11" s="20"/>
      <c r="E11" s="20"/>
      <c r="F11" s="31">
        <f>SUM(F10:F10)</f>
        <v>0</v>
      </c>
    </row>
    <row r="12" spans="1:702" s="57" customFormat="1" ht="8.1" customHeight="1" x14ac:dyDescent="0.25">
      <c r="A12" s="25"/>
      <c r="B12" s="6"/>
      <c r="C12" s="7"/>
      <c r="D12" s="8"/>
      <c r="E12" s="14"/>
      <c r="F12" s="30"/>
    </row>
    <row r="13" spans="1:702" s="61" customFormat="1" x14ac:dyDescent="0.25">
      <c r="A13" s="43" t="s">
        <v>44</v>
      </c>
      <c r="B13" s="58" t="s">
        <v>45</v>
      </c>
      <c r="C13" s="82"/>
      <c r="D13" s="82"/>
      <c r="E13" s="82"/>
      <c r="F13" s="83"/>
      <c r="ZY13" s="61" t="s">
        <v>1</v>
      </c>
      <c r="ZZ13" s="62"/>
    </row>
    <row r="14" spans="1:702" s="57" customFormat="1" ht="51" x14ac:dyDescent="0.25">
      <c r="A14" s="26" t="s">
        <v>22</v>
      </c>
      <c r="B14" s="9" t="s">
        <v>144</v>
      </c>
      <c r="C14" s="10" t="s">
        <v>23</v>
      </c>
      <c r="D14" s="14">
        <v>4</v>
      </c>
      <c r="E14" s="14"/>
      <c r="F14" s="30">
        <f>E14*D14</f>
        <v>0</v>
      </c>
    </row>
    <row r="15" spans="1:702" s="63" customFormat="1" x14ac:dyDescent="0.25">
      <c r="A15" s="44"/>
      <c r="B15" s="17" t="s">
        <v>53</v>
      </c>
      <c r="C15" s="19"/>
      <c r="D15" s="20"/>
      <c r="E15" s="20"/>
      <c r="F15" s="31">
        <f>SUM(F14:F14)</f>
        <v>0</v>
      </c>
    </row>
    <row r="16" spans="1:702" s="57" customFormat="1" ht="8.1" customHeight="1" thickBot="1" x14ac:dyDescent="0.3">
      <c r="A16" s="24"/>
      <c r="B16" s="17"/>
      <c r="C16" s="10"/>
      <c r="D16" s="14"/>
      <c r="E16" s="8"/>
      <c r="F16" s="29"/>
    </row>
    <row r="17" spans="1:702" s="68" customFormat="1" ht="15.75" thickTop="1" x14ac:dyDescent="0.25">
      <c r="A17" s="45"/>
      <c r="B17" s="22" t="s">
        <v>34</v>
      </c>
      <c r="C17" s="23"/>
      <c r="D17" s="21"/>
      <c r="E17" s="21"/>
      <c r="F17" s="32">
        <f>F11+F15</f>
        <v>0</v>
      </c>
    </row>
    <row r="18" spans="1:702" s="57" customFormat="1" x14ac:dyDescent="0.25">
      <c r="A18" s="24"/>
      <c r="B18" s="11"/>
      <c r="C18" s="10"/>
      <c r="D18" s="14"/>
      <c r="E18" s="8"/>
      <c r="F18" s="29"/>
      <c r="G18" s="66"/>
    </row>
    <row r="19" spans="1:702" ht="15.75" x14ac:dyDescent="0.25">
      <c r="A19" s="42" t="s">
        <v>35</v>
      </c>
      <c r="B19" s="97" t="s">
        <v>145</v>
      </c>
      <c r="C19" s="97"/>
      <c r="D19" s="97"/>
      <c r="E19" s="97"/>
      <c r="F19" s="98"/>
      <c r="ZY19" s="40" t="s">
        <v>1</v>
      </c>
      <c r="ZZ19" s="41"/>
    </row>
    <row r="20" spans="1:702" s="57" customFormat="1" ht="7.5" customHeight="1" x14ac:dyDescent="0.25">
      <c r="A20" s="25"/>
      <c r="B20" s="6"/>
      <c r="C20" s="7"/>
      <c r="D20" s="8"/>
      <c r="E20" s="8"/>
      <c r="F20" s="29"/>
    </row>
    <row r="21" spans="1:702" s="61" customFormat="1" x14ac:dyDescent="0.25">
      <c r="A21" s="43" t="s">
        <v>14</v>
      </c>
      <c r="B21" s="58" t="s">
        <v>36</v>
      </c>
      <c r="C21" s="59"/>
      <c r="D21" s="59"/>
      <c r="E21" s="59"/>
      <c r="F21" s="60"/>
      <c r="ZY21" s="61" t="s">
        <v>1</v>
      </c>
      <c r="ZZ21" s="62"/>
    </row>
    <row r="22" spans="1:702" s="57" customFormat="1" ht="63.75" x14ac:dyDescent="0.25">
      <c r="A22" s="24" t="s">
        <v>261</v>
      </c>
      <c r="B22" s="11" t="s">
        <v>79</v>
      </c>
      <c r="C22" s="10" t="s">
        <v>24</v>
      </c>
      <c r="D22" s="14">
        <f>6*2</f>
        <v>12</v>
      </c>
      <c r="E22" s="14"/>
      <c r="F22" s="30">
        <f>E22*D22</f>
        <v>0</v>
      </c>
    </row>
    <row r="23" spans="1:702" s="63" customFormat="1" x14ac:dyDescent="0.25">
      <c r="A23" s="44"/>
      <c r="B23" s="17" t="s">
        <v>54</v>
      </c>
      <c r="C23" s="19"/>
      <c r="D23" s="20"/>
      <c r="E23" s="20"/>
      <c r="F23" s="31">
        <f>F22</f>
        <v>0</v>
      </c>
    </row>
    <row r="24" spans="1:702" s="57" customFormat="1" ht="8.1" customHeight="1" x14ac:dyDescent="0.25">
      <c r="A24" s="25"/>
      <c r="B24" s="6"/>
      <c r="C24" s="7"/>
      <c r="D24" s="8"/>
      <c r="E24" s="14"/>
      <c r="F24" s="30"/>
    </row>
    <row r="25" spans="1:702" s="61" customFormat="1" x14ac:dyDescent="0.25">
      <c r="A25" s="43" t="s">
        <v>15</v>
      </c>
      <c r="B25" s="58" t="s">
        <v>37</v>
      </c>
      <c r="C25" s="59"/>
      <c r="D25" s="59"/>
      <c r="E25" s="59"/>
      <c r="F25" s="60"/>
      <c r="ZY25" s="61" t="s">
        <v>1</v>
      </c>
      <c r="ZZ25" s="62"/>
    </row>
    <row r="26" spans="1:702" s="57" customFormat="1" ht="63.75" x14ac:dyDescent="0.25">
      <c r="A26" s="24" t="s">
        <v>64</v>
      </c>
      <c r="B26" s="9" t="s">
        <v>94</v>
      </c>
      <c r="C26" s="10" t="s">
        <v>24</v>
      </c>
      <c r="D26" s="14">
        <f>10*2</f>
        <v>20</v>
      </c>
      <c r="E26" s="14"/>
      <c r="F26" s="30">
        <f t="shared" ref="F26" si="0">E26*D26</f>
        <v>0</v>
      </c>
      <c r="G26" s="66"/>
    </row>
    <row r="27" spans="1:702" s="57" customFormat="1" ht="63.75" x14ac:dyDescent="0.25">
      <c r="A27" s="24" t="s">
        <v>25</v>
      </c>
      <c r="B27" s="11" t="s">
        <v>81</v>
      </c>
      <c r="C27" s="10" t="s">
        <v>24</v>
      </c>
      <c r="D27" s="14">
        <f>20*2</f>
        <v>40</v>
      </c>
      <c r="E27" s="14"/>
      <c r="F27" s="30">
        <f>E27*D27</f>
        <v>0</v>
      </c>
    </row>
    <row r="28" spans="1:702" s="63" customFormat="1" x14ac:dyDescent="0.25">
      <c r="A28" s="44"/>
      <c r="B28" s="17" t="s">
        <v>55</v>
      </c>
      <c r="C28" s="19"/>
      <c r="D28" s="20"/>
      <c r="E28" s="20"/>
      <c r="F28" s="31">
        <f>SUM(F26:F27)</f>
        <v>0</v>
      </c>
    </row>
    <row r="29" spans="1:702" s="57" customFormat="1" ht="8.1" customHeight="1" x14ac:dyDescent="0.25">
      <c r="A29" s="25"/>
      <c r="B29" s="6"/>
      <c r="C29" s="7"/>
      <c r="D29" s="8"/>
      <c r="E29" s="14"/>
      <c r="F29" s="30"/>
    </row>
    <row r="30" spans="1:702" s="61" customFormat="1" x14ac:dyDescent="0.25">
      <c r="A30" s="43" t="s">
        <v>18</v>
      </c>
      <c r="B30" s="58" t="s">
        <v>38</v>
      </c>
      <c r="C30" s="59"/>
      <c r="D30" s="59"/>
      <c r="E30" s="64"/>
      <c r="F30" s="65"/>
      <c r="ZY30" s="61" t="s">
        <v>1</v>
      </c>
      <c r="ZZ30" s="62"/>
    </row>
    <row r="31" spans="1:702" s="57" customFormat="1" ht="38.25" x14ac:dyDescent="0.25">
      <c r="A31" s="24" t="s">
        <v>19</v>
      </c>
      <c r="B31" s="11" t="s">
        <v>88</v>
      </c>
      <c r="C31" s="10" t="s">
        <v>0</v>
      </c>
      <c r="D31" s="34">
        <f>3*2</f>
        <v>6</v>
      </c>
      <c r="E31" s="14"/>
      <c r="F31" s="30">
        <f>E31*D31</f>
        <v>0</v>
      </c>
    </row>
    <row r="32" spans="1:702" s="57" customFormat="1" ht="63.75" x14ac:dyDescent="0.25">
      <c r="A32" s="26" t="s">
        <v>21</v>
      </c>
      <c r="B32" s="12" t="s">
        <v>83</v>
      </c>
      <c r="C32" s="15" t="s">
        <v>0</v>
      </c>
      <c r="D32" s="34">
        <f>1*2</f>
        <v>2</v>
      </c>
      <c r="E32" s="14"/>
      <c r="F32" s="30">
        <f>E32*D32</f>
        <v>0</v>
      </c>
    </row>
    <row r="33" spans="1:702" s="57" customFormat="1" ht="51" x14ac:dyDescent="0.25">
      <c r="A33" s="24" t="s">
        <v>115</v>
      </c>
      <c r="B33" s="11" t="s">
        <v>262</v>
      </c>
      <c r="C33" s="10" t="s">
        <v>0</v>
      </c>
      <c r="D33" s="34">
        <f>1*2</f>
        <v>2</v>
      </c>
      <c r="E33" s="14"/>
      <c r="F33" s="30">
        <f>E33*D33</f>
        <v>0</v>
      </c>
    </row>
    <row r="34" spans="1:702" s="63" customFormat="1" x14ac:dyDescent="0.25">
      <c r="A34" s="44"/>
      <c r="B34" s="17" t="s">
        <v>56</v>
      </c>
      <c r="C34" s="19"/>
      <c r="D34" s="20"/>
      <c r="E34" s="20"/>
      <c r="F34" s="31">
        <f>SUM(F31:F33)</f>
        <v>0</v>
      </c>
    </row>
    <row r="35" spans="1:702" s="57" customFormat="1" ht="8.1" customHeight="1" x14ac:dyDescent="0.25">
      <c r="A35" s="25"/>
      <c r="B35" s="6"/>
      <c r="C35" s="7"/>
      <c r="D35" s="8"/>
      <c r="E35" s="14"/>
      <c r="F35" s="30"/>
    </row>
    <row r="36" spans="1:702" s="61" customFormat="1" x14ac:dyDescent="0.25">
      <c r="A36" s="43" t="s">
        <v>40</v>
      </c>
      <c r="B36" s="58" t="s">
        <v>41</v>
      </c>
      <c r="C36" s="59"/>
      <c r="D36" s="59"/>
      <c r="E36" s="64"/>
      <c r="F36" s="65"/>
      <c r="ZY36" s="61" t="s">
        <v>1</v>
      </c>
      <c r="ZZ36" s="62"/>
    </row>
    <row r="37" spans="1:702" s="57" customFormat="1" ht="38.25" x14ac:dyDescent="0.25">
      <c r="A37" s="24" t="s">
        <v>120</v>
      </c>
      <c r="B37" s="11" t="s">
        <v>121</v>
      </c>
      <c r="C37" s="10" t="s">
        <v>0</v>
      </c>
      <c r="D37" s="34">
        <f>2*2</f>
        <v>4</v>
      </c>
      <c r="E37" s="14"/>
      <c r="F37" s="30">
        <f t="shared" ref="F37:F41" si="1">E37*D37</f>
        <v>0</v>
      </c>
      <c r="H37" s="67"/>
    </row>
    <row r="38" spans="1:702" s="57" customFormat="1" ht="25.5" x14ac:dyDescent="0.25">
      <c r="A38" s="24" t="s">
        <v>263</v>
      </c>
      <c r="B38" s="11" t="s">
        <v>118</v>
      </c>
      <c r="C38" s="10" t="s">
        <v>0</v>
      </c>
      <c r="D38" s="34">
        <f>1*2</f>
        <v>2</v>
      </c>
      <c r="E38" s="14"/>
      <c r="F38" s="30">
        <f t="shared" si="1"/>
        <v>0</v>
      </c>
      <c r="H38" s="67"/>
    </row>
    <row r="39" spans="1:702" s="57" customFormat="1" ht="51" x14ac:dyDescent="0.25">
      <c r="A39" s="24" t="s">
        <v>258</v>
      </c>
      <c r="B39" s="11" t="s">
        <v>84</v>
      </c>
      <c r="C39" s="10" t="s">
        <v>0</v>
      </c>
      <c r="D39" s="34">
        <f>1*2</f>
        <v>2</v>
      </c>
      <c r="E39" s="14"/>
      <c r="F39" s="30">
        <f t="shared" si="1"/>
        <v>0</v>
      </c>
    </row>
    <row r="40" spans="1:702" s="57" customFormat="1" ht="51" x14ac:dyDescent="0.25">
      <c r="A40" s="24" t="s">
        <v>27</v>
      </c>
      <c r="B40" s="13" t="s">
        <v>119</v>
      </c>
      <c r="C40" s="10" t="s">
        <v>0</v>
      </c>
      <c r="D40" s="34">
        <f>1*2</f>
        <v>2</v>
      </c>
      <c r="E40" s="14"/>
      <c r="F40" s="30">
        <f t="shared" si="1"/>
        <v>0</v>
      </c>
    </row>
    <row r="41" spans="1:702" s="57" customFormat="1" ht="38.25" x14ac:dyDescent="0.25">
      <c r="A41" s="24" t="s">
        <v>195</v>
      </c>
      <c r="B41" s="13" t="s">
        <v>103</v>
      </c>
      <c r="C41" s="10" t="s">
        <v>0</v>
      </c>
      <c r="D41" s="34">
        <f>1*2</f>
        <v>2</v>
      </c>
      <c r="E41" s="14"/>
      <c r="F41" s="30">
        <f t="shared" si="1"/>
        <v>0</v>
      </c>
    </row>
    <row r="42" spans="1:702" s="63" customFormat="1" x14ac:dyDescent="0.25">
      <c r="A42" s="44"/>
      <c r="B42" s="17" t="s">
        <v>59</v>
      </c>
      <c r="C42" s="19"/>
      <c r="D42" s="20"/>
      <c r="E42" s="20"/>
      <c r="F42" s="31">
        <f>SUM(F37:F41)</f>
        <v>0</v>
      </c>
    </row>
    <row r="43" spans="1:702" s="57" customFormat="1" ht="8.1" customHeight="1" x14ac:dyDescent="0.25">
      <c r="A43" s="25"/>
      <c r="B43" s="6"/>
      <c r="C43" s="7"/>
      <c r="D43" s="8"/>
      <c r="E43" s="14"/>
      <c r="F43" s="30"/>
    </row>
    <row r="44" spans="1:702" s="61" customFormat="1" x14ac:dyDescent="0.25">
      <c r="A44" s="43" t="s">
        <v>42</v>
      </c>
      <c r="B44" s="58" t="s">
        <v>43</v>
      </c>
      <c r="C44" s="59"/>
      <c r="D44" s="59"/>
      <c r="E44" s="64"/>
      <c r="F44" s="65"/>
      <c r="ZY44" s="61" t="s">
        <v>1</v>
      </c>
      <c r="ZZ44" s="62"/>
    </row>
    <row r="45" spans="1:702" s="57" customFormat="1" ht="51" x14ac:dyDescent="0.25">
      <c r="A45" s="26" t="s">
        <v>264</v>
      </c>
      <c r="B45" s="9" t="s">
        <v>146</v>
      </c>
      <c r="C45" s="15" t="s">
        <v>0</v>
      </c>
      <c r="D45" s="34">
        <f>2*2</f>
        <v>4</v>
      </c>
      <c r="E45" s="14"/>
      <c r="F45" s="30">
        <f>E45*D45</f>
        <v>0</v>
      </c>
    </row>
    <row r="46" spans="1:702" s="57" customFormat="1" x14ac:dyDescent="0.25">
      <c r="A46" s="26" t="s">
        <v>260</v>
      </c>
      <c r="B46" s="9" t="s">
        <v>147</v>
      </c>
      <c r="C46" s="15" t="s">
        <v>0</v>
      </c>
      <c r="D46" s="34">
        <f>2*2</f>
        <v>4</v>
      </c>
      <c r="E46" s="14"/>
      <c r="F46" s="30">
        <f>E46*D46</f>
        <v>0</v>
      </c>
    </row>
    <row r="47" spans="1:702" s="57" customFormat="1" ht="51" x14ac:dyDescent="0.25">
      <c r="A47" s="26" t="s">
        <v>265</v>
      </c>
      <c r="B47" s="9" t="s">
        <v>148</v>
      </c>
      <c r="C47" s="15" t="s">
        <v>0</v>
      </c>
      <c r="D47" s="34">
        <f>1*2</f>
        <v>2</v>
      </c>
      <c r="E47" s="14"/>
      <c r="F47" s="30">
        <f>E47*D47</f>
        <v>0</v>
      </c>
    </row>
    <row r="48" spans="1:702" s="63" customFormat="1" x14ac:dyDescent="0.25">
      <c r="A48" s="44"/>
      <c r="B48" s="17" t="s">
        <v>60</v>
      </c>
      <c r="C48" s="19"/>
      <c r="D48" s="20"/>
      <c r="E48" s="20"/>
      <c r="F48" s="31">
        <f>SUM(F45:F47)</f>
        <v>0</v>
      </c>
    </row>
    <row r="49" spans="1:702" s="57" customFormat="1" ht="8.1" customHeight="1" x14ac:dyDescent="0.25">
      <c r="A49" s="25"/>
      <c r="B49" s="6"/>
      <c r="C49" s="7"/>
      <c r="D49" s="8"/>
      <c r="E49" s="14"/>
      <c r="F49" s="30"/>
    </row>
    <row r="50" spans="1:702" s="61" customFormat="1" x14ac:dyDescent="0.25">
      <c r="A50" s="43" t="s">
        <v>44</v>
      </c>
      <c r="B50" s="58" t="s">
        <v>45</v>
      </c>
      <c r="C50" s="82"/>
      <c r="D50" s="82"/>
      <c r="E50" s="82"/>
      <c r="F50" s="83"/>
      <c r="ZY50" s="61" t="s">
        <v>1</v>
      </c>
      <c r="ZZ50" s="62"/>
    </row>
    <row r="51" spans="1:702" s="57" customFormat="1" ht="38.25" x14ac:dyDescent="0.25">
      <c r="A51" s="24" t="s">
        <v>113</v>
      </c>
      <c r="B51" s="11" t="s">
        <v>149</v>
      </c>
      <c r="C51" s="10" t="s">
        <v>23</v>
      </c>
      <c r="D51" s="14">
        <f>2*2</f>
        <v>4</v>
      </c>
      <c r="E51" s="14"/>
      <c r="F51" s="30">
        <f>E51*D51</f>
        <v>0</v>
      </c>
    </row>
    <row r="52" spans="1:702" s="57" customFormat="1" ht="51" x14ac:dyDescent="0.25">
      <c r="A52" s="24" t="s">
        <v>113</v>
      </c>
      <c r="B52" s="11" t="s">
        <v>150</v>
      </c>
      <c r="C52" s="10" t="s">
        <v>23</v>
      </c>
      <c r="D52" s="14">
        <f>2*2</f>
        <v>4</v>
      </c>
      <c r="E52" s="14"/>
      <c r="F52" s="30">
        <f>E52*D52</f>
        <v>0</v>
      </c>
    </row>
    <row r="53" spans="1:702" s="57" customFormat="1" ht="51" x14ac:dyDescent="0.25">
      <c r="A53" s="24" t="s">
        <v>113</v>
      </c>
      <c r="B53" s="11" t="s">
        <v>151</v>
      </c>
      <c r="C53" s="10" t="s">
        <v>23</v>
      </c>
      <c r="D53" s="14">
        <f>1*2</f>
        <v>2</v>
      </c>
      <c r="E53" s="14"/>
      <c r="F53" s="30">
        <f>E53*D53</f>
        <v>0</v>
      </c>
    </row>
    <row r="54" spans="1:702" s="63" customFormat="1" x14ac:dyDescent="0.25">
      <c r="A54" s="44"/>
      <c r="B54" s="17" t="s">
        <v>295</v>
      </c>
      <c r="C54" s="19"/>
      <c r="D54" s="20"/>
      <c r="E54" s="20"/>
      <c r="F54" s="31">
        <f>SUM(F51:F53)</f>
        <v>0</v>
      </c>
    </row>
    <row r="55" spans="1:702" s="57" customFormat="1" ht="8.1" customHeight="1" thickBot="1" x14ac:dyDescent="0.3">
      <c r="A55" s="24"/>
      <c r="B55" s="17"/>
      <c r="C55" s="10"/>
      <c r="D55" s="14"/>
      <c r="E55" s="8"/>
      <c r="F55" s="29"/>
    </row>
    <row r="56" spans="1:702" s="68" customFormat="1" ht="26.25" thickTop="1" x14ac:dyDescent="0.25">
      <c r="A56" s="45"/>
      <c r="B56" s="50" t="s">
        <v>152</v>
      </c>
      <c r="C56" s="51"/>
      <c r="D56" s="21"/>
      <c r="E56" s="21"/>
      <c r="F56" s="32">
        <f>F23+F28+F34+F42+F48+F54</f>
        <v>0</v>
      </c>
    </row>
    <row r="57" spans="1:702" s="57" customFormat="1" x14ac:dyDescent="0.25">
      <c r="A57" s="24"/>
      <c r="B57" s="11"/>
      <c r="C57" s="10"/>
      <c r="D57" s="14"/>
      <c r="E57" s="8"/>
      <c r="F57" s="29"/>
      <c r="G57" s="66"/>
    </row>
    <row r="58" spans="1:702" ht="15.75" x14ac:dyDescent="0.25">
      <c r="A58" s="42" t="s">
        <v>46</v>
      </c>
      <c r="B58" s="97" t="s">
        <v>153</v>
      </c>
      <c r="C58" s="97"/>
      <c r="D58" s="97"/>
      <c r="E58" s="97"/>
      <c r="F58" s="98"/>
      <c r="ZY58" s="40" t="s">
        <v>1</v>
      </c>
      <c r="ZZ58" s="41"/>
    </row>
    <row r="59" spans="1:702" s="57" customFormat="1" ht="7.5" customHeight="1" x14ac:dyDescent="0.25">
      <c r="A59" s="25"/>
      <c r="B59" s="6"/>
      <c r="C59" s="7"/>
      <c r="D59" s="8"/>
      <c r="E59" s="8"/>
      <c r="F59" s="29"/>
    </row>
    <row r="60" spans="1:702" s="61" customFormat="1" x14ac:dyDescent="0.25">
      <c r="A60" s="43" t="s">
        <v>14</v>
      </c>
      <c r="B60" s="58" t="s">
        <v>36</v>
      </c>
      <c r="C60" s="59"/>
      <c r="D60" s="59"/>
      <c r="E60" s="59"/>
      <c r="F60" s="60"/>
      <c r="ZY60" s="61" t="s">
        <v>1</v>
      </c>
      <c r="ZZ60" s="62"/>
    </row>
    <row r="61" spans="1:702" s="57" customFormat="1" ht="51" x14ac:dyDescent="0.25">
      <c r="A61" s="24" t="s">
        <v>154</v>
      </c>
      <c r="B61" s="11" t="s">
        <v>155</v>
      </c>
      <c r="C61" s="10" t="s">
        <v>24</v>
      </c>
      <c r="D61" s="14">
        <f>4</f>
        <v>4</v>
      </c>
      <c r="E61" s="14"/>
      <c r="F61" s="30">
        <f>E61*D61</f>
        <v>0</v>
      </c>
    </row>
    <row r="62" spans="1:702" s="63" customFormat="1" x14ac:dyDescent="0.25">
      <c r="A62" s="44"/>
      <c r="B62" s="17" t="s">
        <v>54</v>
      </c>
      <c r="C62" s="19"/>
      <c r="D62" s="20"/>
      <c r="E62" s="20"/>
      <c r="F62" s="31">
        <f>F61</f>
        <v>0</v>
      </c>
    </row>
    <row r="63" spans="1:702" s="57" customFormat="1" ht="8.1" customHeight="1" x14ac:dyDescent="0.25">
      <c r="A63" s="25"/>
      <c r="B63" s="6"/>
      <c r="C63" s="7"/>
      <c r="D63" s="8"/>
      <c r="E63" s="14"/>
      <c r="F63" s="30"/>
    </row>
    <row r="64" spans="1:702" s="61" customFormat="1" x14ac:dyDescent="0.25">
      <c r="A64" s="43" t="s">
        <v>15</v>
      </c>
      <c r="B64" s="58" t="s">
        <v>37</v>
      </c>
      <c r="C64" s="59"/>
      <c r="D64" s="59"/>
      <c r="E64" s="64"/>
      <c r="F64" s="65"/>
      <c r="ZY64" s="61" t="s">
        <v>1</v>
      </c>
      <c r="ZZ64" s="62"/>
    </row>
    <row r="65" spans="1:702" s="57" customFormat="1" ht="51" x14ac:dyDescent="0.25">
      <c r="A65" s="24" t="s">
        <v>20</v>
      </c>
      <c r="B65" s="11" t="s">
        <v>117</v>
      </c>
      <c r="C65" s="10" t="s">
        <v>24</v>
      </c>
      <c r="D65" s="14">
        <v>6</v>
      </c>
      <c r="E65" s="14"/>
      <c r="F65" s="30">
        <f>E65*D65</f>
        <v>0</v>
      </c>
      <c r="G65" s="66"/>
    </row>
    <row r="66" spans="1:702" s="57" customFormat="1" ht="63.75" x14ac:dyDescent="0.25">
      <c r="A66" s="24" t="s">
        <v>64</v>
      </c>
      <c r="B66" s="9" t="s">
        <v>94</v>
      </c>
      <c r="C66" s="10" t="s">
        <v>24</v>
      </c>
      <c r="D66" s="14">
        <v>30</v>
      </c>
      <c r="E66" s="14"/>
      <c r="F66" s="30">
        <f t="shared" ref="F66" si="2">E66*D66</f>
        <v>0</v>
      </c>
      <c r="G66" s="66"/>
    </row>
    <row r="67" spans="1:702" s="63" customFormat="1" x14ac:dyDescent="0.25">
      <c r="A67" s="44"/>
      <c r="B67" s="17" t="s">
        <v>55</v>
      </c>
      <c r="C67" s="19"/>
      <c r="D67" s="20"/>
      <c r="E67" s="20"/>
      <c r="F67" s="31">
        <f>SUM(F65:F66)</f>
        <v>0</v>
      </c>
    </row>
    <row r="68" spans="1:702" s="57" customFormat="1" ht="8.1" customHeight="1" x14ac:dyDescent="0.25">
      <c r="A68" s="25"/>
      <c r="B68" s="6"/>
      <c r="C68" s="7"/>
      <c r="D68" s="8"/>
      <c r="E68" s="14"/>
      <c r="F68" s="30"/>
    </row>
    <row r="69" spans="1:702" s="61" customFormat="1" x14ac:dyDescent="0.25">
      <c r="A69" s="43" t="s">
        <v>18</v>
      </c>
      <c r="B69" s="58" t="s">
        <v>38</v>
      </c>
      <c r="C69" s="59"/>
      <c r="D69" s="59"/>
      <c r="E69" s="64"/>
      <c r="F69" s="65"/>
      <c r="ZY69" s="61" t="s">
        <v>1</v>
      </c>
      <c r="ZZ69" s="62"/>
    </row>
    <row r="70" spans="1:702" s="57" customFormat="1" ht="38.25" x14ac:dyDescent="0.25">
      <c r="A70" s="26" t="s">
        <v>19</v>
      </c>
      <c r="B70" s="12" t="s">
        <v>116</v>
      </c>
      <c r="C70" s="15" t="s">
        <v>0</v>
      </c>
      <c r="D70" s="34">
        <v>1</v>
      </c>
      <c r="E70" s="14"/>
      <c r="F70" s="30">
        <f t="shared" ref="F70" si="3">E70*D70</f>
        <v>0</v>
      </c>
    </row>
    <row r="71" spans="1:702" s="63" customFormat="1" x14ac:dyDescent="0.25">
      <c r="A71" s="44"/>
      <c r="B71" s="17" t="s">
        <v>56</v>
      </c>
      <c r="C71" s="19"/>
      <c r="D71" s="20"/>
      <c r="E71" s="20"/>
      <c r="F71" s="31">
        <f>SUM(F70:F70)</f>
        <v>0</v>
      </c>
    </row>
    <row r="72" spans="1:702" s="57" customFormat="1" ht="8.1" customHeight="1" x14ac:dyDescent="0.25">
      <c r="A72" s="25"/>
      <c r="B72" s="6"/>
      <c r="C72" s="7"/>
      <c r="D72" s="8"/>
      <c r="E72" s="14"/>
      <c r="F72" s="30"/>
    </row>
    <row r="73" spans="1:702" s="61" customFormat="1" x14ac:dyDescent="0.25">
      <c r="A73" s="43" t="s">
        <v>39</v>
      </c>
      <c r="B73" s="58" t="s">
        <v>57</v>
      </c>
      <c r="C73" s="59"/>
      <c r="D73" s="59"/>
      <c r="E73" s="64"/>
      <c r="F73" s="65"/>
      <c r="ZY73" s="61" t="s">
        <v>1</v>
      </c>
      <c r="ZZ73" s="62"/>
    </row>
    <row r="74" spans="1:702" s="57" customFormat="1" ht="51" x14ac:dyDescent="0.25">
      <c r="A74" s="24" t="s">
        <v>266</v>
      </c>
      <c r="B74" s="11" t="s">
        <v>104</v>
      </c>
      <c r="C74" s="10" t="s">
        <v>0</v>
      </c>
      <c r="D74" s="34">
        <v>1</v>
      </c>
      <c r="E74" s="14"/>
      <c r="F74" s="30">
        <f t="shared" ref="F74" si="4">E74*D74</f>
        <v>0</v>
      </c>
      <c r="G74" s="66"/>
    </row>
    <row r="75" spans="1:702" s="63" customFormat="1" x14ac:dyDescent="0.25">
      <c r="A75" s="44"/>
      <c r="B75" s="17" t="s">
        <v>58</v>
      </c>
      <c r="C75" s="19"/>
      <c r="D75" s="20"/>
      <c r="E75" s="20"/>
      <c r="F75" s="31">
        <f>F74</f>
        <v>0</v>
      </c>
    </row>
    <row r="76" spans="1:702" s="57" customFormat="1" ht="8.1" customHeight="1" thickBot="1" x14ac:dyDescent="0.3">
      <c r="A76" s="24"/>
      <c r="B76" s="17"/>
      <c r="C76" s="10"/>
      <c r="D76" s="14"/>
      <c r="E76" s="8"/>
      <c r="F76" s="29"/>
      <c r="H76" s="67"/>
      <c r="I76" s="67"/>
    </row>
    <row r="77" spans="1:702" s="68" customFormat="1" ht="26.25" thickTop="1" x14ac:dyDescent="0.25">
      <c r="A77" s="45"/>
      <c r="B77" s="22" t="s">
        <v>156</v>
      </c>
      <c r="C77" s="23"/>
      <c r="D77" s="21"/>
      <c r="E77" s="21"/>
      <c r="F77" s="32">
        <f>F62+F67+F71+F75</f>
        <v>0</v>
      </c>
      <c r="H77" s="84"/>
      <c r="I77" s="84"/>
    </row>
    <row r="78" spans="1:702" s="57" customFormat="1" x14ac:dyDescent="0.25">
      <c r="A78" s="24"/>
      <c r="B78" s="11"/>
      <c r="C78" s="10"/>
      <c r="D78" s="14"/>
      <c r="E78" s="8"/>
      <c r="F78" s="29"/>
      <c r="G78" s="66"/>
      <c r="H78" s="67"/>
      <c r="I78" s="67"/>
    </row>
    <row r="79" spans="1:702" ht="15.75" x14ac:dyDescent="0.25">
      <c r="A79" s="42" t="s">
        <v>47</v>
      </c>
      <c r="B79" s="97" t="s">
        <v>158</v>
      </c>
      <c r="C79" s="97"/>
      <c r="D79" s="97"/>
      <c r="E79" s="97"/>
      <c r="F79" s="98"/>
      <c r="H79" s="85"/>
      <c r="I79" s="85"/>
      <c r="ZY79" s="40" t="s">
        <v>1</v>
      </c>
      <c r="ZZ79" s="41"/>
    </row>
    <row r="80" spans="1:702" s="57" customFormat="1" ht="7.5" customHeight="1" x14ac:dyDescent="0.25">
      <c r="A80" s="25"/>
      <c r="B80" s="6"/>
      <c r="C80" s="7"/>
      <c r="D80" s="8"/>
      <c r="E80" s="8"/>
      <c r="F80" s="29"/>
      <c r="H80" s="67"/>
      <c r="I80" s="67"/>
    </row>
    <row r="81" spans="1:702" s="61" customFormat="1" x14ac:dyDescent="0.25">
      <c r="A81" s="43" t="s">
        <v>160</v>
      </c>
      <c r="B81" s="58" t="s">
        <v>161</v>
      </c>
      <c r="C81" s="59"/>
      <c r="D81" s="59"/>
      <c r="E81" s="59"/>
      <c r="F81" s="60"/>
      <c r="H81" s="86"/>
      <c r="I81" s="86"/>
      <c r="ZY81" s="61" t="s">
        <v>1</v>
      </c>
      <c r="ZZ81" s="62"/>
    </row>
    <row r="82" spans="1:702" s="57" customFormat="1" ht="25.5" x14ac:dyDescent="0.25">
      <c r="A82" s="24" t="s">
        <v>163</v>
      </c>
      <c r="B82" s="11" t="s">
        <v>162</v>
      </c>
      <c r="C82" s="10" t="s">
        <v>0</v>
      </c>
      <c r="D82" s="34">
        <v>1</v>
      </c>
      <c r="E82" s="14"/>
      <c r="F82" s="30">
        <f>E82*D82</f>
        <v>0</v>
      </c>
    </row>
    <row r="83" spans="1:702" s="63" customFormat="1" x14ac:dyDescent="0.25">
      <c r="A83" s="44"/>
      <c r="B83" s="17" t="s">
        <v>164</v>
      </c>
      <c r="C83" s="19"/>
      <c r="D83" s="20"/>
      <c r="E83" s="20"/>
      <c r="F83" s="31">
        <f>SUM(F82:F82)</f>
        <v>0</v>
      </c>
    </row>
    <row r="84" spans="1:702" s="57" customFormat="1" ht="7.5" customHeight="1" x14ac:dyDescent="0.25">
      <c r="A84" s="25"/>
      <c r="B84" s="6"/>
      <c r="C84" s="7"/>
      <c r="D84" s="8"/>
      <c r="E84" s="8"/>
      <c r="F84" s="29"/>
      <c r="H84" s="67"/>
      <c r="I84" s="67"/>
    </row>
    <row r="85" spans="1:702" s="61" customFormat="1" x14ac:dyDescent="0.25">
      <c r="A85" s="43" t="s">
        <v>14</v>
      </c>
      <c r="B85" s="58" t="s">
        <v>36</v>
      </c>
      <c r="C85" s="59"/>
      <c r="D85" s="59"/>
      <c r="E85" s="59"/>
      <c r="F85" s="60"/>
      <c r="H85" s="86"/>
      <c r="I85" s="86"/>
      <c r="ZY85" s="61" t="s">
        <v>1</v>
      </c>
      <c r="ZZ85" s="62"/>
    </row>
    <row r="86" spans="1:702" s="57" customFormat="1" ht="25.5" x14ac:dyDescent="0.25">
      <c r="A86" s="24" t="s">
        <v>267</v>
      </c>
      <c r="B86" s="11" t="s">
        <v>101</v>
      </c>
      <c r="C86" s="10" t="s">
        <v>24</v>
      </c>
      <c r="D86" s="14">
        <v>3</v>
      </c>
      <c r="E86" s="14"/>
      <c r="F86" s="30">
        <f t="shared" ref="F86" si="5">E86*D86</f>
        <v>0</v>
      </c>
    </row>
    <row r="87" spans="1:702" s="57" customFormat="1" ht="25.5" x14ac:dyDescent="0.25">
      <c r="A87" s="24" t="s">
        <v>268</v>
      </c>
      <c r="B87" s="11" t="s">
        <v>100</v>
      </c>
      <c r="C87" s="10" t="s">
        <v>24</v>
      </c>
      <c r="D87" s="14">
        <v>3</v>
      </c>
      <c r="E87" s="14"/>
      <c r="F87" s="30">
        <f>E87*D87</f>
        <v>0</v>
      </c>
    </row>
    <row r="88" spans="1:702" s="63" customFormat="1" x14ac:dyDescent="0.25">
      <c r="A88" s="44"/>
      <c r="B88" s="17" t="s">
        <v>54</v>
      </c>
      <c r="C88" s="19"/>
      <c r="D88" s="20"/>
      <c r="E88" s="20"/>
      <c r="F88" s="31">
        <f>SUM(F86:F87)</f>
        <v>0</v>
      </c>
    </row>
    <row r="89" spans="1:702" s="57" customFormat="1" ht="8.1" customHeight="1" x14ac:dyDescent="0.25">
      <c r="A89" s="25"/>
      <c r="B89" s="6"/>
      <c r="C89" s="7"/>
      <c r="D89" s="8"/>
      <c r="E89" s="14"/>
      <c r="F89" s="30"/>
    </row>
    <row r="90" spans="1:702" s="61" customFormat="1" x14ac:dyDescent="0.25">
      <c r="A90" s="43" t="s">
        <v>15</v>
      </c>
      <c r="B90" s="58" t="s">
        <v>37</v>
      </c>
      <c r="C90" s="59"/>
      <c r="D90" s="59"/>
      <c r="E90" s="59"/>
      <c r="F90" s="60"/>
      <c r="ZY90" s="61" t="s">
        <v>1</v>
      </c>
      <c r="ZZ90" s="62"/>
    </row>
    <row r="91" spans="1:702" s="57" customFormat="1" ht="51" x14ac:dyDescent="0.25">
      <c r="A91" s="24" t="s">
        <v>165</v>
      </c>
      <c r="B91" s="11" t="s">
        <v>166</v>
      </c>
      <c r="C91" s="10" t="s">
        <v>24</v>
      </c>
      <c r="D91" s="14">
        <v>16</v>
      </c>
      <c r="E91" s="14"/>
      <c r="F91" s="30">
        <f>E91*D91</f>
        <v>0</v>
      </c>
      <c r="G91" s="66"/>
    </row>
    <row r="92" spans="1:702" s="57" customFormat="1" ht="63.75" x14ac:dyDescent="0.25">
      <c r="A92" s="24" t="s">
        <v>28</v>
      </c>
      <c r="B92" s="11" t="s">
        <v>90</v>
      </c>
      <c r="C92" s="10" t="s">
        <v>24</v>
      </c>
      <c r="D92" s="14">
        <v>60</v>
      </c>
      <c r="E92" s="14"/>
      <c r="F92" s="30">
        <f>E92*D92</f>
        <v>0</v>
      </c>
    </row>
    <row r="93" spans="1:702" s="63" customFormat="1" x14ac:dyDescent="0.25">
      <c r="A93" s="44"/>
      <c r="B93" s="17" t="s">
        <v>55</v>
      </c>
      <c r="C93" s="19"/>
      <c r="D93" s="20"/>
      <c r="E93" s="20"/>
      <c r="F93" s="31">
        <f>SUM(F91:F92)</f>
        <v>0</v>
      </c>
    </row>
    <row r="94" spans="1:702" s="57" customFormat="1" ht="8.1" customHeight="1" x14ac:dyDescent="0.25">
      <c r="A94" s="25"/>
      <c r="B94" s="6"/>
      <c r="C94" s="7"/>
      <c r="D94" s="8"/>
      <c r="E94" s="14"/>
      <c r="F94" s="30"/>
    </row>
    <row r="95" spans="1:702" s="61" customFormat="1" x14ac:dyDescent="0.25">
      <c r="A95" s="43" t="s">
        <v>48</v>
      </c>
      <c r="B95" s="58" t="s">
        <v>49</v>
      </c>
      <c r="C95" s="59"/>
      <c r="D95" s="59"/>
      <c r="E95" s="64"/>
      <c r="F95" s="65"/>
      <c r="ZY95" s="61" t="s">
        <v>1</v>
      </c>
      <c r="ZZ95" s="62"/>
    </row>
    <row r="96" spans="1:702" s="57" customFormat="1" ht="38.25" x14ac:dyDescent="0.25">
      <c r="A96" s="24" t="s">
        <v>29</v>
      </c>
      <c r="B96" s="11" t="s">
        <v>91</v>
      </c>
      <c r="C96" s="10" t="s">
        <v>24</v>
      </c>
      <c r="D96" s="14">
        <v>2</v>
      </c>
      <c r="E96" s="14"/>
      <c r="F96" s="30">
        <f>E96*D96</f>
        <v>0</v>
      </c>
      <c r="G96" s="66"/>
    </row>
    <row r="97" spans="1:702" s="57" customFormat="1" ht="38.25" x14ac:dyDescent="0.25">
      <c r="A97" s="24" t="s">
        <v>169</v>
      </c>
      <c r="B97" s="11" t="s">
        <v>170</v>
      </c>
      <c r="C97" s="10" t="s">
        <v>0</v>
      </c>
      <c r="D97" s="34">
        <v>1</v>
      </c>
      <c r="E97" s="14"/>
      <c r="F97" s="30">
        <f>E97*D97</f>
        <v>0</v>
      </c>
      <c r="G97" s="66"/>
    </row>
    <row r="98" spans="1:702" s="63" customFormat="1" x14ac:dyDescent="0.25">
      <c r="A98" s="44"/>
      <c r="B98" s="17" t="s">
        <v>62</v>
      </c>
      <c r="C98" s="19"/>
      <c r="D98" s="20"/>
      <c r="E98" s="20"/>
      <c r="F98" s="31">
        <f>SUM(F96:F97)</f>
        <v>0</v>
      </c>
    </row>
    <row r="99" spans="1:702" s="57" customFormat="1" ht="8.1" customHeight="1" x14ac:dyDescent="0.25">
      <c r="A99" s="25"/>
      <c r="B99" s="6"/>
      <c r="C99" s="7"/>
      <c r="D99" s="8"/>
      <c r="E99" s="14"/>
      <c r="F99" s="30"/>
    </row>
    <row r="100" spans="1:702" s="61" customFormat="1" x14ac:dyDescent="0.25">
      <c r="A100" s="43" t="s">
        <v>39</v>
      </c>
      <c r="B100" s="58" t="s">
        <v>57</v>
      </c>
      <c r="C100" s="59"/>
      <c r="D100" s="59"/>
      <c r="E100" s="64"/>
      <c r="F100" s="65"/>
      <c r="ZY100" s="61" t="s">
        <v>1</v>
      </c>
      <c r="ZZ100" s="62"/>
    </row>
    <row r="101" spans="1:702" s="57" customFormat="1" ht="51" x14ac:dyDescent="0.25">
      <c r="A101" s="24" t="s">
        <v>269</v>
      </c>
      <c r="B101" s="11" t="s">
        <v>167</v>
      </c>
      <c r="C101" s="10" t="s">
        <v>0</v>
      </c>
      <c r="D101" s="34">
        <v>1</v>
      </c>
      <c r="E101" s="14"/>
      <c r="F101" s="30">
        <f t="shared" ref="F101:F102" si="6">E101*D101</f>
        <v>0</v>
      </c>
      <c r="G101" s="66"/>
    </row>
    <row r="102" spans="1:702" s="57" customFormat="1" x14ac:dyDescent="0.25">
      <c r="A102" s="24" t="s">
        <v>270</v>
      </c>
      <c r="B102" s="11" t="s">
        <v>168</v>
      </c>
      <c r="C102" s="10" t="s">
        <v>0</v>
      </c>
      <c r="D102" s="34">
        <v>1</v>
      </c>
      <c r="E102" s="14"/>
      <c r="F102" s="30">
        <f t="shared" si="6"/>
        <v>0</v>
      </c>
      <c r="G102" s="66"/>
    </row>
    <row r="103" spans="1:702" s="63" customFormat="1" x14ac:dyDescent="0.25">
      <c r="A103" s="44"/>
      <c r="B103" s="17" t="s">
        <v>58</v>
      </c>
      <c r="C103" s="19"/>
      <c r="D103" s="20"/>
      <c r="E103" s="20"/>
      <c r="F103" s="31">
        <f>SUM(F101:F102)</f>
        <v>0</v>
      </c>
    </row>
    <row r="104" spans="1:702" s="57" customFormat="1" ht="8.1" customHeight="1" x14ac:dyDescent="0.25">
      <c r="A104" s="25"/>
      <c r="B104" s="6"/>
      <c r="C104" s="7"/>
      <c r="D104" s="8"/>
      <c r="E104" s="14"/>
      <c r="F104" s="30"/>
    </row>
    <row r="105" spans="1:702" s="61" customFormat="1" x14ac:dyDescent="0.25">
      <c r="A105" s="43" t="s">
        <v>40</v>
      </c>
      <c r="B105" s="58" t="s">
        <v>41</v>
      </c>
      <c r="C105" s="59"/>
      <c r="D105" s="59"/>
      <c r="E105" s="64"/>
      <c r="F105" s="65"/>
      <c r="ZY105" s="61" t="s">
        <v>1</v>
      </c>
      <c r="ZZ105" s="62"/>
    </row>
    <row r="106" spans="1:702" s="57" customFormat="1" ht="63.75" x14ac:dyDescent="0.25">
      <c r="A106" s="24" t="s">
        <v>257</v>
      </c>
      <c r="B106" s="13" t="s">
        <v>102</v>
      </c>
      <c r="C106" s="10" t="s">
        <v>0</v>
      </c>
      <c r="D106" s="34">
        <v>1</v>
      </c>
      <c r="E106" s="36"/>
      <c r="F106" s="30">
        <f>E106*D106</f>
        <v>0</v>
      </c>
    </row>
    <row r="107" spans="1:702" s="57" customFormat="1" ht="51" x14ac:dyDescent="0.25">
      <c r="A107" s="24" t="s">
        <v>258</v>
      </c>
      <c r="B107" s="11" t="s">
        <v>84</v>
      </c>
      <c r="C107" s="10" t="s">
        <v>0</v>
      </c>
      <c r="D107" s="34">
        <v>1</v>
      </c>
      <c r="E107" s="14"/>
      <c r="F107" s="30">
        <f t="shared" ref="F107:F108" si="7">E107*D107</f>
        <v>0</v>
      </c>
    </row>
    <row r="108" spans="1:702" s="57" customFormat="1" ht="38.25" x14ac:dyDescent="0.25">
      <c r="A108" s="24" t="s">
        <v>27</v>
      </c>
      <c r="B108" s="12" t="s">
        <v>85</v>
      </c>
      <c r="C108" s="15" t="s">
        <v>0</v>
      </c>
      <c r="D108" s="34">
        <v>1</v>
      </c>
      <c r="E108" s="14"/>
      <c r="F108" s="30">
        <f t="shared" si="7"/>
        <v>0</v>
      </c>
    </row>
    <row r="109" spans="1:702" s="63" customFormat="1" x14ac:dyDescent="0.25">
      <c r="A109" s="44"/>
      <c r="B109" s="17" t="s">
        <v>59</v>
      </c>
      <c r="C109" s="19"/>
      <c r="D109" s="20"/>
      <c r="E109" s="20"/>
      <c r="F109" s="31">
        <f>SUM(F106:F108)</f>
        <v>0</v>
      </c>
    </row>
    <row r="110" spans="1:702" s="57" customFormat="1" ht="8.1" customHeight="1" x14ac:dyDescent="0.25">
      <c r="A110" s="25"/>
      <c r="B110" s="6"/>
      <c r="C110" s="7"/>
      <c r="D110" s="8"/>
      <c r="E110" s="14"/>
      <c r="F110" s="30"/>
    </row>
    <row r="111" spans="1:702" s="61" customFormat="1" x14ac:dyDescent="0.25">
      <c r="A111" s="43" t="s">
        <v>44</v>
      </c>
      <c r="B111" s="58" t="s">
        <v>45</v>
      </c>
      <c r="C111" s="82"/>
      <c r="D111" s="82"/>
      <c r="E111" s="82"/>
      <c r="F111" s="83"/>
      <c r="ZY111" s="61" t="s">
        <v>1</v>
      </c>
      <c r="ZZ111" s="62"/>
    </row>
    <row r="112" spans="1:702" s="57" customFormat="1" ht="38.25" x14ac:dyDescent="0.25">
      <c r="A112" s="24" t="s">
        <v>22</v>
      </c>
      <c r="B112" s="11" t="s">
        <v>296</v>
      </c>
      <c r="C112" s="10" t="s">
        <v>23</v>
      </c>
      <c r="D112" s="14">
        <v>6</v>
      </c>
      <c r="E112" s="14"/>
      <c r="F112" s="30">
        <f>E112*D112</f>
        <v>0</v>
      </c>
    </row>
    <row r="113" spans="1:702" s="57" customFormat="1" ht="38.25" x14ac:dyDescent="0.25">
      <c r="A113" s="24" t="s">
        <v>22</v>
      </c>
      <c r="B113" s="11" t="s">
        <v>171</v>
      </c>
      <c r="C113" s="10" t="s">
        <v>23</v>
      </c>
      <c r="D113" s="14">
        <v>1</v>
      </c>
      <c r="E113" s="14"/>
      <c r="F113" s="30">
        <f>E113*D113</f>
        <v>0</v>
      </c>
    </row>
    <row r="114" spans="1:702" s="57" customFormat="1" ht="51" x14ac:dyDescent="0.25">
      <c r="A114" s="24" t="s">
        <v>22</v>
      </c>
      <c r="B114" s="11" t="s">
        <v>172</v>
      </c>
      <c r="C114" s="10" t="s">
        <v>23</v>
      </c>
      <c r="D114" s="14">
        <v>2</v>
      </c>
      <c r="E114" s="14"/>
      <c r="F114" s="30">
        <f>E114*D114</f>
        <v>0</v>
      </c>
    </row>
    <row r="115" spans="1:702" s="63" customFormat="1" x14ac:dyDescent="0.25">
      <c r="A115" s="44"/>
      <c r="B115" s="17" t="s">
        <v>295</v>
      </c>
      <c r="C115" s="19"/>
      <c r="D115" s="20"/>
      <c r="E115" s="20"/>
      <c r="F115" s="31">
        <f>SUM(F112:F114)</f>
        <v>0</v>
      </c>
    </row>
    <row r="116" spans="1:702" s="57" customFormat="1" ht="8.1" customHeight="1" thickBot="1" x14ac:dyDescent="0.3">
      <c r="A116" s="24"/>
      <c r="B116" s="17"/>
      <c r="C116" s="10"/>
      <c r="D116" s="14"/>
      <c r="E116" s="8"/>
      <c r="F116" s="29"/>
    </row>
    <row r="117" spans="1:702" s="68" customFormat="1" ht="26.25" thickTop="1" x14ac:dyDescent="0.25">
      <c r="A117" s="45"/>
      <c r="B117" s="50" t="s">
        <v>159</v>
      </c>
      <c r="C117" s="51"/>
      <c r="D117" s="21"/>
      <c r="E117" s="21"/>
      <c r="F117" s="32">
        <f>F88+F93+F98+F103+F109+F115+F83</f>
        <v>0</v>
      </c>
    </row>
    <row r="118" spans="1:702" s="57" customFormat="1" x14ac:dyDescent="0.25">
      <c r="A118" s="24"/>
      <c r="B118" s="11"/>
      <c r="C118" s="10"/>
      <c r="D118" s="14"/>
      <c r="E118" s="8"/>
      <c r="F118" s="29"/>
      <c r="G118" s="66"/>
      <c r="H118" s="67"/>
    </row>
    <row r="119" spans="1:702" ht="15.75" x14ac:dyDescent="0.25">
      <c r="A119" s="42" t="s">
        <v>52</v>
      </c>
      <c r="B119" s="97" t="s">
        <v>173</v>
      </c>
      <c r="C119" s="97"/>
      <c r="D119" s="97"/>
      <c r="E119" s="97"/>
      <c r="F119" s="98"/>
      <c r="H119" s="85"/>
      <c r="ZY119" s="40" t="s">
        <v>1</v>
      </c>
      <c r="ZZ119" s="41"/>
    </row>
    <row r="120" spans="1:702" s="57" customFormat="1" ht="7.5" customHeight="1" x14ac:dyDescent="0.25">
      <c r="A120" s="25"/>
      <c r="B120" s="6"/>
      <c r="C120" s="7"/>
      <c r="D120" s="8"/>
      <c r="E120" s="8"/>
      <c r="F120" s="29"/>
      <c r="H120" s="67"/>
    </row>
    <row r="121" spans="1:702" s="61" customFormat="1" x14ac:dyDescent="0.25">
      <c r="A121" s="43" t="s">
        <v>15</v>
      </c>
      <c r="B121" s="58" t="s">
        <v>37</v>
      </c>
      <c r="C121" s="59"/>
      <c r="D121" s="59"/>
      <c r="E121" s="59"/>
      <c r="F121" s="60"/>
      <c r="ZY121" s="61" t="s">
        <v>1</v>
      </c>
      <c r="ZZ121" s="62"/>
    </row>
    <row r="122" spans="1:702" s="57" customFormat="1" ht="63.75" x14ac:dyDescent="0.25">
      <c r="A122" s="24" t="s">
        <v>26</v>
      </c>
      <c r="B122" s="11" t="s">
        <v>82</v>
      </c>
      <c r="C122" s="10" t="s">
        <v>24</v>
      </c>
      <c r="D122" s="14">
        <v>20</v>
      </c>
      <c r="E122" s="14"/>
      <c r="F122" s="30">
        <f>E122*D122</f>
        <v>0</v>
      </c>
    </row>
    <row r="123" spans="1:702" s="63" customFormat="1" x14ac:dyDescent="0.25">
      <c r="A123" s="44"/>
      <c r="B123" s="17" t="s">
        <v>55</v>
      </c>
      <c r="C123" s="19"/>
      <c r="D123" s="20"/>
      <c r="E123" s="20"/>
      <c r="F123" s="31">
        <f>SUM(F122:F122)</f>
        <v>0</v>
      </c>
    </row>
    <row r="124" spans="1:702" s="57" customFormat="1" ht="8.1" customHeight="1" x14ac:dyDescent="0.25">
      <c r="A124" s="25"/>
      <c r="B124" s="6"/>
      <c r="C124" s="7"/>
      <c r="D124" s="8"/>
      <c r="E124" s="14"/>
      <c r="F124" s="30"/>
    </row>
    <row r="125" spans="1:702" s="61" customFormat="1" x14ac:dyDescent="0.25">
      <c r="A125" s="43" t="s">
        <v>18</v>
      </c>
      <c r="B125" s="58" t="s">
        <v>38</v>
      </c>
      <c r="C125" s="59"/>
      <c r="D125" s="59"/>
      <c r="E125" s="64"/>
      <c r="F125" s="65"/>
      <c r="ZY125" s="61" t="s">
        <v>1</v>
      </c>
      <c r="ZZ125" s="62"/>
    </row>
    <row r="126" spans="1:702" s="57" customFormat="1" ht="38.25" x14ac:dyDescent="0.25">
      <c r="A126" s="24" t="s">
        <v>19</v>
      </c>
      <c r="B126" s="11" t="s">
        <v>88</v>
      </c>
      <c r="C126" s="10" t="s">
        <v>0</v>
      </c>
      <c r="D126" s="34">
        <v>2</v>
      </c>
      <c r="E126" s="14"/>
      <c r="F126" s="30">
        <f>E126*D126</f>
        <v>0</v>
      </c>
    </row>
    <row r="127" spans="1:702" s="63" customFormat="1" x14ac:dyDescent="0.25">
      <c r="A127" s="44"/>
      <c r="B127" s="17" t="s">
        <v>56</v>
      </c>
      <c r="C127" s="19"/>
      <c r="D127" s="20"/>
      <c r="E127" s="20"/>
      <c r="F127" s="31">
        <f>SUM(F126:F126)</f>
        <v>0</v>
      </c>
    </row>
    <row r="128" spans="1:702" s="57" customFormat="1" ht="8.1" customHeight="1" x14ac:dyDescent="0.25">
      <c r="A128" s="25"/>
      <c r="B128" s="6"/>
      <c r="C128" s="7"/>
      <c r="D128" s="8"/>
      <c r="E128" s="14"/>
      <c r="F128" s="30"/>
    </row>
    <row r="129" spans="1:702" s="61" customFormat="1" x14ac:dyDescent="0.25">
      <c r="A129" s="43" t="s">
        <v>78</v>
      </c>
      <c r="B129" s="58" t="s">
        <v>32</v>
      </c>
      <c r="C129" s="59"/>
      <c r="D129" s="59"/>
      <c r="E129" s="64"/>
      <c r="F129" s="65"/>
      <c r="ZY129" s="61" t="s">
        <v>1</v>
      </c>
      <c r="ZZ129" s="62"/>
    </row>
    <row r="130" spans="1:702" s="57" customFormat="1" ht="38.25" x14ac:dyDescent="0.25">
      <c r="A130" s="24" t="s">
        <v>174</v>
      </c>
      <c r="B130" s="9" t="s">
        <v>175</v>
      </c>
      <c r="C130" s="15" t="s">
        <v>0</v>
      </c>
      <c r="D130" s="34">
        <v>2</v>
      </c>
      <c r="E130" s="14"/>
      <c r="F130" s="30">
        <f>E130*D130</f>
        <v>0</v>
      </c>
    </row>
    <row r="131" spans="1:702" s="63" customFormat="1" x14ac:dyDescent="0.25">
      <c r="A131" s="44"/>
      <c r="B131" s="17" t="s">
        <v>53</v>
      </c>
      <c r="C131" s="19"/>
      <c r="D131" s="20"/>
      <c r="E131" s="20"/>
      <c r="F131" s="31">
        <f>SUM(F130:F130)</f>
        <v>0</v>
      </c>
    </row>
    <row r="132" spans="1:702" s="57" customFormat="1" ht="8.1" customHeight="1" x14ac:dyDescent="0.25">
      <c r="A132" s="25"/>
      <c r="B132" s="6"/>
      <c r="C132" s="7"/>
      <c r="D132" s="8"/>
      <c r="E132" s="14"/>
      <c r="F132" s="30"/>
    </row>
    <row r="133" spans="1:702" s="61" customFormat="1" x14ac:dyDescent="0.25">
      <c r="A133" s="43" t="s">
        <v>44</v>
      </c>
      <c r="B133" s="58" t="s">
        <v>45</v>
      </c>
      <c r="C133" s="82"/>
      <c r="D133" s="82"/>
      <c r="E133" s="82"/>
      <c r="F133" s="83"/>
      <c r="ZY133" s="61" t="s">
        <v>1</v>
      </c>
      <c r="ZZ133" s="62"/>
    </row>
    <row r="134" spans="1:702" s="57" customFormat="1" ht="38.25" x14ac:dyDescent="0.25">
      <c r="A134" s="24" t="s">
        <v>22</v>
      </c>
      <c r="B134" s="11" t="s">
        <v>176</v>
      </c>
      <c r="C134" s="10" t="s">
        <v>23</v>
      </c>
      <c r="D134" s="14">
        <v>1</v>
      </c>
      <c r="E134" s="14"/>
      <c r="F134" s="30">
        <f>E134*D134</f>
        <v>0</v>
      </c>
    </row>
    <row r="135" spans="1:702" s="63" customFormat="1" x14ac:dyDescent="0.25">
      <c r="A135" s="44"/>
      <c r="B135" s="17" t="s">
        <v>295</v>
      </c>
      <c r="C135" s="19"/>
      <c r="D135" s="20"/>
      <c r="E135" s="20"/>
      <c r="F135" s="31">
        <f>SUM(F134:F134)</f>
        <v>0</v>
      </c>
    </row>
    <row r="136" spans="1:702" s="57" customFormat="1" ht="8.1" customHeight="1" thickBot="1" x14ac:dyDescent="0.3">
      <c r="A136" s="24"/>
      <c r="B136" s="17"/>
      <c r="C136" s="10"/>
      <c r="D136" s="14"/>
      <c r="E136" s="8"/>
      <c r="F136" s="29"/>
    </row>
    <row r="137" spans="1:702" s="68" customFormat="1" ht="26.25" thickTop="1" x14ac:dyDescent="0.25">
      <c r="A137" s="45"/>
      <c r="B137" s="50" t="s">
        <v>177</v>
      </c>
      <c r="C137" s="51"/>
      <c r="D137" s="21"/>
      <c r="E137" s="21"/>
      <c r="F137" s="32">
        <f>F123+F127+F135+F131</f>
        <v>0</v>
      </c>
    </row>
    <row r="138" spans="1:702" s="57" customFormat="1" x14ac:dyDescent="0.25">
      <c r="A138" s="24"/>
      <c r="B138" s="11"/>
      <c r="C138" s="10"/>
      <c r="D138" s="14"/>
      <c r="E138" s="8"/>
      <c r="F138" s="29"/>
      <c r="G138" s="66"/>
    </row>
    <row r="139" spans="1:702" ht="15.75" x14ac:dyDescent="0.25">
      <c r="A139" s="42" t="s">
        <v>74</v>
      </c>
      <c r="B139" s="69" t="s">
        <v>109</v>
      </c>
      <c r="C139" s="69"/>
      <c r="D139" s="69"/>
      <c r="E139" s="69"/>
      <c r="F139" s="70"/>
      <c r="ZY139" s="40" t="s">
        <v>1</v>
      </c>
      <c r="ZZ139" s="41"/>
    </row>
    <row r="140" spans="1:702" s="57" customFormat="1" ht="8.1" customHeight="1" x14ac:dyDescent="0.25">
      <c r="A140" s="25"/>
      <c r="B140" s="6"/>
      <c r="C140" s="7"/>
      <c r="D140" s="8"/>
      <c r="E140" s="8"/>
      <c r="F140" s="29"/>
    </row>
    <row r="141" spans="1:702" s="61" customFormat="1" ht="25.5" x14ac:dyDescent="0.25">
      <c r="A141" s="43" t="s">
        <v>107</v>
      </c>
      <c r="B141" s="58" t="s">
        <v>106</v>
      </c>
      <c r="C141" s="59"/>
      <c r="D141" s="59"/>
      <c r="E141" s="64"/>
      <c r="F141" s="65"/>
      <c r="ZY141" s="61" t="s">
        <v>1</v>
      </c>
      <c r="ZZ141" s="62"/>
    </row>
    <row r="142" spans="1:702" s="57" customFormat="1" ht="25.5" x14ac:dyDescent="0.25">
      <c r="A142" s="54" t="s">
        <v>137</v>
      </c>
      <c r="B142" s="11" t="s">
        <v>138</v>
      </c>
      <c r="C142" s="16" t="s">
        <v>108</v>
      </c>
      <c r="D142" s="34"/>
      <c r="E142" s="14"/>
      <c r="F142" s="30"/>
    </row>
    <row r="143" spans="1:702" s="63" customFormat="1" x14ac:dyDescent="0.25">
      <c r="A143" s="44"/>
      <c r="B143" s="17" t="s">
        <v>122</v>
      </c>
      <c r="C143" s="19"/>
      <c r="D143" s="20"/>
      <c r="E143" s="20"/>
      <c r="F143" s="31">
        <f>F142</f>
        <v>0</v>
      </c>
    </row>
    <row r="144" spans="1:702" s="57" customFormat="1" ht="8.1" customHeight="1" thickBot="1" x14ac:dyDescent="0.3">
      <c r="A144" s="24"/>
      <c r="B144" s="17"/>
      <c r="C144" s="10"/>
      <c r="D144" s="14"/>
      <c r="E144" s="8"/>
      <c r="F144" s="29"/>
    </row>
    <row r="145" spans="1:701" s="68" customFormat="1" ht="15.75" thickTop="1" x14ac:dyDescent="0.25">
      <c r="A145" s="45"/>
      <c r="B145" s="22" t="s">
        <v>178</v>
      </c>
      <c r="C145" s="23"/>
      <c r="D145" s="21"/>
      <c r="E145" s="21"/>
      <c r="F145" s="32">
        <f>+F143</f>
        <v>0</v>
      </c>
    </row>
    <row r="146" spans="1:701" s="57" customFormat="1" ht="8.1" customHeight="1" x14ac:dyDescent="0.25">
      <c r="A146" s="27"/>
      <c r="B146" s="3"/>
      <c r="C146" s="4"/>
      <c r="D146" s="5"/>
      <c r="E146" s="5"/>
      <c r="F146" s="33"/>
    </row>
    <row r="147" spans="1:701" x14ac:dyDescent="0.25">
      <c r="A147" s="46"/>
      <c r="B147" s="71"/>
      <c r="C147" s="72"/>
      <c r="D147" s="72"/>
      <c r="E147" s="72"/>
      <c r="F147" s="73"/>
    </row>
    <row r="148" spans="1:701" x14ac:dyDescent="0.25">
      <c r="A148" s="47"/>
      <c r="B148" s="74" t="s">
        <v>13</v>
      </c>
      <c r="C148" s="75"/>
      <c r="D148" s="75"/>
      <c r="E148" s="75"/>
      <c r="F148" s="76">
        <f>F17+F77+F117+F145+F137+F56</f>
        <v>0</v>
      </c>
      <c r="ZY148" s="40" t="s">
        <v>2</v>
      </c>
    </row>
    <row r="149" spans="1:701" x14ac:dyDescent="0.25">
      <c r="A149" s="48" t="s">
        <v>4</v>
      </c>
      <c r="B149" s="77" t="s">
        <v>12</v>
      </c>
      <c r="C149" s="75"/>
      <c r="D149" s="75"/>
      <c r="E149" s="75"/>
      <c r="F149" s="76">
        <f>F148*0.2</f>
        <v>0</v>
      </c>
      <c r="ZY149" s="40" t="s">
        <v>3</v>
      </c>
    </row>
    <row r="150" spans="1:701" x14ac:dyDescent="0.25">
      <c r="A150" s="47"/>
      <c r="B150" s="78" t="s">
        <v>6</v>
      </c>
      <c r="C150" s="75"/>
      <c r="D150" s="75"/>
      <c r="E150" s="75"/>
      <c r="F150" s="76">
        <f>F148+F149</f>
        <v>0</v>
      </c>
      <c r="ZY150" s="40" t="s">
        <v>5</v>
      </c>
    </row>
    <row r="151" spans="1:701" x14ac:dyDescent="0.25">
      <c r="A151" s="49"/>
      <c r="B151" s="79"/>
      <c r="C151" s="80"/>
      <c r="D151" s="80"/>
      <c r="E151" s="80"/>
      <c r="F151" s="81"/>
    </row>
  </sheetData>
  <sheetProtection formatCells="0" formatColumns="0" formatRows="0"/>
  <mergeCells count="8">
    <mergeCell ref="B119:F119"/>
    <mergeCell ref="B79:F79"/>
    <mergeCell ref="B1:F1"/>
    <mergeCell ref="B2:F2"/>
    <mergeCell ref="A4:F4"/>
    <mergeCell ref="B7:F7"/>
    <mergeCell ref="B58:F58"/>
    <mergeCell ref="B19:F19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2&amp;R&amp;"Arial,Normal"&amp;9Page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5167B-17F8-4E23-A374-7444EEF2194B}">
  <sheetPr>
    <pageSetUpPr fitToPage="1"/>
  </sheetPr>
  <dimension ref="A1:ZZ69"/>
  <sheetViews>
    <sheetView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D21" sqref="D21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5" width="10.7109375" style="40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0.5" customHeight="1" x14ac:dyDescent="0.25">
      <c r="A4" s="96" t="s">
        <v>179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1" t="s">
        <v>9</v>
      </c>
      <c r="F6" s="28" t="s">
        <v>11</v>
      </c>
    </row>
    <row r="7" spans="1:702" ht="15.75" x14ac:dyDescent="0.25">
      <c r="A7" s="42" t="s">
        <v>33</v>
      </c>
      <c r="B7" s="97" t="s">
        <v>31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8"/>
      <c r="F8" s="29"/>
    </row>
    <row r="9" spans="1:702" s="61" customFormat="1" x14ac:dyDescent="0.25">
      <c r="A9" s="43" t="s">
        <v>65</v>
      </c>
      <c r="B9" s="58" t="s">
        <v>66</v>
      </c>
      <c r="C9" s="82"/>
      <c r="D9" s="82"/>
      <c r="E9" s="82"/>
      <c r="F9" s="83"/>
      <c r="ZY9" s="61" t="s">
        <v>1</v>
      </c>
      <c r="ZZ9" s="62"/>
    </row>
    <row r="10" spans="1:702" s="57" customFormat="1" x14ac:dyDescent="0.25">
      <c r="A10" s="24" t="s">
        <v>141</v>
      </c>
      <c r="B10" s="9" t="s">
        <v>142</v>
      </c>
      <c r="C10" s="15" t="s">
        <v>143</v>
      </c>
      <c r="D10" s="14">
        <v>30</v>
      </c>
      <c r="E10" s="14"/>
      <c r="F10" s="30">
        <f>E10*D10</f>
        <v>0</v>
      </c>
    </row>
    <row r="11" spans="1:702" s="63" customFormat="1" x14ac:dyDescent="0.25">
      <c r="A11" s="44"/>
      <c r="B11" s="17" t="s">
        <v>67</v>
      </c>
      <c r="C11" s="19"/>
      <c r="D11" s="20"/>
      <c r="E11" s="20"/>
      <c r="F11" s="31">
        <f>SUM(F10:F10)</f>
        <v>0</v>
      </c>
    </row>
    <row r="12" spans="1:702" s="57" customFormat="1" ht="8.1" customHeight="1" x14ac:dyDescent="0.25">
      <c r="A12" s="25"/>
      <c r="B12" s="6"/>
      <c r="C12" s="7"/>
      <c r="D12" s="8"/>
      <c r="E12" s="14"/>
      <c r="F12" s="30"/>
    </row>
    <row r="13" spans="1:702" s="61" customFormat="1" x14ac:dyDescent="0.25">
      <c r="A13" s="43" t="s">
        <v>44</v>
      </c>
      <c r="B13" s="58" t="s">
        <v>45</v>
      </c>
      <c r="C13" s="82"/>
      <c r="D13" s="82"/>
      <c r="E13" s="82"/>
      <c r="F13" s="83"/>
      <c r="ZY13" s="61" t="s">
        <v>1</v>
      </c>
      <c r="ZZ13" s="62"/>
    </row>
    <row r="14" spans="1:702" s="57" customFormat="1" ht="51" x14ac:dyDescent="0.25">
      <c r="A14" s="26" t="s">
        <v>22</v>
      </c>
      <c r="B14" s="9" t="s">
        <v>144</v>
      </c>
      <c r="C14" s="10" t="s">
        <v>23</v>
      </c>
      <c r="D14" s="14">
        <v>4</v>
      </c>
      <c r="E14" s="14"/>
      <c r="F14" s="30">
        <f>E14*D14</f>
        <v>0</v>
      </c>
    </row>
    <row r="15" spans="1:702" s="63" customFormat="1" x14ac:dyDescent="0.25">
      <c r="A15" s="44"/>
      <c r="B15" s="17" t="s">
        <v>53</v>
      </c>
      <c r="C15" s="19"/>
      <c r="D15" s="20"/>
      <c r="E15" s="20"/>
      <c r="F15" s="31">
        <f>SUM(F14:F14)</f>
        <v>0</v>
      </c>
    </row>
    <row r="16" spans="1:702" s="57" customFormat="1" ht="8.1" customHeight="1" thickBot="1" x14ac:dyDescent="0.3">
      <c r="A16" s="24"/>
      <c r="B16" s="17"/>
      <c r="C16" s="10"/>
      <c r="D16" s="14"/>
      <c r="E16" s="8"/>
      <c r="F16" s="29"/>
    </row>
    <row r="17" spans="1:702" s="68" customFormat="1" ht="15.75" thickTop="1" x14ac:dyDescent="0.25">
      <c r="A17" s="45"/>
      <c r="B17" s="22" t="s">
        <v>34</v>
      </c>
      <c r="C17" s="23"/>
      <c r="D17" s="21"/>
      <c r="E17" s="21"/>
      <c r="F17" s="32">
        <f>F11+F15</f>
        <v>0</v>
      </c>
    </row>
    <row r="18" spans="1:702" s="57" customFormat="1" x14ac:dyDescent="0.25">
      <c r="A18" s="24"/>
      <c r="B18" s="11"/>
      <c r="C18" s="10"/>
      <c r="D18" s="14"/>
      <c r="E18" s="8"/>
      <c r="F18" s="29"/>
      <c r="G18" s="66"/>
    </row>
    <row r="19" spans="1:702" ht="15.75" x14ac:dyDescent="0.25">
      <c r="A19" s="42" t="s">
        <v>35</v>
      </c>
      <c r="B19" s="97" t="s">
        <v>180</v>
      </c>
      <c r="C19" s="97"/>
      <c r="D19" s="97"/>
      <c r="E19" s="97"/>
      <c r="F19" s="98"/>
      <c r="ZY19" s="40" t="s">
        <v>1</v>
      </c>
      <c r="ZZ19" s="41"/>
    </row>
    <row r="20" spans="1:702" s="57" customFormat="1" ht="8.1" customHeight="1" x14ac:dyDescent="0.25">
      <c r="A20" s="25"/>
      <c r="B20" s="6"/>
      <c r="C20" s="7"/>
      <c r="D20" s="8"/>
      <c r="E20" s="8"/>
      <c r="F20" s="29"/>
    </row>
    <row r="21" spans="1:702" s="61" customFormat="1" x14ac:dyDescent="0.25">
      <c r="A21" s="43" t="s">
        <v>14</v>
      </c>
      <c r="B21" s="58" t="s">
        <v>36</v>
      </c>
      <c r="C21" s="59"/>
      <c r="D21" s="59"/>
      <c r="E21" s="59"/>
      <c r="F21" s="60"/>
      <c r="ZY21" s="61" t="s">
        <v>1</v>
      </c>
      <c r="ZZ21" s="62"/>
    </row>
    <row r="22" spans="1:702" s="57" customFormat="1" ht="63.75" x14ac:dyDescent="0.25">
      <c r="A22" s="24" t="s">
        <v>261</v>
      </c>
      <c r="B22" s="11" t="s">
        <v>79</v>
      </c>
      <c r="C22" s="10" t="s">
        <v>24</v>
      </c>
      <c r="D22" s="14">
        <v>9</v>
      </c>
      <c r="E22" s="14"/>
      <c r="F22" s="30">
        <f t="shared" ref="F22" si="0">E22*D22</f>
        <v>0</v>
      </c>
    </row>
    <row r="23" spans="1:702" s="63" customFormat="1" x14ac:dyDescent="0.25">
      <c r="A23" s="44"/>
      <c r="B23" s="17" t="s">
        <v>54</v>
      </c>
      <c r="C23" s="19"/>
      <c r="D23" s="20"/>
      <c r="E23" s="20"/>
      <c r="F23" s="31">
        <f>SUM(F22:F22)</f>
        <v>0</v>
      </c>
    </row>
    <row r="24" spans="1:702" s="57" customFormat="1" ht="8.1" customHeight="1" x14ac:dyDescent="0.25">
      <c r="A24" s="25"/>
      <c r="B24" s="6"/>
      <c r="C24" s="7"/>
      <c r="D24" s="8"/>
      <c r="E24" s="14"/>
      <c r="F24" s="30"/>
    </row>
    <row r="25" spans="1:702" s="61" customFormat="1" x14ac:dyDescent="0.25">
      <c r="A25" s="43" t="s">
        <v>17</v>
      </c>
      <c r="B25" s="58" t="s">
        <v>68</v>
      </c>
      <c r="C25" s="59"/>
      <c r="D25" s="59"/>
      <c r="E25" s="64"/>
      <c r="F25" s="65"/>
      <c r="ZY25" s="61" t="s">
        <v>1</v>
      </c>
      <c r="ZZ25" s="62"/>
    </row>
    <row r="26" spans="1:702" s="57" customFormat="1" ht="51" x14ac:dyDescent="0.25">
      <c r="A26" s="24" t="s">
        <v>69</v>
      </c>
      <c r="B26" s="11" t="s">
        <v>96</v>
      </c>
      <c r="C26" s="10" t="s">
        <v>24</v>
      </c>
      <c r="D26" s="14">
        <v>12</v>
      </c>
      <c r="E26" s="14"/>
      <c r="F26" s="30">
        <f>E26*D26</f>
        <v>0</v>
      </c>
      <c r="G26" s="66"/>
    </row>
    <row r="27" spans="1:702" s="63" customFormat="1" x14ac:dyDescent="0.25">
      <c r="A27" s="44"/>
      <c r="B27" s="17" t="s">
        <v>70</v>
      </c>
      <c r="C27" s="19"/>
      <c r="D27" s="20"/>
      <c r="E27" s="20"/>
      <c r="F27" s="31">
        <f>F26</f>
        <v>0</v>
      </c>
    </row>
    <row r="28" spans="1:702" s="57" customFormat="1" ht="8.1" customHeight="1" x14ac:dyDescent="0.25">
      <c r="A28" s="25"/>
      <c r="B28" s="6"/>
      <c r="C28" s="7"/>
      <c r="D28" s="8"/>
      <c r="E28" s="14"/>
      <c r="F28" s="30"/>
    </row>
    <row r="29" spans="1:702" s="61" customFormat="1" x14ac:dyDescent="0.25">
      <c r="A29" s="43" t="s">
        <v>15</v>
      </c>
      <c r="B29" s="58" t="s">
        <v>37</v>
      </c>
      <c r="C29" s="59"/>
      <c r="D29" s="59"/>
      <c r="E29" s="64"/>
      <c r="F29" s="65"/>
      <c r="ZY29" s="61" t="s">
        <v>1</v>
      </c>
      <c r="ZZ29" s="62"/>
    </row>
    <row r="30" spans="1:702" s="57" customFormat="1" ht="63.75" x14ac:dyDescent="0.25">
      <c r="A30" s="24" t="s">
        <v>64</v>
      </c>
      <c r="B30" s="9" t="s">
        <v>94</v>
      </c>
      <c r="C30" s="10" t="s">
        <v>24</v>
      </c>
      <c r="D30" s="14">
        <f>90+12</f>
        <v>102</v>
      </c>
      <c r="E30" s="14"/>
      <c r="F30" s="30">
        <f t="shared" ref="F30" si="1">E30*D30</f>
        <v>0</v>
      </c>
      <c r="G30" s="66"/>
    </row>
    <row r="31" spans="1:702" s="63" customFormat="1" x14ac:dyDescent="0.25">
      <c r="A31" s="44"/>
      <c r="B31" s="17" t="s">
        <v>55</v>
      </c>
      <c r="C31" s="19"/>
      <c r="D31" s="20"/>
      <c r="E31" s="20"/>
      <c r="F31" s="31">
        <f>SUM(F30:F30)</f>
        <v>0</v>
      </c>
    </row>
    <row r="32" spans="1:702" s="57" customFormat="1" ht="8.1" customHeight="1" x14ac:dyDescent="0.25">
      <c r="A32" s="25"/>
      <c r="B32" s="6"/>
      <c r="C32" s="7"/>
      <c r="D32" s="8"/>
      <c r="E32" s="14"/>
      <c r="F32" s="30"/>
    </row>
    <row r="33" spans="1:702" s="61" customFormat="1" x14ac:dyDescent="0.25">
      <c r="A33" s="43" t="s">
        <v>18</v>
      </c>
      <c r="B33" s="58" t="s">
        <v>38</v>
      </c>
      <c r="C33" s="59"/>
      <c r="D33" s="59"/>
      <c r="E33" s="64"/>
      <c r="F33" s="65"/>
      <c r="ZY33" s="61" t="s">
        <v>1</v>
      </c>
      <c r="ZZ33" s="62"/>
    </row>
    <row r="34" spans="1:702" s="57" customFormat="1" ht="38.25" x14ac:dyDescent="0.25">
      <c r="A34" s="10" t="s">
        <v>19</v>
      </c>
      <c r="B34" s="11" t="s">
        <v>88</v>
      </c>
      <c r="C34" s="18" t="s">
        <v>0</v>
      </c>
      <c r="D34" s="34">
        <f>15+7</f>
        <v>22</v>
      </c>
      <c r="E34" s="14"/>
      <c r="F34" s="30">
        <f>E34*D34</f>
        <v>0</v>
      </c>
    </row>
    <row r="35" spans="1:702" s="57" customFormat="1" ht="63.75" x14ac:dyDescent="0.25">
      <c r="A35" s="26" t="s">
        <v>21</v>
      </c>
      <c r="B35" s="12" t="s">
        <v>83</v>
      </c>
      <c r="C35" s="15" t="s">
        <v>0</v>
      </c>
      <c r="D35" s="34">
        <v>3</v>
      </c>
      <c r="E35" s="14"/>
      <c r="F35" s="30">
        <f>E35*D35</f>
        <v>0</v>
      </c>
    </row>
    <row r="36" spans="1:702" s="63" customFormat="1" x14ac:dyDescent="0.25">
      <c r="A36" s="44"/>
      <c r="B36" s="17" t="s">
        <v>56</v>
      </c>
      <c r="C36" s="19"/>
      <c r="D36" s="52"/>
      <c r="E36" s="20"/>
      <c r="F36" s="31">
        <f>SUM(F34:F35)</f>
        <v>0</v>
      </c>
    </row>
    <row r="37" spans="1:702" s="57" customFormat="1" ht="8.1" customHeight="1" x14ac:dyDescent="0.25">
      <c r="A37" s="25"/>
      <c r="B37" s="6"/>
      <c r="C37" s="7"/>
      <c r="D37" s="53"/>
      <c r="E37" s="14"/>
      <c r="F37" s="30"/>
    </row>
    <row r="38" spans="1:702" s="61" customFormat="1" x14ac:dyDescent="0.25">
      <c r="A38" s="43" t="s">
        <v>40</v>
      </c>
      <c r="B38" s="58" t="s">
        <v>41</v>
      </c>
      <c r="C38" s="59"/>
      <c r="D38" s="87"/>
      <c r="E38" s="64"/>
      <c r="F38" s="65"/>
      <c r="ZY38" s="61" t="s">
        <v>1</v>
      </c>
      <c r="ZZ38" s="62"/>
    </row>
    <row r="39" spans="1:702" s="57" customFormat="1" ht="25.5" x14ac:dyDescent="0.25">
      <c r="A39" s="24" t="s">
        <v>263</v>
      </c>
      <c r="B39" s="11" t="s">
        <v>118</v>
      </c>
      <c r="C39" s="10" t="s">
        <v>0</v>
      </c>
      <c r="D39" s="34">
        <v>2</v>
      </c>
      <c r="E39" s="14"/>
      <c r="F39" s="30">
        <f t="shared" ref="F39" si="2">E39*D39</f>
        <v>0</v>
      </c>
      <c r="H39" s="67"/>
    </row>
    <row r="40" spans="1:702" s="57" customFormat="1" ht="51" x14ac:dyDescent="0.25">
      <c r="A40" s="24" t="s">
        <v>258</v>
      </c>
      <c r="B40" s="11" t="s">
        <v>84</v>
      </c>
      <c r="C40" s="10" t="s">
        <v>0</v>
      </c>
      <c r="D40" s="34">
        <v>3</v>
      </c>
      <c r="E40" s="14"/>
      <c r="F40" s="30">
        <f t="shared" ref="F40:F42" si="3">E40*D40</f>
        <v>0</v>
      </c>
    </row>
    <row r="41" spans="1:702" s="57" customFormat="1" ht="38.25" x14ac:dyDescent="0.25">
      <c r="A41" s="24" t="s">
        <v>27</v>
      </c>
      <c r="B41" s="12" t="s">
        <v>85</v>
      </c>
      <c r="C41" s="15" t="s">
        <v>0</v>
      </c>
      <c r="D41" s="34">
        <v>3</v>
      </c>
      <c r="E41" s="14"/>
      <c r="F41" s="30">
        <f t="shared" si="3"/>
        <v>0</v>
      </c>
    </row>
    <row r="42" spans="1:702" s="57" customFormat="1" ht="38.25" x14ac:dyDescent="0.25">
      <c r="A42" s="24" t="s">
        <v>271</v>
      </c>
      <c r="B42" s="11" t="s">
        <v>86</v>
      </c>
      <c r="C42" s="10" t="s">
        <v>0</v>
      </c>
      <c r="D42" s="34">
        <v>3</v>
      </c>
      <c r="E42" s="14"/>
      <c r="F42" s="30">
        <f t="shared" si="3"/>
        <v>0</v>
      </c>
    </row>
    <row r="43" spans="1:702" s="63" customFormat="1" x14ac:dyDescent="0.25">
      <c r="A43" s="44"/>
      <c r="B43" s="17" t="s">
        <v>59</v>
      </c>
      <c r="C43" s="19"/>
      <c r="D43" s="20"/>
      <c r="E43" s="20"/>
      <c r="F43" s="31">
        <f>SUM(F39:F42)</f>
        <v>0</v>
      </c>
    </row>
    <row r="44" spans="1:702" s="57" customFormat="1" ht="8.1" customHeight="1" x14ac:dyDescent="0.25">
      <c r="A44" s="25"/>
      <c r="B44" s="6"/>
      <c r="C44" s="7"/>
      <c r="D44" s="8"/>
      <c r="E44" s="14"/>
      <c r="F44" s="30"/>
    </row>
    <row r="45" spans="1:702" s="61" customFormat="1" x14ac:dyDescent="0.25">
      <c r="A45" s="43" t="s">
        <v>42</v>
      </c>
      <c r="B45" s="58" t="s">
        <v>43</v>
      </c>
      <c r="C45" s="59"/>
      <c r="D45" s="59"/>
      <c r="E45" s="64"/>
      <c r="F45" s="65"/>
      <c r="ZY45" s="61" t="s">
        <v>1</v>
      </c>
      <c r="ZZ45" s="62"/>
    </row>
    <row r="46" spans="1:702" s="57" customFormat="1" ht="38.25" x14ac:dyDescent="0.25">
      <c r="A46" s="26" t="s">
        <v>169</v>
      </c>
      <c r="B46" s="88" t="s">
        <v>182</v>
      </c>
      <c r="C46" s="15" t="s">
        <v>0</v>
      </c>
      <c r="D46" s="34">
        <v>9</v>
      </c>
      <c r="E46" s="14"/>
      <c r="F46" s="30">
        <f t="shared" ref="F46" si="4">E46*D46</f>
        <v>0</v>
      </c>
    </row>
    <row r="47" spans="1:702" s="57" customFormat="1" ht="51" x14ac:dyDescent="0.25">
      <c r="A47" s="26" t="s">
        <v>272</v>
      </c>
      <c r="B47" s="88" t="s">
        <v>293</v>
      </c>
      <c r="C47" s="15" t="s">
        <v>0</v>
      </c>
      <c r="D47" s="34">
        <v>2</v>
      </c>
      <c r="E47" s="14"/>
      <c r="F47" s="30">
        <f>E47*D47</f>
        <v>0</v>
      </c>
    </row>
    <row r="48" spans="1:702" s="63" customFormat="1" x14ac:dyDescent="0.25">
      <c r="A48" s="44"/>
      <c r="B48" s="17" t="s">
        <v>60</v>
      </c>
      <c r="C48" s="19"/>
      <c r="D48" s="20"/>
      <c r="E48" s="20"/>
      <c r="F48" s="31">
        <f>SUM(F46:F47)</f>
        <v>0</v>
      </c>
    </row>
    <row r="49" spans="1:702" s="57" customFormat="1" ht="8.1" customHeight="1" x14ac:dyDescent="0.25">
      <c r="A49" s="25"/>
      <c r="B49" s="6"/>
      <c r="C49" s="7"/>
      <c r="D49" s="8"/>
      <c r="E49" s="14"/>
      <c r="F49" s="30"/>
    </row>
    <row r="50" spans="1:702" s="61" customFormat="1" x14ac:dyDescent="0.25">
      <c r="A50" s="43" t="s">
        <v>44</v>
      </c>
      <c r="B50" s="58" t="s">
        <v>45</v>
      </c>
      <c r="C50" s="82"/>
      <c r="D50" s="82"/>
      <c r="E50" s="82"/>
      <c r="F50" s="83"/>
      <c r="ZY50" s="61" t="s">
        <v>1</v>
      </c>
      <c r="ZZ50" s="62"/>
    </row>
    <row r="51" spans="1:702" s="57" customFormat="1" ht="63.75" x14ac:dyDescent="0.25">
      <c r="A51" s="24" t="s">
        <v>22</v>
      </c>
      <c r="B51" s="9" t="s">
        <v>294</v>
      </c>
      <c r="C51" s="10" t="s">
        <v>23</v>
      </c>
      <c r="D51" s="14">
        <v>32</v>
      </c>
      <c r="E51" s="14"/>
      <c r="F51" s="30">
        <f>E51*D51</f>
        <v>0</v>
      </c>
    </row>
    <row r="52" spans="1:702" s="57" customFormat="1" ht="38.25" x14ac:dyDescent="0.25">
      <c r="A52" s="24" t="s">
        <v>22</v>
      </c>
      <c r="B52" s="9" t="s">
        <v>183</v>
      </c>
      <c r="C52" s="10" t="s">
        <v>23</v>
      </c>
      <c r="D52" s="14">
        <v>18</v>
      </c>
      <c r="E52" s="14"/>
      <c r="F52" s="30">
        <f>E52*D52</f>
        <v>0</v>
      </c>
    </row>
    <row r="53" spans="1:702" s="63" customFormat="1" x14ac:dyDescent="0.25">
      <c r="A53" s="44"/>
      <c r="B53" s="17" t="s">
        <v>295</v>
      </c>
      <c r="C53" s="19"/>
      <c r="D53" s="20"/>
      <c r="E53" s="20"/>
      <c r="F53" s="31">
        <f>SUM(F51:F52)</f>
        <v>0</v>
      </c>
    </row>
    <row r="54" spans="1:702" s="57" customFormat="1" ht="8.1" customHeight="1" thickBot="1" x14ac:dyDescent="0.3">
      <c r="A54" s="24"/>
      <c r="B54" s="17"/>
      <c r="C54" s="10"/>
      <c r="D54" s="14"/>
      <c r="E54" s="8"/>
      <c r="F54" s="29"/>
    </row>
    <row r="55" spans="1:702" s="68" customFormat="1" ht="15.75" thickTop="1" x14ac:dyDescent="0.25">
      <c r="A55" s="45"/>
      <c r="B55" s="22" t="s">
        <v>181</v>
      </c>
      <c r="C55" s="23"/>
      <c r="D55" s="21"/>
      <c r="E55" s="21"/>
      <c r="F55" s="32">
        <f>F23+F27+F31+F36+F43+F48+F53</f>
        <v>0</v>
      </c>
    </row>
    <row r="56" spans="1:702" s="57" customFormat="1" x14ac:dyDescent="0.25">
      <c r="A56" s="24"/>
      <c r="B56" s="11"/>
      <c r="C56" s="10"/>
      <c r="D56" s="14"/>
      <c r="E56" s="8"/>
      <c r="F56" s="29"/>
      <c r="G56" s="66"/>
    </row>
    <row r="57" spans="1:702" ht="15.75" x14ac:dyDescent="0.25">
      <c r="A57" s="42" t="s">
        <v>46</v>
      </c>
      <c r="B57" s="69" t="s">
        <v>109</v>
      </c>
      <c r="C57" s="69"/>
      <c r="D57" s="69"/>
      <c r="E57" s="69"/>
      <c r="F57" s="70"/>
      <c r="ZY57" s="40" t="s">
        <v>1</v>
      </c>
      <c r="ZZ57" s="41"/>
    </row>
    <row r="58" spans="1:702" s="57" customFormat="1" ht="8.1" customHeight="1" x14ac:dyDescent="0.25">
      <c r="A58" s="25"/>
      <c r="B58" s="6"/>
      <c r="C58" s="7"/>
      <c r="D58" s="8"/>
      <c r="E58" s="8"/>
      <c r="F58" s="29"/>
    </row>
    <row r="59" spans="1:702" s="61" customFormat="1" ht="25.5" x14ac:dyDescent="0.25">
      <c r="A59" s="43" t="s">
        <v>107</v>
      </c>
      <c r="B59" s="58" t="s">
        <v>106</v>
      </c>
      <c r="C59" s="59"/>
      <c r="D59" s="59"/>
      <c r="E59" s="64"/>
      <c r="F59" s="65"/>
      <c r="ZY59" s="61" t="s">
        <v>1</v>
      </c>
      <c r="ZZ59" s="62"/>
    </row>
    <row r="60" spans="1:702" s="57" customFormat="1" ht="25.5" x14ac:dyDescent="0.25">
      <c r="A60" s="54" t="s">
        <v>111</v>
      </c>
      <c r="B60" s="11" t="s">
        <v>112</v>
      </c>
      <c r="C60" s="16" t="s">
        <v>108</v>
      </c>
      <c r="D60" s="34"/>
      <c r="E60" s="14"/>
      <c r="F60" s="30"/>
    </row>
    <row r="61" spans="1:702" s="63" customFormat="1" x14ac:dyDescent="0.25">
      <c r="A61" s="44"/>
      <c r="B61" s="17" t="s">
        <v>122</v>
      </c>
      <c r="C61" s="19"/>
      <c r="D61" s="20"/>
      <c r="E61" s="20"/>
      <c r="F61" s="31">
        <f>F60</f>
        <v>0</v>
      </c>
    </row>
    <row r="62" spans="1:702" s="57" customFormat="1" ht="8.1" customHeight="1" thickBot="1" x14ac:dyDescent="0.3">
      <c r="A62" s="24"/>
      <c r="B62" s="17"/>
      <c r="C62" s="10"/>
      <c r="D62" s="14"/>
      <c r="E62" s="8"/>
      <c r="F62" s="29"/>
    </row>
    <row r="63" spans="1:702" s="68" customFormat="1" ht="15.75" thickTop="1" x14ac:dyDescent="0.25">
      <c r="A63" s="45"/>
      <c r="B63" s="22" t="s">
        <v>110</v>
      </c>
      <c r="C63" s="23"/>
      <c r="D63" s="21"/>
      <c r="E63" s="21"/>
      <c r="F63" s="32">
        <f>+F61</f>
        <v>0</v>
      </c>
    </row>
    <row r="64" spans="1:702" s="57" customFormat="1" ht="8.1" customHeight="1" x14ac:dyDescent="0.25">
      <c r="A64" s="27"/>
      <c r="B64" s="3"/>
      <c r="C64" s="4"/>
      <c r="D64" s="5"/>
      <c r="E64" s="5"/>
      <c r="F64" s="33"/>
    </row>
    <row r="65" spans="1:701" x14ac:dyDescent="0.25">
      <c r="A65" s="46"/>
      <c r="B65" s="71"/>
      <c r="C65" s="72"/>
      <c r="D65" s="72"/>
      <c r="E65" s="72"/>
      <c r="F65" s="73"/>
    </row>
    <row r="66" spans="1:701" x14ac:dyDescent="0.25">
      <c r="A66" s="47"/>
      <c r="B66" s="74" t="s">
        <v>13</v>
      </c>
      <c r="C66" s="75"/>
      <c r="D66" s="75"/>
      <c r="E66" s="75"/>
      <c r="F66" s="76">
        <f>F17+F55+F63</f>
        <v>0</v>
      </c>
      <c r="ZY66" s="40" t="s">
        <v>2</v>
      </c>
    </row>
    <row r="67" spans="1:701" x14ac:dyDescent="0.25">
      <c r="A67" s="48" t="s">
        <v>4</v>
      </c>
      <c r="B67" s="77" t="s">
        <v>12</v>
      </c>
      <c r="C67" s="75"/>
      <c r="D67" s="75"/>
      <c r="E67" s="75"/>
      <c r="F67" s="76">
        <f>F66*0.2</f>
        <v>0</v>
      </c>
      <c r="ZY67" s="40" t="s">
        <v>3</v>
      </c>
    </row>
    <row r="68" spans="1:701" x14ac:dyDescent="0.25">
      <c r="A68" s="47"/>
      <c r="B68" s="78" t="s">
        <v>6</v>
      </c>
      <c r="C68" s="75"/>
      <c r="D68" s="75"/>
      <c r="E68" s="75"/>
      <c r="F68" s="76">
        <f>F66+F67</f>
        <v>0</v>
      </c>
      <c r="ZY68" s="40" t="s">
        <v>5</v>
      </c>
    </row>
    <row r="69" spans="1:701" x14ac:dyDescent="0.25">
      <c r="A69" s="49"/>
      <c r="B69" s="79"/>
      <c r="C69" s="80"/>
      <c r="D69" s="80"/>
      <c r="E69" s="80"/>
      <c r="F69" s="81"/>
    </row>
  </sheetData>
  <sheetProtection formatCells="0" formatColumns="0" formatRows="0"/>
  <mergeCells count="5">
    <mergeCell ref="B1:F1"/>
    <mergeCell ref="B2:F2"/>
    <mergeCell ref="A4:F4"/>
    <mergeCell ref="B7:F7"/>
    <mergeCell ref="B19:F19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3&amp;R&amp;"Arial,Normal"&amp;9Page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5A14-0AE0-49AF-A2A8-B3E631DDA02A}">
  <sheetPr>
    <pageSetUpPr fitToPage="1"/>
  </sheetPr>
  <dimension ref="A1:ZZ4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E14" sqref="E14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5" width="10.7109375" style="40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0.5" customHeight="1" x14ac:dyDescent="0.25">
      <c r="A4" s="96" t="s">
        <v>184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1" t="s">
        <v>9</v>
      </c>
      <c r="F6" s="28" t="s">
        <v>11</v>
      </c>
    </row>
    <row r="7" spans="1:702" ht="15.75" x14ac:dyDescent="0.25">
      <c r="A7" s="42" t="s">
        <v>33</v>
      </c>
      <c r="B7" s="97" t="s">
        <v>193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8"/>
      <c r="F8" s="29"/>
    </row>
    <row r="9" spans="1:702" s="61" customFormat="1" x14ac:dyDescent="0.25">
      <c r="A9" s="43" t="s">
        <v>15</v>
      </c>
      <c r="B9" s="58" t="s">
        <v>37</v>
      </c>
      <c r="C9" s="59"/>
      <c r="D9" s="59"/>
      <c r="E9" s="64"/>
      <c r="F9" s="65"/>
      <c r="ZY9" s="61" t="s">
        <v>1</v>
      </c>
      <c r="ZZ9" s="62"/>
    </row>
    <row r="10" spans="1:702" s="57" customFormat="1" ht="63.75" x14ac:dyDescent="0.25">
      <c r="A10" s="24" t="s">
        <v>25</v>
      </c>
      <c r="B10" s="11" t="s">
        <v>81</v>
      </c>
      <c r="C10" s="10" t="s">
        <v>24</v>
      </c>
      <c r="D10" s="14">
        <v>700</v>
      </c>
      <c r="E10" s="14"/>
      <c r="F10" s="30">
        <f t="shared" ref="F10" si="0">E10*D10</f>
        <v>0</v>
      </c>
    </row>
    <row r="11" spans="1:702" s="63" customFormat="1" x14ac:dyDescent="0.25">
      <c r="A11" s="44"/>
      <c r="B11" s="17" t="s">
        <v>55</v>
      </c>
      <c r="C11" s="19"/>
      <c r="D11" s="20"/>
      <c r="E11" s="20"/>
      <c r="F11" s="31">
        <f>SUM(F10:F10)</f>
        <v>0</v>
      </c>
    </row>
    <row r="12" spans="1:702" s="57" customFormat="1" ht="8.1" customHeight="1" x14ac:dyDescent="0.25">
      <c r="A12" s="25"/>
      <c r="B12" s="6"/>
      <c r="C12" s="7"/>
      <c r="D12" s="8"/>
      <c r="E12" s="14"/>
      <c r="F12" s="30"/>
    </row>
    <row r="13" spans="1:702" s="61" customFormat="1" x14ac:dyDescent="0.25">
      <c r="A13" s="43" t="s">
        <v>18</v>
      </c>
      <c r="B13" s="58" t="s">
        <v>38</v>
      </c>
      <c r="C13" s="59"/>
      <c r="D13" s="59"/>
      <c r="E13" s="64"/>
      <c r="F13" s="65"/>
      <c r="ZY13" s="61" t="s">
        <v>1</v>
      </c>
      <c r="ZZ13" s="62"/>
    </row>
    <row r="14" spans="1:702" s="57" customFormat="1" ht="38.25" x14ac:dyDescent="0.25">
      <c r="A14" s="10" t="s">
        <v>19</v>
      </c>
      <c r="B14" s="11" t="s">
        <v>88</v>
      </c>
      <c r="C14" s="18" t="s">
        <v>0</v>
      </c>
      <c r="D14" s="34">
        <v>23</v>
      </c>
      <c r="E14" s="14"/>
      <c r="F14" s="30">
        <f>E14*D14</f>
        <v>0</v>
      </c>
    </row>
    <row r="15" spans="1:702" s="63" customFormat="1" x14ac:dyDescent="0.25">
      <c r="A15" s="44"/>
      <c r="B15" s="17" t="s">
        <v>56</v>
      </c>
      <c r="C15" s="19"/>
      <c r="D15" s="20"/>
      <c r="E15" s="20"/>
      <c r="F15" s="31">
        <f>F14</f>
        <v>0</v>
      </c>
    </row>
    <row r="16" spans="1:702" s="57" customFormat="1" ht="8.1" customHeight="1" x14ac:dyDescent="0.25">
      <c r="A16" s="25"/>
      <c r="B16" s="6"/>
      <c r="C16" s="7"/>
      <c r="D16" s="8"/>
      <c r="E16" s="14"/>
      <c r="F16" s="30"/>
    </row>
    <row r="17" spans="1:702" s="61" customFormat="1" x14ac:dyDescent="0.25">
      <c r="A17" s="43" t="s">
        <v>71</v>
      </c>
      <c r="B17" s="58" t="s">
        <v>72</v>
      </c>
      <c r="C17" s="59"/>
      <c r="D17" s="59"/>
      <c r="E17" s="64"/>
      <c r="F17" s="65"/>
      <c r="ZY17" s="61" t="s">
        <v>1</v>
      </c>
      <c r="ZZ17" s="62"/>
    </row>
    <row r="18" spans="1:702" s="57" customFormat="1" ht="38.25" x14ac:dyDescent="0.25">
      <c r="A18" s="24" t="s">
        <v>185</v>
      </c>
      <c r="B18" s="9" t="s">
        <v>186</v>
      </c>
      <c r="C18" s="15" t="s">
        <v>0</v>
      </c>
      <c r="D18" s="34">
        <v>47</v>
      </c>
      <c r="E18" s="14"/>
      <c r="F18" s="30">
        <f>E18*D18</f>
        <v>0</v>
      </c>
    </row>
    <row r="19" spans="1:702" s="57" customFormat="1" ht="38.25" x14ac:dyDescent="0.25">
      <c r="A19" s="24" t="s">
        <v>187</v>
      </c>
      <c r="B19" s="9" t="s">
        <v>188</v>
      </c>
      <c r="C19" s="15" t="s">
        <v>0</v>
      </c>
      <c r="D19" s="34">
        <v>1</v>
      </c>
      <c r="E19" s="14"/>
      <c r="F19" s="30">
        <f t="shared" ref="F19:F20" si="1">E19*D19</f>
        <v>0</v>
      </c>
    </row>
    <row r="20" spans="1:702" s="57" customFormat="1" ht="51" x14ac:dyDescent="0.25">
      <c r="A20" s="24" t="s">
        <v>190</v>
      </c>
      <c r="B20" s="9" t="s">
        <v>189</v>
      </c>
      <c r="C20" s="15" t="s">
        <v>0</v>
      </c>
      <c r="D20" s="34">
        <v>1</v>
      </c>
      <c r="E20" s="14"/>
      <c r="F20" s="30">
        <f t="shared" si="1"/>
        <v>0</v>
      </c>
    </row>
    <row r="21" spans="1:702" s="63" customFormat="1" x14ac:dyDescent="0.25">
      <c r="A21" s="44"/>
      <c r="B21" s="17" t="s">
        <v>73</v>
      </c>
      <c r="C21" s="19"/>
      <c r="D21" s="20"/>
      <c r="E21" s="20"/>
      <c r="F21" s="31">
        <f>SUM(F18:F20)</f>
        <v>0</v>
      </c>
    </row>
    <row r="22" spans="1:702" s="57" customFormat="1" ht="8.1" customHeight="1" x14ac:dyDescent="0.25">
      <c r="A22" s="25"/>
      <c r="B22" s="6"/>
      <c r="C22" s="7"/>
      <c r="D22" s="8"/>
      <c r="E22" s="14"/>
      <c r="F22" s="30"/>
    </row>
    <row r="23" spans="1:702" s="61" customFormat="1" x14ac:dyDescent="0.25">
      <c r="A23" s="43" t="s">
        <v>44</v>
      </c>
      <c r="B23" s="58" t="s">
        <v>45</v>
      </c>
      <c r="C23" s="59"/>
      <c r="D23" s="59"/>
      <c r="E23" s="64"/>
      <c r="F23" s="65"/>
      <c r="ZY23" s="61" t="s">
        <v>1</v>
      </c>
      <c r="ZZ23" s="62"/>
    </row>
    <row r="24" spans="1:702" s="57" customFormat="1" ht="51" x14ac:dyDescent="0.25">
      <c r="A24" s="26" t="s">
        <v>22</v>
      </c>
      <c r="B24" s="9" t="s">
        <v>292</v>
      </c>
      <c r="C24" s="15" t="s">
        <v>23</v>
      </c>
      <c r="D24" s="14">
        <v>23</v>
      </c>
      <c r="E24" s="14"/>
      <c r="F24" s="30">
        <f t="shared" ref="F24:F25" si="2">E24*D24</f>
        <v>0</v>
      </c>
    </row>
    <row r="25" spans="1:702" s="57" customFormat="1" ht="38.25" x14ac:dyDescent="0.25">
      <c r="A25" s="26" t="s">
        <v>22</v>
      </c>
      <c r="B25" s="9" t="s">
        <v>191</v>
      </c>
      <c r="C25" s="15" t="s">
        <v>23</v>
      </c>
      <c r="D25" s="14">
        <v>3</v>
      </c>
      <c r="E25" s="14"/>
      <c r="F25" s="30">
        <f t="shared" si="2"/>
        <v>0</v>
      </c>
    </row>
    <row r="26" spans="1:702" s="57" customFormat="1" ht="38.25" x14ac:dyDescent="0.25">
      <c r="A26" s="26" t="s">
        <v>75</v>
      </c>
      <c r="B26" s="9" t="s">
        <v>192</v>
      </c>
      <c r="C26" s="15" t="s">
        <v>23</v>
      </c>
      <c r="D26" s="14">
        <v>9</v>
      </c>
      <c r="E26" s="14"/>
      <c r="F26" s="30">
        <f>E26*D26</f>
        <v>0</v>
      </c>
    </row>
    <row r="27" spans="1:702" s="63" customFormat="1" x14ac:dyDescent="0.25">
      <c r="A27" s="44"/>
      <c r="B27" s="17" t="s">
        <v>76</v>
      </c>
      <c r="C27" s="19"/>
      <c r="D27" s="20"/>
      <c r="E27" s="20"/>
      <c r="F27" s="31">
        <f>SUM(F24:F26)</f>
        <v>0</v>
      </c>
    </row>
    <row r="28" spans="1:702" s="57" customFormat="1" ht="8.1" customHeight="1" thickBot="1" x14ac:dyDescent="0.3">
      <c r="A28" s="24"/>
      <c r="B28" s="17"/>
      <c r="C28" s="10"/>
      <c r="D28" s="14"/>
      <c r="E28" s="8"/>
      <c r="F28" s="29"/>
    </row>
    <row r="29" spans="1:702" s="68" customFormat="1" ht="26.25" thickTop="1" x14ac:dyDescent="0.25">
      <c r="A29" s="45"/>
      <c r="B29" s="22" t="s">
        <v>194</v>
      </c>
      <c r="C29" s="23"/>
      <c r="D29" s="21"/>
      <c r="E29" s="21"/>
      <c r="F29" s="32">
        <f>F11+F15+F21+F27</f>
        <v>0</v>
      </c>
    </row>
    <row r="30" spans="1:702" s="57" customFormat="1" x14ac:dyDescent="0.25">
      <c r="A30" s="24"/>
      <c r="B30" s="11"/>
      <c r="C30" s="10"/>
      <c r="D30" s="14"/>
      <c r="E30" s="8"/>
      <c r="F30" s="29"/>
      <c r="G30" s="66"/>
    </row>
    <row r="31" spans="1:702" ht="15.75" x14ac:dyDescent="0.25">
      <c r="A31" s="42" t="s">
        <v>35</v>
      </c>
      <c r="B31" s="69" t="s">
        <v>109</v>
      </c>
      <c r="C31" s="69"/>
      <c r="D31" s="69"/>
      <c r="E31" s="69"/>
      <c r="F31" s="70"/>
      <c r="ZY31" s="40" t="s">
        <v>1</v>
      </c>
      <c r="ZZ31" s="41"/>
    </row>
    <row r="32" spans="1:702" s="57" customFormat="1" ht="8.1" customHeight="1" x14ac:dyDescent="0.25">
      <c r="A32" s="25"/>
      <c r="B32" s="6"/>
      <c r="C32" s="7"/>
      <c r="D32" s="8"/>
      <c r="E32" s="8"/>
      <c r="F32" s="29"/>
    </row>
    <row r="33" spans="1:702" s="61" customFormat="1" ht="25.5" x14ac:dyDescent="0.25">
      <c r="A33" s="43" t="s">
        <v>107</v>
      </c>
      <c r="B33" s="58" t="s">
        <v>106</v>
      </c>
      <c r="C33" s="59"/>
      <c r="D33" s="59"/>
      <c r="E33" s="64"/>
      <c r="F33" s="65"/>
      <c r="ZY33" s="61" t="s">
        <v>1</v>
      </c>
      <c r="ZZ33" s="62"/>
    </row>
    <row r="34" spans="1:702" s="57" customFormat="1" ht="25.5" x14ac:dyDescent="0.25">
      <c r="A34" s="54" t="s">
        <v>111</v>
      </c>
      <c r="B34" s="11" t="s">
        <v>112</v>
      </c>
      <c r="C34" s="16" t="s">
        <v>108</v>
      </c>
      <c r="D34" s="34"/>
      <c r="E34" s="14"/>
      <c r="F34" s="30"/>
    </row>
    <row r="35" spans="1:702" s="63" customFormat="1" x14ac:dyDescent="0.25">
      <c r="A35" s="44"/>
      <c r="B35" s="17" t="s">
        <v>122</v>
      </c>
      <c r="C35" s="19"/>
      <c r="D35" s="20"/>
      <c r="E35" s="20"/>
      <c r="F35" s="31">
        <f>F34</f>
        <v>0</v>
      </c>
    </row>
    <row r="36" spans="1:702" s="57" customFormat="1" ht="8.1" customHeight="1" thickBot="1" x14ac:dyDescent="0.3">
      <c r="A36" s="24"/>
      <c r="B36" s="17"/>
      <c r="C36" s="10"/>
      <c r="D36" s="14"/>
      <c r="E36" s="8"/>
      <c r="F36" s="29"/>
    </row>
    <row r="37" spans="1:702" s="68" customFormat="1" ht="15.75" thickTop="1" x14ac:dyDescent="0.25">
      <c r="A37" s="45"/>
      <c r="B37" s="22" t="s">
        <v>140</v>
      </c>
      <c r="C37" s="23"/>
      <c r="D37" s="21"/>
      <c r="E37" s="21"/>
      <c r="F37" s="32">
        <f>+F35</f>
        <v>0</v>
      </c>
    </row>
    <row r="38" spans="1:702" s="57" customFormat="1" ht="8.1" customHeight="1" x14ac:dyDescent="0.25">
      <c r="A38" s="27"/>
      <c r="B38" s="3"/>
      <c r="C38" s="4"/>
      <c r="D38" s="5"/>
      <c r="E38" s="5"/>
      <c r="F38" s="33"/>
    </row>
    <row r="39" spans="1:702" x14ac:dyDescent="0.25">
      <c r="A39" s="46"/>
      <c r="B39" s="71"/>
      <c r="C39" s="72"/>
      <c r="D39" s="72"/>
      <c r="E39" s="72"/>
      <c r="F39" s="73"/>
    </row>
    <row r="40" spans="1:702" x14ac:dyDescent="0.25">
      <c r="A40" s="47"/>
      <c r="B40" s="74" t="s">
        <v>13</v>
      </c>
      <c r="C40" s="75"/>
      <c r="D40" s="75"/>
      <c r="E40" s="75"/>
      <c r="F40" s="76">
        <f>F29+F37</f>
        <v>0</v>
      </c>
      <c r="ZY40" s="40" t="s">
        <v>2</v>
      </c>
    </row>
    <row r="41" spans="1:702" x14ac:dyDescent="0.25">
      <c r="A41" s="48" t="s">
        <v>4</v>
      </c>
      <c r="B41" s="77" t="s">
        <v>12</v>
      </c>
      <c r="C41" s="75"/>
      <c r="D41" s="75"/>
      <c r="E41" s="75"/>
      <c r="F41" s="76">
        <f>F40*0.2</f>
        <v>0</v>
      </c>
      <c r="ZY41" s="40" t="s">
        <v>3</v>
      </c>
    </row>
    <row r="42" spans="1:702" x14ac:dyDescent="0.25">
      <c r="A42" s="47"/>
      <c r="B42" s="78" t="s">
        <v>6</v>
      </c>
      <c r="C42" s="75"/>
      <c r="D42" s="75"/>
      <c r="E42" s="75"/>
      <c r="F42" s="76">
        <f>F40+F41</f>
        <v>0</v>
      </c>
      <c r="ZY42" s="40" t="s">
        <v>5</v>
      </c>
    </row>
    <row r="43" spans="1:702" x14ac:dyDescent="0.25">
      <c r="A43" s="49"/>
      <c r="B43" s="79"/>
      <c r="C43" s="80"/>
      <c r="D43" s="80"/>
      <c r="E43" s="80"/>
      <c r="F43" s="81"/>
    </row>
  </sheetData>
  <sheetProtection formatCells="0" formatColumns="0" formatRows="0"/>
  <mergeCells count="4">
    <mergeCell ref="B1:F1"/>
    <mergeCell ref="B2:F2"/>
    <mergeCell ref="A4:F4"/>
    <mergeCell ref="B7:F7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4&amp;R&amp;"Arial,Normal"&amp;9Page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40B6F-A535-4564-9234-5B29AB760482}">
  <sheetPr>
    <pageSetUpPr fitToPage="1"/>
  </sheetPr>
  <dimension ref="A1:ZZ128"/>
  <sheetViews>
    <sheetView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G19" sqref="G19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4" width="10.7109375" style="40" customWidth="1"/>
    <col min="5" max="5" width="10.7109375" style="56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0.5" customHeight="1" x14ac:dyDescent="0.25">
      <c r="A4" s="96" t="s">
        <v>285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28" t="s">
        <v>9</v>
      </c>
      <c r="F6" s="28" t="s">
        <v>11</v>
      </c>
    </row>
    <row r="7" spans="1:702" ht="15.75" x14ac:dyDescent="0.25">
      <c r="A7" s="42" t="s">
        <v>33</v>
      </c>
      <c r="B7" s="97" t="s">
        <v>202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35"/>
      <c r="F8" s="29"/>
    </row>
    <row r="9" spans="1:702" s="61" customFormat="1" x14ac:dyDescent="0.25">
      <c r="A9" s="43" t="s">
        <v>44</v>
      </c>
      <c r="B9" s="58" t="s">
        <v>45</v>
      </c>
      <c r="C9" s="59"/>
      <c r="D9" s="59"/>
      <c r="E9" s="89"/>
      <c r="F9" s="60"/>
      <c r="ZY9" s="61" t="s">
        <v>1</v>
      </c>
      <c r="ZZ9" s="62"/>
    </row>
    <row r="10" spans="1:702" s="57" customFormat="1" x14ac:dyDescent="0.25">
      <c r="A10" s="24" t="s">
        <v>205</v>
      </c>
      <c r="B10" s="11" t="s">
        <v>204</v>
      </c>
      <c r="C10" s="10" t="s">
        <v>206</v>
      </c>
      <c r="D10" s="34">
        <v>1</v>
      </c>
      <c r="E10" s="14"/>
      <c r="F10" s="30">
        <f>E10*D10</f>
        <v>0</v>
      </c>
    </row>
    <row r="11" spans="1:702" s="63" customFormat="1" x14ac:dyDescent="0.25">
      <c r="A11" s="44"/>
      <c r="B11" s="17" t="s">
        <v>61</v>
      </c>
      <c r="C11" s="19"/>
      <c r="D11" s="20"/>
      <c r="E11" s="37"/>
      <c r="F11" s="31">
        <f>F10</f>
        <v>0</v>
      </c>
    </row>
    <row r="12" spans="1:702" s="57" customFormat="1" ht="8.1" customHeight="1" thickBot="1" x14ac:dyDescent="0.3">
      <c r="A12" s="25"/>
      <c r="B12" s="6"/>
      <c r="C12" s="7"/>
      <c r="D12" s="8"/>
      <c r="E12" s="36"/>
      <c r="F12" s="30"/>
    </row>
    <row r="13" spans="1:702" s="68" customFormat="1" ht="15.75" thickTop="1" x14ac:dyDescent="0.25">
      <c r="A13" s="45"/>
      <c r="B13" s="22" t="s">
        <v>203</v>
      </c>
      <c r="C13" s="23"/>
      <c r="D13" s="21"/>
      <c r="E13" s="38"/>
      <c r="F13" s="32">
        <f>F11</f>
        <v>0</v>
      </c>
    </row>
    <row r="14" spans="1:702" s="57" customFormat="1" x14ac:dyDescent="0.25">
      <c r="A14" s="24"/>
      <c r="B14" s="11"/>
      <c r="C14" s="10"/>
      <c r="D14" s="14"/>
      <c r="E14" s="35"/>
      <c r="F14" s="29"/>
      <c r="G14" s="66"/>
    </row>
    <row r="15" spans="1:702" ht="15.75" x14ac:dyDescent="0.25">
      <c r="A15" s="42" t="s">
        <v>35</v>
      </c>
      <c r="B15" s="97" t="s">
        <v>284</v>
      </c>
      <c r="C15" s="97"/>
      <c r="D15" s="97"/>
      <c r="E15" s="97"/>
      <c r="F15" s="98"/>
      <c r="ZY15" s="40" t="s">
        <v>1</v>
      </c>
      <c r="ZZ15" s="41"/>
    </row>
    <row r="16" spans="1:702" s="57" customFormat="1" ht="8.1" customHeight="1" x14ac:dyDescent="0.25">
      <c r="A16" s="25"/>
      <c r="B16" s="6"/>
      <c r="C16" s="7"/>
      <c r="D16" s="8"/>
      <c r="E16" s="35"/>
      <c r="F16" s="29"/>
    </row>
    <row r="17" spans="1:702" s="61" customFormat="1" x14ac:dyDescent="0.25">
      <c r="A17" s="43" t="s">
        <v>14</v>
      </c>
      <c r="B17" s="58" t="s">
        <v>36</v>
      </c>
      <c r="C17" s="59"/>
      <c r="D17" s="59"/>
      <c r="E17" s="89"/>
      <c r="F17" s="60"/>
      <c r="ZY17" s="61" t="s">
        <v>1</v>
      </c>
      <c r="ZZ17" s="62"/>
    </row>
    <row r="18" spans="1:702" s="57" customFormat="1" ht="63.75" x14ac:dyDescent="0.25">
      <c r="A18" s="24" t="s">
        <v>261</v>
      </c>
      <c r="B18" s="11" t="s">
        <v>79</v>
      </c>
      <c r="C18" s="10" t="s">
        <v>24</v>
      </c>
      <c r="D18" s="14">
        <f>5*10</f>
        <v>50</v>
      </c>
      <c r="E18" s="14"/>
      <c r="F18" s="30">
        <f>E18*D18</f>
        <v>0</v>
      </c>
    </row>
    <row r="19" spans="1:702" s="63" customFormat="1" x14ac:dyDescent="0.25">
      <c r="A19" s="44"/>
      <c r="B19" s="17" t="s">
        <v>54</v>
      </c>
      <c r="C19" s="19"/>
      <c r="D19" s="20"/>
      <c r="E19" s="37"/>
      <c r="F19" s="31">
        <f>F18</f>
        <v>0</v>
      </c>
    </row>
    <row r="20" spans="1:702" s="57" customFormat="1" ht="8.1" customHeight="1" x14ac:dyDescent="0.25">
      <c r="A20" s="25"/>
      <c r="B20" s="6"/>
      <c r="C20" s="7"/>
      <c r="D20" s="8"/>
      <c r="E20" s="36"/>
      <c r="F20" s="30"/>
    </row>
    <row r="21" spans="1:702" s="61" customFormat="1" x14ac:dyDescent="0.25">
      <c r="A21" s="43" t="s">
        <v>15</v>
      </c>
      <c r="B21" s="58" t="s">
        <v>37</v>
      </c>
      <c r="C21" s="59"/>
      <c r="D21" s="59"/>
      <c r="E21" s="90"/>
      <c r="F21" s="65"/>
      <c r="ZY21" s="61" t="s">
        <v>1</v>
      </c>
      <c r="ZZ21" s="62"/>
    </row>
    <row r="22" spans="1:702" s="57" customFormat="1" ht="63.75" x14ac:dyDescent="0.25">
      <c r="A22" s="24" t="s">
        <v>64</v>
      </c>
      <c r="B22" s="9" t="s">
        <v>94</v>
      </c>
      <c r="C22" s="10" t="s">
        <v>24</v>
      </c>
      <c r="D22" s="14">
        <f>5*10</f>
        <v>50</v>
      </c>
      <c r="E22" s="14"/>
      <c r="F22" s="30">
        <f t="shared" ref="F22" si="0">E22*D22</f>
        <v>0</v>
      </c>
      <c r="G22" s="66"/>
    </row>
    <row r="23" spans="1:702" s="57" customFormat="1" ht="63.75" x14ac:dyDescent="0.25">
      <c r="A23" s="24" t="s">
        <v>25</v>
      </c>
      <c r="B23" s="11" t="s">
        <v>81</v>
      </c>
      <c r="C23" s="10" t="s">
        <v>24</v>
      </c>
      <c r="D23" s="14">
        <f>5*10</f>
        <v>50</v>
      </c>
      <c r="E23" s="36"/>
      <c r="F23" s="30">
        <f>E23*D23</f>
        <v>0</v>
      </c>
    </row>
    <row r="24" spans="1:702" s="57" customFormat="1" ht="63.75" x14ac:dyDescent="0.25">
      <c r="A24" s="24" t="s">
        <v>26</v>
      </c>
      <c r="B24" s="11" t="s">
        <v>82</v>
      </c>
      <c r="C24" s="10" t="s">
        <v>24</v>
      </c>
      <c r="D24" s="14">
        <f>5*10</f>
        <v>50</v>
      </c>
      <c r="E24" s="36"/>
      <c r="F24" s="30">
        <f>E24*D24</f>
        <v>0</v>
      </c>
      <c r="G24" s="66"/>
    </row>
    <row r="25" spans="1:702" s="63" customFormat="1" x14ac:dyDescent="0.25">
      <c r="A25" s="44"/>
      <c r="B25" s="17" t="s">
        <v>55</v>
      </c>
      <c r="C25" s="19"/>
      <c r="D25" s="20"/>
      <c r="E25" s="37"/>
      <c r="F25" s="31">
        <f>SUM(F22:F24)</f>
        <v>0</v>
      </c>
    </row>
    <row r="26" spans="1:702" s="57" customFormat="1" ht="8.1" customHeight="1" x14ac:dyDescent="0.25">
      <c r="A26" s="25"/>
      <c r="B26" s="6"/>
      <c r="C26" s="7"/>
      <c r="D26" s="8"/>
      <c r="E26" s="36"/>
      <c r="F26" s="30"/>
    </row>
    <row r="27" spans="1:702" s="61" customFormat="1" x14ac:dyDescent="0.25">
      <c r="A27" s="43" t="s">
        <v>18</v>
      </c>
      <c r="B27" s="58" t="s">
        <v>38</v>
      </c>
      <c r="C27" s="59"/>
      <c r="D27" s="59"/>
      <c r="E27" s="90"/>
      <c r="F27" s="65"/>
      <c r="ZY27" s="61" t="s">
        <v>1</v>
      </c>
      <c r="ZZ27" s="62"/>
    </row>
    <row r="28" spans="1:702" s="57" customFormat="1" ht="38.25" x14ac:dyDescent="0.25">
      <c r="A28" s="10" t="s">
        <v>19</v>
      </c>
      <c r="B28" s="11" t="s">
        <v>88</v>
      </c>
      <c r="C28" s="18" t="s">
        <v>0</v>
      </c>
      <c r="D28" s="34">
        <f>1*10</f>
        <v>10</v>
      </c>
      <c r="E28" s="36"/>
      <c r="F28" s="30">
        <f>E28*D28</f>
        <v>0</v>
      </c>
    </row>
    <row r="29" spans="1:702" s="57" customFormat="1" ht="63.75" x14ac:dyDescent="0.25">
      <c r="A29" s="26" t="s">
        <v>21</v>
      </c>
      <c r="B29" s="12" t="s">
        <v>83</v>
      </c>
      <c r="C29" s="15" t="s">
        <v>0</v>
      </c>
      <c r="D29" s="34">
        <f>(5+1)*10</f>
        <v>60</v>
      </c>
      <c r="E29" s="14"/>
      <c r="F29" s="30">
        <f>E29*D29</f>
        <v>0</v>
      </c>
    </row>
    <row r="30" spans="1:702" s="63" customFormat="1" x14ac:dyDescent="0.25">
      <c r="A30" s="44"/>
      <c r="B30" s="17" t="s">
        <v>56</v>
      </c>
      <c r="C30" s="19"/>
      <c r="D30" s="52"/>
      <c r="E30" s="37"/>
      <c r="F30" s="31">
        <f>SUM(F28:F29)</f>
        <v>0</v>
      </c>
    </row>
    <row r="31" spans="1:702" s="57" customFormat="1" ht="8.1" customHeight="1" x14ac:dyDescent="0.25">
      <c r="A31" s="25"/>
      <c r="B31" s="6"/>
      <c r="C31" s="7"/>
      <c r="D31" s="53"/>
      <c r="E31" s="36"/>
      <c r="F31" s="30"/>
    </row>
    <row r="32" spans="1:702" s="61" customFormat="1" x14ac:dyDescent="0.25">
      <c r="A32" s="43" t="s">
        <v>40</v>
      </c>
      <c r="B32" s="58" t="s">
        <v>41</v>
      </c>
      <c r="C32" s="59"/>
      <c r="D32" s="87"/>
      <c r="E32" s="90"/>
      <c r="F32" s="65"/>
      <c r="ZY32" s="61" t="s">
        <v>1</v>
      </c>
      <c r="ZZ32" s="62"/>
    </row>
    <row r="33" spans="1:702" s="57" customFormat="1" ht="25.5" x14ac:dyDescent="0.25">
      <c r="A33" s="24" t="s">
        <v>263</v>
      </c>
      <c r="B33" s="11" t="s">
        <v>118</v>
      </c>
      <c r="C33" s="10" t="s">
        <v>0</v>
      </c>
      <c r="D33" s="34">
        <f>1*10</f>
        <v>10</v>
      </c>
      <c r="E33" s="14"/>
      <c r="F33" s="30">
        <f t="shared" ref="F33" si="1">E33*D33</f>
        <v>0</v>
      </c>
      <c r="H33" s="67"/>
    </row>
    <row r="34" spans="1:702" s="57" customFormat="1" ht="51" x14ac:dyDescent="0.25">
      <c r="A34" s="24" t="s">
        <v>258</v>
      </c>
      <c r="B34" s="11" t="s">
        <v>84</v>
      </c>
      <c r="C34" s="10" t="s">
        <v>0</v>
      </c>
      <c r="D34" s="34">
        <f>(5+1)*10</f>
        <v>60</v>
      </c>
      <c r="E34" s="36"/>
      <c r="F34" s="30">
        <f t="shared" ref="F34:F36" si="2">E34*D34</f>
        <v>0</v>
      </c>
    </row>
    <row r="35" spans="1:702" s="57" customFormat="1" ht="38.25" x14ac:dyDescent="0.25">
      <c r="A35" s="24" t="s">
        <v>27</v>
      </c>
      <c r="B35" s="12" t="s">
        <v>85</v>
      </c>
      <c r="C35" s="15" t="s">
        <v>0</v>
      </c>
      <c r="D35" s="34">
        <f>(5+1)*10</f>
        <v>60</v>
      </c>
      <c r="E35" s="36"/>
      <c r="F35" s="30">
        <f t="shared" si="2"/>
        <v>0</v>
      </c>
    </row>
    <row r="36" spans="1:702" s="57" customFormat="1" ht="38.25" x14ac:dyDescent="0.25">
      <c r="A36" s="24" t="s">
        <v>271</v>
      </c>
      <c r="B36" s="11" t="s">
        <v>86</v>
      </c>
      <c r="C36" s="10" t="s">
        <v>0</v>
      </c>
      <c r="D36" s="34">
        <f>2*10</f>
        <v>20</v>
      </c>
      <c r="E36" s="14"/>
      <c r="F36" s="30">
        <f t="shared" si="2"/>
        <v>0</v>
      </c>
    </row>
    <row r="37" spans="1:702" s="57" customFormat="1" ht="51" x14ac:dyDescent="0.25">
      <c r="A37" s="24" t="s">
        <v>259</v>
      </c>
      <c r="B37" s="13" t="s">
        <v>87</v>
      </c>
      <c r="C37" s="10" t="s">
        <v>0</v>
      </c>
      <c r="D37" s="34">
        <f>3*10</f>
        <v>30</v>
      </c>
      <c r="E37" s="14"/>
      <c r="F37" s="30">
        <f t="shared" ref="F37:F38" si="3">E37*D37</f>
        <v>0</v>
      </c>
    </row>
    <row r="38" spans="1:702" s="57" customFormat="1" ht="38.25" x14ac:dyDescent="0.25">
      <c r="A38" s="26" t="s">
        <v>273</v>
      </c>
      <c r="B38" s="12" t="s">
        <v>196</v>
      </c>
      <c r="C38" s="15" t="s">
        <v>0</v>
      </c>
      <c r="D38" s="34">
        <f>1*10</f>
        <v>10</v>
      </c>
      <c r="E38" s="14"/>
      <c r="F38" s="30">
        <f t="shared" si="3"/>
        <v>0</v>
      </c>
    </row>
    <row r="39" spans="1:702" s="63" customFormat="1" x14ac:dyDescent="0.25">
      <c r="A39" s="44"/>
      <c r="B39" s="17" t="s">
        <v>59</v>
      </c>
      <c r="C39" s="19"/>
      <c r="D39" s="20"/>
      <c r="E39" s="37"/>
      <c r="F39" s="31">
        <f>SUM(F33:F38)</f>
        <v>0</v>
      </c>
    </row>
    <row r="40" spans="1:702" s="57" customFormat="1" ht="8.1" customHeight="1" x14ac:dyDescent="0.25">
      <c r="A40" s="25"/>
      <c r="B40" s="6"/>
      <c r="C40" s="7"/>
      <c r="D40" s="8"/>
      <c r="E40" s="36"/>
      <c r="F40" s="30"/>
    </row>
    <row r="41" spans="1:702" s="61" customFormat="1" x14ac:dyDescent="0.25">
      <c r="A41" s="43" t="s">
        <v>42</v>
      </c>
      <c r="B41" s="58" t="s">
        <v>43</v>
      </c>
      <c r="C41" s="59"/>
      <c r="D41" s="59"/>
      <c r="E41" s="90"/>
      <c r="F41" s="65"/>
      <c r="ZY41" s="61" t="s">
        <v>1</v>
      </c>
      <c r="ZZ41" s="62"/>
    </row>
    <row r="42" spans="1:702" s="57" customFormat="1" ht="51" x14ac:dyDescent="0.25">
      <c r="A42" s="26" t="s">
        <v>199</v>
      </c>
      <c r="B42" s="12" t="s">
        <v>198</v>
      </c>
      <c r="C42" s="15" t="s">
        <v>0</v>
      </c>
      <c r="D42" s="34">
        <f>1*10</f>
        <v>10</v>
      </c>
      <c r="E42" s="36"/>
      <c r="F42" s="30">
        <f>E42*D42</f>
        <v>0</v>
      </c>
    </row>
    <row r="43" spans="1:702" s="57" customFormat="1" ht="51" x14ac:dyDescent="0.25">
      <c r="A43" s="26" t="s">
        <v>274</v>
      </c>
      <c r="B43" s="12" t="s">
        <v>197</v>
      </c>
      <c r="C43" s="15" t="s">
        <v>0</v>
      </c>
      <c r="D43" s="34">
        <f>1*10</f>
        <v>10</v>
      </c>
      <c r="E43" s="36"/>
      <c r="F43" s="30">
        <f>E43*D43</f>
        <v>0</v>
      </c>
    </row>
    <row r="44" spans="1:702" s="63" customFormat="1" x14ac:dyDescent="0.25">
      <c r="A44" s="44"/>
      <c r="B44" s="17" t="s">
        <v>60</v>
      </c>
      <c r="C44" s="19"/>
      <c r="D44" s="20"/>
      <c r="E44" s="37"/>
      <c r="F44" s="31">
        <f>SUM(F42:F43)</f>
        <v>0</v>
      </c>
    </row>
    <row r="45" spans="1:702" s="57" customFormat="1" ht="8.1" customHeight="1" x14ac:dyDescent="0.25">
      <c r="A45" s="25"/>
      <c r="B45" s="6"/>
      <c r="C45" s="7"/>
      <c r="D45" s="8"/>
      <c r="E45" s="35"/>
      <c r="F45" s="29"/>
    </row>
    <row r="46" spans="1:702" s="61" customFormat="1" x14ac:dyDescent="0.25">
      <c r="A46" s="43" t="s">
        <v>44</v>
      </c>
      <c r="B46" s="58" t="s">
        <v>45</v>
      </c>
      <c r="C46" s="59"/>
      <c r="D46" s="59"/>
      <c r="E46" s="90"/>
      <c r="F46" s="65"/>
      <c r="ZY46" s="61" t="s">
        <v>1</v>
      </c>
      <c r="ZZ46" s="62"/>
    </row>
    <row r="47" spans="1:702" s="57" customFormat="1" ht="51" x14ac:dyDescent="0.25">
      <c r="A47" s="26" t="s">
        <v>22</v>
      </c>
      <c r="B47" s="9" t="s">
        <v>200</v>
      </c>
      <c r="C47" s="15" t="s">
        <v>23</v>
      </c>
      <c r="D47" s="14">
        <f>3*10</f>
        <v>30</v>
      </c>
      <c r="E47" s="36"/>
      <c r="F47" s="30">
        <f>E47*D47</f>
        <v>0</v>
      </c>
    </row>
    <row r="48" spans="1:702" s="57" customFormat="1" ht="38.25" x14ac:dyDescent="0.25">
      <c r="A48" s="26" t="s">
        <v>22</v>
      </c>
      <c r="B48" s="9" t="s">
        <v>289</v>
      </c>
      <c r="C48" s="15" t="s">
        <v>23</v>
      </c>
      <c r="D48" s="14">
        <f>1*10</f>
        <v>10</v>
      </c>
      <c r="E48" s="36"/>
      <c r="F48" s="30">
        <f>E48*D48</f>
        <v>0</v>
      </c>
    </row>
    <row r="49" spans="1:702" s="57" customFormat="1" ht="38.25" x14ac:dyDescent="0.25">
      <c r="A49" s="26" t="s">
        <v>22</v>
      </c>
      <c r="B49" s="9" t="s">
        <v>201</v>
      </c>
      <c r="C49" s="15" t="s">
        <v>23</v>
      </c>
      <c r="D49" s="14">
        <f>1*10</f>
        <v>10</v>
      </c>
      <c r="E49" s="36"/>
      <c r="F49" s="30">
        <f>E49*D49</f>
        <v>0</v>
      </c>
    </row>
    <row r="50" spans="1:702" s="63" customFormat="1" x14ac:dyDescent="0.25">
      <c r="A50" s="44"/>
      <c r="B50" s="17" t="s">
        <v>61</v>
      </c>
      <c r="C50" s="19"/>
      <c r="D50" s="20"/>
      <c r="E50" s="37"/>
      <c r="F50" s="31">
        <f>SUM(F47:F49)</f>
        <v>0</v>
      </c>
    </row>
    <row r="51" spans="1:702" s="57" customFormat="1" ht="8.1" customHeight="1" thickBot="1" x14ac:dyDescent="0.3">
      <c r="A51" s="24"/>
      <c r="B51" s="17"/>
      <c r="C51" s="10"/>
      <c r="D51" s="14"/>
      <c r="E51" s="35"/>
      <c r="F51" s="29"/>
    </row>
    <row r="52" spans="1:702" s="68" customFormat="1" ht="15.75" thickTop="1" x14ac:dyDescent="0.25">
      <c r="A52" s="45"/>
      <c r="B52" s="22" t="s">
        <v>286</v>
      </c>
      <c r="C52" s="23"/>
      <c r="D52" s="21"/>
      <c r="E52" s="38"/>
      <c r="F52" s="32">
        <f>F19+F25+F30+F39+F44+F50</f>
        <v>0</v>
      </c>
    </row>
    <row r="53" spans="1:702" s="57" customFormat="1" x14ac:dyDescent="0.25">
      <c r="A53" s="24"/>
      <c r="B53" s="11"/>
      <c r="C53" s="10"/>
      <c r="D53" s="14"/>
      <c r="E53" s="35"/>
      <c r="F53" s="29"/>
      <c r="G53" s="66"/>
    </row>
    <row r="54" spans="1:702" ht="15.75" x14ac:dyDescent="0.25">
      <c r="A54" s="42" t="s">
        <v>46</v>
      </c>
      <c r="B54" s="97" t="s">
        <v>287</v>
      </c>
      <c r="C54" s="97"/>
      <c r="D54" s="97"/>
      <c r="E54" s="97"/>
      <c r="F54" s="98"/>
      <c r="ZY54" s="40" t="s">
        <v>1</v>
      </c>
      <c r="ZZ54" s="41"/>
    </row>
    <row r="55" spans="1:702" s="57" customFormat="1" ht="8.1" customHeight="1" x14ac:dyDescent="0.25">
      <c r="A55" s="25"/>
      <c r="B55" s="6"/>
      <c r="C55" s="7"/>
      <c r="D55" s="8"/>
      <c r="E55" s="35"/>
      <c r="F55" s="29"/>
    </row>
    <row r="56" spans="1:702" s="61" customFormat="1" x14ac:dyDescent="0.25">
      <c r="A56" s="43" t="s">
        <v>14</v>
      </c>
      <c r="B56" s="58" t="s">
        <v>36</v>
      </c>
      <c r="C56" s="59"/>
      <c r="D56" s="59"/>
      <c r="E56" s="89"/>
      <c r="F56" s="60"/>
      <c r="ZY56" s="61" t="s">
        <v>1</v>
      </c>
      <c r="ZZ56" s="62"/>
    </row>
    <row r="57" spans="1:702" s="57" customFormat="1" ht="63.75" x14ac:dyDescent="0.25">
      <c r="A57" s="24" t="s">
        <v>261</v>
      </c>
      <c r="B57" s="11" t="s">
        <v>79</v>
      </c>
      <c r="C57" s="10" t="s">
        <v>24</v>
      </c>
      <c r="D57" s="14">
        <f>8*4</f>
        <v>32</v>
      </c>
      <c r="E57" s="14"/>
      <c r="F57" s="30">
        <f>E57*D57</f>
        <v>0</v>
      </c>
    </row>
    <row r="58" spans="1:702" s="63" customFormat="1" x14ac:dyDescent="0.25">
      <c r="A58" s="44"/>
      <c r="B58" s="17" t="s">
        <v>54</v>
      </c>
      <c r="C58" s="19"/>
      <c r="D58" s="20"/>
      <c r="E58" s="37"/>
      <c r="F58" s="31">
        <f>F57</f>
        <v>0</v>
      </c>
    </row>
    <row r="59" spans="1:702" s="57" customFormat="1" ht="8.1" customHeight="1" x14ac:dyDescent="0.25">
      <c r="A59" s="25"/>
      <c r="B59" s="6"/>
      <c r="C59" s="7"/>
      <c r="D59" s="8"/>
      <c r="E59" s="36"/>
      <c r="F59" s="30"/>
    </row>
    <row r="60" spans="1:702" s="61" customFormat="1" x14ac:dyDescent="0.25">
      <c r="A60" s="43" t="s">
        <v>15</v>
      </c>
      <c r="B60" s="58" t="s">
        <v>37</v>
      </c>
      <c r="C60" s="59"/>
      <c r="D60" s="59"/>
      <c r="E60" s="90"/>
      <c r="F60" s="65"/>
      <c r="ZY60" s="61" t="s">
        <v>1</v>
      </c>
      <c r="ZZ60" s="62"/>
    </row>
    <row r="61" spans="1:702" s="57" customFormat="1" ht="63.75" x14ac:dyDescent="0.25">
      <c r="A61" s="24" t="s">
        <v>64</v>
      </c>
      <c r="B61" s="9" t="s">
        <v>94</v>
      </c>
      <c r="C61" s="10" t="s">
        <v>24</v>
      </c>
      <c r="D61" s="14">
        <f>10*4</f>
        <v>40</v>
      </c>
      <c r="E61" s="14"/>
      <c r="F61" s="30">
        <f t="shared" ref="F61" si="4">E61*D61</f>
        <v>0</v>
      </c>
      <c r="G61" s="66"/>
    </row>
    <row r="62" spans="1:702" s="57" customFormat="1" ht="63.75" x14ac:dyDescent="0.25">
      <c r="A62" s="24" t="s">
        <v>25</v>
      </c>
      <c r="B62" s="11" t="s">
        <v>81</v>
      </c>
      <c r="C62" s="10" t="s">
        <v>24</v>
      </c>
      <c r="D62" s="14">
        <f>5*4</f>
        <v>20</v>
      </c>
      <c r="E62" s="36"/>
      <c r="F62" s="30">
        <f>E62*D62</f>
        <v>0</v>
      </c>
    </row>
    <row r="63" spans="1:702" s="57" customFormat="1" ht="63.75" x14ac:dyDescent="0.25">
      <c r="A63" s="24" t="s">
        <v>26</v>
      </c>
      <c r="B63" s="11" t="s">
        <v>82</v>
      </c>
      <c r="C63" s="10" t="s">
        <v>24</v>
      </c>
      <c r="D63" s="14">
        <f>10*4</f>
        <v>40</v>
      </c>
      <c r="E63" s="36"/>
      <c r="F63" s="30">
        <f>E63*D63</f>
        <v>0</v>
      </c>
      <c r="G63" s="66"/>
    </row>
    <row r="64" spans="1:702" s="63" customFormat="1" x14ac:dyDescent="0.25">
      <c r="A64" s="44"/>
      <c r="B64" s="17" t="s">
        <v>55</v>
      </c>
      <c r="C64" s="19"/>
      <c r="D64" s="20"/>
      <c r="E64" s="37"/>
      <c r="F64" s="31">
        <f>SUM(F61:F63)</f>
        <v>0</v>
      </c>
    </row>
    <row r="65" spans="1:702" s="57" customFormat="1" ht="8.1" customHeight="1" x14ac:dyDescent="0.25">
      <c r="A65" s="25"/>
      <c r="B65" s="6"/>
      <c r="C65" s="7"/>
      <c r="D65" s="8"/>
      <c r="E65" s="36"/>
      <c r="F65" s="30"/>
    </row>
    <row r="66" spans="1:702" s="61" customFormat="1" x14ac:dyDescent="0.25">
      <c r="A66" s="43" t="s">
        <v>18</v>
      </c>
      <c r="B66" s="58" t="s">
        <v>38</v>
      </c>
      <c r="C66" s="59"/>
      <c r="D66" s="59"/>
      <c r="E66" s="90"/>
      <c r="F66" s="65"/>
      <c r="ZY66" s="61" t="s">
        <v>1</v>
      </c>
      <c r="ZZ66" s="62"/>
    </row>
    <row r="67" spans="1:702" s="57" customFormat="1" ht="38.25" x14ac:dyDescent="0.25">
      <c r="A67" s="10" t="s">
        <v>19</v>
      </c>
      <c r="B67" s="11" t="s">
        <v>88</v>
      </c>
      <c r="C67" s="18" t="s">
        <v>0</v>
      </c>
      <c r="D67" s="34">
        <f>2*4</f>
        <v>8</v>
      </c>
      <c r="E67" s="36"/>
      <c r="F67" s="30">
        <f>E67*D67</f>
        <v>0</v>
      </c>
    </row>
    <row r="68" spans="1:702" s="57" customFormat="1" ht="63.75" x14ac:dyDescent="0.25">
      <c r="A68" s="26" t="s">
        <v>21</v>
      </c>
      <c r="B68" s="12" t="s">
        <v>83</v>
      </c>
      <c r="C68" s="15" t="s">
        <v>0</v>
      </c>
      <c r="D68" s="34">
        <f>(10+1)*4</f>
        <v>44</v>
      </c>
      <c r="E68" s="14"/>
      <c r="F68" s="30">
        <f>E68*D68</f>
        <v>0</v>
      </c>
    </row>
    <row r="69" spans="1:702" s="63" customFormat="1" x14ac:dyDescent="0.25">
      <c r="A69" s="44"/>
      <c r="B69" s="17" t="s">
        <v>56</v>
      </c>
      <c r="C69" s="19"/>
      <c r="D69" s="20"/>
      <c r="E69" s="37"/>
      <c r="F69" s="31">
        <f>SUM(F67:F68)</f>
        <v>0</v>
      </c>
    </row>
    <row r="70" spans="1:702" s="57" customFormat="1" ht="8.1" customHeight="1" x14ac:dyDescent="0.25">
      <c r="A70" s="25"/>
      <c r="B70" s="6"/>
      <c r="C70" s="7"/>
      <c r="D70" s="8"/>
      <c r="E70" s="36"/>
      <c r="F70" s="30"/>
    </row>
    <row r="71" spans="1:702" s="61" customFormat="1" x14ac:dyDescent="0.25">
      <c r="A71" s="43" t="s">
        <v>40</v>
      </c>
      <c r="B71" s="58" t="s">
        <v>41</v>
      </c>
      <c r="C71" s="59"/>
      <c r="D71" s="59"/>
      <c r="E71" s="90"/>
      <c r="F71" s="65"/>
      <c r="ZY71" s="61" t="s">
        <v>1</v>
      </c>
      <c r="ZZ71" s="62"/>
    </row>
    <row r="72" spans="1:702" s="57" customFormat="1" ht="25.5" x14ac:dyDescent="0.25">
      <c r="A72" s="24" t="s">
        <v>263</v>
      </c>
      <c r="B72" s="11" t="s">
        <v>118</v>
      </c>
      <c r="C72" s="10" t="s">
        <v>0</v>
      </c>
      <c r="D72" s="34">
        <f>1*4</f>
        <v>4</v>
      </c>
      <c r="E72" s="14"/>
      <c r="F72" s="30">
        <f t="shared" ref="F72:F77" si="5">E72*D72</f>
        <v>0</v>
      </c>
      <c r="H72" s="67"/>
    </row>
    <row r="73" spans="1:702" s="57" customFormat="1" ht="51" x14ac:dyDescent="0.25">
      <c r="A73" s="24" t="s">
        <v>258</v>
      </c>
      <c r="B73" s="11" t="s">
        <v>84</v>
      </c>
      <c r="C73" s="10" t="s">
        <v>0</v>
      </c>
      <c r="D73" s="34">
        <f>(10+1)*4</f>
        <v>44</v>
      </c>
      <c r="E73" s="36"/>
      <c r="F73" s="30">
        <f t="shared" si="5"/>
        <v>0</v>
      </c>
    </row>
    <row r="74" spans="1:702" s="57" customFormat="1" ht="38.25" x14ac:dyDescent="0.25">
      <c r="A74" s="24" t="s">
        <v>27</v>
      </c>
      <c r="B74" s="12" t="s">
        <v>85</v>
      </c>
      <c r="C74" s="15" t="s">
        <v>0</v>
      </c>
      <c r="D74" s="34">
        <f>(10+1)*4</f>
        <v>44</v>
      </c>
      <c r="E74" s="36"/>
      <c r="F74" s="30">
        <f t="shared" si="5"/>
        <v>0</v>
      </c>
    </row>
    <row r="75" spans="1:702" s="57" customFormat="1" ht="38.25" x14ac:dyDescent="0.25">
      <c r="A75" s="24" t="s">
        <v>271</v>
      </c>
      <c r="B75" s="11" t="s">
        <v>86</v>
      </c>
      <c r="C75" s="10" t="s">
        <v>0</v>
      </c>
      <c r="D75" s="34">
        <f>4*4</f>
        <v>16</v>
      </c>
      <c r="E75" s="14"/>
      <c r="F75" s="30">
        <f t="shared" si="5"/>
        <v>0</v>
      </c>
    </row>
    <row r="76" spans="1:702" s="57" customFormat="1" ht="51" x14ac:dyDescent="0.25">
      <c r="A76" s="24" t="s">
        <v>259</v>
      </c>
      <c r="B76" s="13" t="s">
        <v>87</v>
      </c>
      <c r="C76" s="10" t="s">
        <v>0</v>
      </c>
      <c r="D76" s="34">
        <f>6*4</f>
        <v>24</v>
      </c>
      <c r="E76" s="14"/>
      <c r="F76" s="30">
        <f t="shared" si="5"/>
        <v>0</v>
      </c>
    </row>
    <row r="77" spans="1:702" s="57" customFormat="1" ht="38.25" x14ac:dyDescent="0.25">
      <c r="A77" s="26" t="s">
        <v>273</v>
      </c>
      <c r="B77" s="12" t="s">
        <v>196</v>
      </c>
      <c r="C77" s="15" t="s">
        <v>0</v>
      </c>
      <c r="D77" s="34">
        <f>1*4</f>
        <v>4</v>
      </c>
      <c r="E77" s="14"/>
      <c r="F77" s="30">
        <f t="shared" si="5"/>
        <v>0</v>
      </c>
    </row>
    <row r="78" spans="1:702" s="63" customFormat="1" x14ac:dyDescent="0.25">
      <c r="A78" s="44"/>
      <c r="B78" s="17" t="s">
        <v>59</v>
      </c>
      <c r="C78" s="19"/>
      <c r="D78" s="52"/>
      <c r="E78" s="37"/>
      <c r="F78" s="31">
        <f>SUM(F72:F77)</f>
        <v>0</v>
      </c>
    </row>
    <row r="79" spans="1:702" s="57" customFormat="1" ht="8.1" customHeight="1" x14ac:dyDescent="0.25">
      <c r="A79" s="25"/>
      <c r="B79" s="6"/>
      <c r="C79" s="7"/>
      <c r="D79" s="53"/>
      <c r="E79" s="36"/>
      <c r="F79" s="30"/>
    </row>
    <row r="80" spans="1:702" s="61" customFormat="1" x14ac:dyDescent="0.25">
      <c r="A80" s="43" t="s">
        <v>42</v>
      </c>
      <c r="B80" s="58" t="s">
        <v>43</v>
      </c>
      <c r="C80" s="59"/>
      <c r="D80" s="87"/>
      <c r="E80" s="90"/>
      <c r="F80" s="65"/>
      <c r="ZY80" s="61" t="s">
        <v>1</v>
      </c>
      <c r="ZZ80" s="62"/>
    </row>
    <row r="81" spans="1:702" s="57" customFormat="1" ht="51" x14ac:dyDescent="0.25">
      <c r="A81" s="26" t="s">
        <v>199</v>
      </c>
      <c r="B81" s="12" t="s">
        <v>198</v>
      </c>
      <c r="C81" s="15" t="s">
        <v>0</v>
      </c>
      <c r="D81" s="34">
        <f>2*4</f>
        <v>8</v>
      </c>
      <c r="E81" s="36"/>
      <c r="F81" s="30">
        <f>E81*D81</f>
        <v>0</v>
      </c>
    </row>
    <row r="82" spans="1:702" s="57" customFormat="1" ht="51" x14ac:dyDescent="0.25">
      <c r="A82" s="26" t="s">
        <v>274</v>
      </c>
      <c r="B82" s="12" t="s">
        <v>197</v>
      </c>
      <c r="C82" s="15" t="s">
        <v>0</v>
      </c>
      <c r="D82" s="34">
        <f>2*4</f>
        <v>8</v>
      </c>
      <c r="E82" s="36"/>
      <c r="F82" s="30">
        <f>E82*D82</f>
        <v>0</v>
      </c>
    </row>
    <row r="83" spans="1:702" s="63" customFormat="1" x14ac:dyDescent="0.25">
      <c r="A83" s="44"/>
      <c r="B83" s="17" t="s">
        <v>60</v>
      </c>
      <c r="C83" s="19"/>
      <c r="D83" s="20"/>
      <c r="E83" s="37"/>
      <c r="F83" s="31">
        <f>SUM(F81:F82)</f>
        <v>0</v>
      </c>
    </row>
    <row r="84" spans="1:702" s="57" customFormat="1" ht="8.1" customHeight="1" x14ac:dyDescent="0.25">
      <c r="A84" s="25"/>
      <c r="B84" s="6"/>
      <c r="C84" s="7"/>
      <c r="D84" s="8"/>
      <c r="E84" s="35"/>
      <c r="F84" s="29"/>
    </row>
    <row r="85" spans="1:702" s="61" customFormat="1" x14ac:dyDescent="0.25">
      <c r="A85" s="43" t="s">
        <v>44</v>
      </c>
      <c r="B85" s="58" t="s">
        <v>45</v>
      </c>
      <c r="C85" s="59"/>
      <c r="D85" s="59"/>
      <c r="E85" s="90"/>
      <c r="F85" s="65"/>
      <c r="ZY85" s="61" t="s">
        <v>1</v>
      </c>
      <c r="ZZ85" s="62"/>
    </row>
    <row r="86" spans="1:702" s="57" customFormat="1" ht="51" x14ac:dyDescent="0.25">
      <c r="A86" s="26" t="s">
        <v>22</v>
      </c>
      <c r="B86" s="9" t="s">
        <v>200</v>
      </c>
      <c r="C86" s="15" t="s">
        <v>23</v>
      </c>
      <c r="D86" s="14">
        <f>6*4</f>
        <v>24</v>
      </c>
      <c r="E86" s="36"/>
      <c r="F86" s="30">
        <f>E86*D86</f>
        <v>0</v>
      </c>
    </row>
    <row r="87" spans="1:702" s="57" customFormat="1" ht="38.25" x14ac:dyDescent="0.25">
      <c r="A87" s="26" t="s">
        <v>22</v>
      </c>
      <c r="B87" s="9" t="s">
        <v>289</v>
      </c>
      <c r="C87" s="15" t="s">
        <v>23</v>
      </c>
      <c r="D87" s="14">
        <f>2*4</f>
        <v>8</v>
      </c>
      <c r="E87" s="36"/>
      <c r="F87" s="30">
        <f>E87*D87</f>
        <v>0</v>
      </c>
    </row>
    <row r="88" spans="1:702" s="57" customFormat="1" ht="38.25" x14ac:dyDescent="0.25">
      <c r="A88" s="26" t="s">
        <v>22</v>
      </c>
      <c r="B88" s="9" t="s">
        <v>201</v>
      </c>
      <c r="C88" s="15" t="s">
        <v>23</v>
      </c>
      <c r="D88" s="14">
        <f>1*4</f>
        <v>4</v>
      </c>
      <c r="E88" s="36"/>
      <c r="F88" s="30">
        <f>E88*D88</f>
        <v>0</v>
      </c>
    </row>
    <row r="89" spans="1:702" s="63" customFormat="1" x14ac:dyDescent="0.25">
      <c r="A89" s="44"/>
      <c r="B89" s="17" t="s">
        <v>61</v>
      </c>
      <c r="C89" s="19"/>
      <c r="D89" s="20"/>
      <c r="E89" s="37"/>
      <c r="F89" s="31">
        <f>SUM(F86:F88)</f>
        <v>0</v>
      </c>
    </row>
    <row r="90" spans="1:702" s="57" customFormat="1" ht="8.1" customHeight="1" thickBot="1" x14ac:dyDescent="0.3">
      <c r="A90" s="24"/>
      <c r="B90" s="17"/>
      <c r="C90" s="10"/>
      <c r="D90" s="14"/>
      <c r="E90" s="35"/>
      <c r="F90" s="29"/>
    </row>
    <row r="91" spans="1:702" s="68" customFormat="1" ht="15.75" thickTop="1" x14ac:dyDescent="0.25">
      <c r="A91" s="45"/>
      <c r="B91" s="22" t="s">
        <v>288</v>
      </c>
      <c r="C91" s="23"/>
      <c r="D91" s="21"/>
      <c r="E91" s="38"/>
      <c r="F91" s="32">
        <f>F58+F64+F69+F78+F83+F89</f>
        <v>0</v>
      </c>
    </row>
    <row r="92" spans="1:702" s="57" customFormat="1" x14ac:dyDescent="0.25">
      <c r="A92" s="24"/>
      <c r="B92" s="11"/>
      <c r="C92" s="10"/>
      <c r="D92" s="14"/>
      <c r="E92" s="35"/>
      <c r="F92" s="29"/>
      <c r="G92" s="66"/>
    </row>
    <row r="93" spans="1:702" ht="15.75" x14ac:dyDescent="0.25">
      <c r="A93" s="42" t="s">
        <v>47</v>
      </c>
      <c r="B93" s="97" t="s">
        <v>249</v>
      </c>
      <c r="C93" s="97"/>
      <c r="D93" s="97"/>
      <c r="E93" s="97"/>
      <c r="F93" s="98"/>
      <c r="ZY93" s="40" t="s">
        <v>1</v>
      </c>
      <c r="ZZ93" s="41"/>
    </row>
    <row r="94" spans="1:702" s="57" customFormat="1" ht="8.1" customHeight="1" x14ac:dyDescent="0.25">
      <c r="A94" s="25"/>
      <c r="B94" s="6"/>
      <c r="C94" s="7"/>
      <c r="D94" s="8"/>
      <c r="E94" s="35"/>
      <c r="F94" s="29"/>
    </row>
    <row r="95" spans="1:702" s="61" customFormat="1" x14ac:dyDescent="0.25">
      <c r="A95" s="43" t="s">
        <v>15</v>
      </c>
      <c r="B95" s="58" t="s">
        <v>37</v>
      </c>
      <c r="C95" s="59"/>
      <c r="D95" s="59"/>
      <c r="E95" s="90"/>
      <c r="F95" s="65"/>
      <c r="ZY95" s="61" t="s">
        <v>1</v>
      </c>
      <c r="ZZ95" s="62"/>
    </row>
    <row r="96" spans="1:702" s="57" customFormat="1" ht="63.75" x14ac:dyDescent="0.25">
      <c r="A96" s="24" t="s">
        <v>25</v>
      </c>
      <c r="B96" s="11" t="s">
        <v>81</v>
      </c>
      <c r="C96" s="10" t="s">
        <v>24</v>
      </c>
      <c r="D96" s="14">
        <v>5</v>
      </c>
      <c r="E96" s="36"/>
      <c r="F96" s="30">
        <f>E96*D96</f>
        <v>0</v>
      </c>
    </row>
    <row r="97" spans="1:702" s="63" customFormat="1" x14ac:dyDescent="0.25">
      <c r="A97" s="44"/>
      <c r="B97" s="17" t="s">
        <v>55</v>
      </c>
      <c r="C97" s="19"/>
      <c r="D97" s="20"/>
      <c r="E97" s="37"/>
      <c r="F97" s="31">
        <f>SUM(F96:F96)</f>
        <v>0</v>
      </c>
    </row>
    <row r="98" spans="1:702" s="57" customFormat="1" ht="8.1" customHeight="1" x14ac:dyDescent="0.25">
      <c r="A98" s="25"/>
      <c r="B98" s="6"/>
      <c r="C98" s="7"/>
      <c r="D98" s="8"/>
      <c r="E98" s="36"/>
      <c r="F98" s="30"/>
    </row>
    <row r="99" spans="1:702" s="61" customFormat="1" x14ac:dyDescent="0.25">
      <c r="A99" s="43" t="s">
        <v>18</v>
      </c>
      <c r="B99" s="58" t="s">
        <v>38</v>
      </c>
      <c r="C99" s="59"/>
      <c r="D99" s="59"/>
      <c r="E99" s="90"/>
      <c r="F99" s="65"/>
      <c r="ZY99" s="61" t="s">
        <v>1</v>
      </c>
      <c r="ZZ99" s="62"/>
    </row>
    <row r="100" spans="1:702" s="57" customFormat="1" ht="63.75" x14ac:dyDescent="0.25">
      <c r="A100" s="26" t="s">
        <v>21</v>
      </c>
      <c r="B100" s="12" t="s">
        <v>83</v>
      </c>
      <c r="C100" s="15" t="s">
        <v>0</v>
      </c>
      <c r="D100" s="34">
        <v>1</v>
      </c>
      <c r="E100" s="14"/>
      <c r="F100" s="30">
        <f>E100*D100</f>
        <v>0</v>
      </c>
    </row>
    <row r="101" spans="1:702" s="63" customFormat="1" x14ac:dyDescent="0.25">
      <c r="A101" s="44"/>
      <c r="B101" s="17" t="s">
        <v>56</v>
      </c>
      <c r="C101" s="19"/>
      <c r="D101" s="20"/>
      <c r="E101" s="37"/>
      <c r="F101" s="31">
        <f>SUM(F100:F100)</f>
        <v>0</v>
      </c>
    </row>
    <row r="102" spans="1:702" s="57" customFormat="1" ht="8.1" customHeight="1" x14ac:dyDescent="0.25">
      <c r="A102" s="25"/>
      <c r="B102" s="6"/>
      <c r="C102" s="7"/>
      <c r="D102" s="8"/>
      <c r="E102" s="36"/>
      <c r="F102" s="30"/>
    </row>
    <row r="103" spans="1:702" s="61" customFormat="1" x14ac:dyDescent="0.25">
      <c r="A103" s="43" t="s">
        <v>40</v>
      </c>
      <c r="B103" s="58" t="s">
        <v>41</v>
      </c>
      <c r="C103" s="59"/>
      <c r="D103" s="59"/>
      <c r="E103" s="90"/>
      <c r="F103" s="65"/>
      <c r="ZY103" s="61" t="s">
        <v>1</v>
      </c>
      <c r="ZZ103" s="62"/>
    </row>
    <row r="104" spans="1:702" s="57" customFormat="1" ht="25.5" x14ac:dyDescent="0.25">
      <c r="A104" s="24" t="s">
        <v>263</v>
      </c>
      <c r="B104" s="11" t="s">
        <v>118</v>
      </c>
      <c r="C104" s="10" t="s">
        <v>0</v>
      </c>
      <c r="D104" s="34">
        <v>1</v>
      </c>
      <c r="E104" s="14"/>
      <c r="F104" s="30">
        <f t="shared" ref="F104:F107" si="6">E104*D104</f>
        <v>0</v>
      </c>
      <c r="H104" s="67"/>
    </row>
    <row r="105" spans="1:702" s="57" customFormat="1" ht="51" x14ac:dyDescent="0.25">
      <c r="A105" s="24" t="s">
        <v>258</v>
      </c>
      <c r="B105" s="11" t="s">
        <v>84</v>
      </c>
      <c r="C105" s="10" t="s">
        <v>0</v>
      </c>
      <c r="D105" s="34">
        <v>1</v>
      </c>
      <c r="E105" s="36"/>
      <c r="F105" s="30">
        <f t="shared" si="6"/>
        <v>0</v>
      </c>
    </row>
    <row r="106" spans="1:702" s="57" customFormat="1" ht="38.25" x14ac:dyDescent="0.25">
      <c r="A106" s="24" t="s">
        <v>27</v>
      </c>
      <c r="B106" s="12" t="s">
        <v>85</v>
      </c>
      <c r="C106" s="15" t="s">
        <v>0</v>
      </c>
      <c r="D106" s="34">
        <v>1</v>
      </c>
      <c r="E106" s="36"/>
      <c r="F106" s="30">
        <f t="shared" si="6"/>
        <v>0</v>
      </c>
    </row>
    <row r="107" spans="1:702" s="57" customFormat="1" ht="38.25" x14ac:dyDescent="0.25">
      <c r="A107" s="26" t="s">
        <v>273</v>
      </c>
      <c r="B107" s="12" t="s">
        <v>196</v>
      </c>
      <c r="C107" s="15" t="s">
        <v>0</v>
      </c>
      <c r="D107" s="34">
        <v>1</v>
      </c>
      <c r="E107" s="14"/>
      <c r="F107" s="30">
        <f t="shared" si="6"/>
        <v>0</v>
      </c>
    </row>
    <row r="108" spans="1:702" s="63" customFormat="1" x14ac:dyDescent="0.25">
      <c r="A108" s="44"/>
      <c r="B108" s="17" t="s">
        <v>59</v>
      </c>
      <c r="C108" s="19"/>
      <c r="D108" s="52"/>
      <c r="E108" s="37"/>
      <c r="F108" s="31">
        <f>SUM(F104:F107)</f>
        <v>0</v>
      </c>
    </row>
    <row r="109" spans="1:702" s="57" customFormat="1" ht="8.1" customHeight="1" x14ac:dyDescent="0.25">
      <c r="A109" s="25"/>
      <c r="B109" s="6"/>
      <c r="C109" s="7"/>
      <c r="D109" s="8"/>
      <c r="E109" s="35"/>
      <c r="F109" s="29"/>
    </row>
    <row r="110" spans="1:702" s="61" customFormat="1" x14ac:dyDescent="0.25">
      <c r="A110" s="43" t="s">
        <v>44</v>
      </c>
      <c r="B110" s="58" t="s">
        <v>45</v>
      </c>
      <c r="C110" s="59"/>
      <c r="D110" s="59"/>
      <c r="E110" s="90"/>
      <c r="F110" s="65"/>
      <c r="ZY110" s="61" t="s">
        <v>1</v>
      </c>
      <c r="ZZ110" s="62"/>
    </row>
    <row r="111" spans="1:702" s="57" customFormat="1" ht="38.25" x14ac:dyDescent="0.25">
      <c r="A111" s="26" t="s">
        <v>22</v>
      </c>
      <c r="B111" s="9" t="s">
        <v>201</v>
      </c>
      <c r="C111" s="15" t="s">
        <v>23</v>
      </c>
      <c r="D111" s="14">
        <v>1</v>
      </c>
      <c r="E111" s="36"/>
      <c r="F111" s="30">
        <f>E111*D111</f>
        <v>0</v>
      </c>
    </row>
    <row r="112" spans="1:702" s="63" customFormat="1" x14ac:dyDescent="0.25">
      <c r="A112" s="44"/>
      <c r="B112" s="17" t="s">
        <v>61</v>
      </c>
      <c r="C112" s="19"/>
      <c r="D112" s="20"/>
      <c r="E112" s="37"/>
      <c r="F112" s="31">
        <f>SUM(F111:F111)</f>
        <v>0</v>
      </c>
    </row>
    <row r="113" spans="1:702" s="57" customFormat="1" ht="8.1" customHeight="1" thickBot="1" x14ac:dyDescent="0.3">
      <c r="A113" s="24"/>
      <c r="B113" s="17"/>
      <c r="C113" s="10"/>
      <c r="D113" s="14"/>
      <c r="E113" s="35"/>
      <c r="F113" s="29"/>
    </row>
    <row r="114" spans="1:702" s="68" customFormat="1" ht="15.75" thickTop="1" x14ac:dyDescent="0.25">
      <c r="A114" s="45"/>
      <c r="B114" s="22" t="s">
        <v>250</v>
      </c>
      <c r="C114" s="23"/>
      <c r="D114" s="21"/>
      <c r="E114" s="38"/>
      <c r="F114" s="32">
        <f>F97+F101+F108+F112</f>
        <v>0</v>
      </c>
    </row>
    <row r="115" spans="1:702" s="57" customFormat="1" x14ac:dyDescent="0.25">
      <c r="A115" s="24"/>
      <c r="B115" s="11"/>
      <c r="C115" s="10"/>
      <c r="D115" s="14"/>
      <c r="E115" s="35"/>
      <c r="F115" s="29"/>
      <c r="G115" s="66"/>
    </row>
    <row r="116" spans="1:702" ht="15.75" x14ac:dyDescent="0.25">
      <c r="A116" s="42" t="s">
        <v>47</v>
      </c>
      <c r="B116" s="69" t="s">
        <v>109</v>
      </c>
      <c r="C116" s="69"/>
      <c r="D116" s="69"/>
      <c r="E116" s="69"/>
      <c r="F116" s="70"/>
      <c r="ZY116" s="40" t="s">
        <v>1</v>
      </c>
      <c r="ZZ116" s="41"/>
    </row>
    <row r="117" spans="1:702" s="57" customFormat="1" ht="8.1" customHeight="1" x14ac:dyDescent="0.25">
      <c r="A117" s="25"/>
      <c r="B117" s="6"/>
      <c r="C117" s="7"/>
      <c r="D117" s="8"/>
      <c r="E117" s="8"/>
      <c r="F117" s="29"/>
    </row>
    <row r="118" spans="1:702" s="61" customFormat="1" ht="25.5" x14ac:dyDescent="0.25">
      <c r="A118" s="43" t="s">
        <v>107</v>
      </c>
      <c r="B118" s="58" t="s">
        <v>106</v>
      </c>
      <c r="C118" s="59"/>
      <c r="D118" s="59"/>
      <c r="E118" s="64"/>
      <c r="F118" s="65"/>
      <c r="ZY118" s="61" t="s">
        <v>1</v>
      </c>
      <c r="ZZ118" s="62"/>
    </row>
    <row r="119" spans="1:702" s="57" customFormat="1" ht="25.5" x14ac:dyDescent="0.25">
      <c r="A119" s="54" t="s">
        <v>111</v>
      </c>
      <c r="B119" s="11" t="s">
        <v>112</v>
      </c>
      <c r="C119" s="16" t="s">
        <v>108</v>
      </c>
      <c r="D119" s="34"/>
      <c r="E119" s="14"/>
      <c r="F119" s="30"/>
    </row>
    <row r="120" spans="1:702" s="63" customFormat="1" x14ac:dyDescent="0.25">
      <c r="A120" s="44"/>
      <c r="B120" s="17" t="s">
        <v>122</v>
      </c>
      <c r="C120" s="19"/>
      <c r="D120" s="20"/>
      <c r="E120" s="20"/>
      <c r="F120" s="31">
        <f>F119</f>
        <v>0</v>
      </c>
    </row>
    <row r="121" spans="1:702" s="57" customFormat="1" ht="8.1" customHeight="1" thickBot="1" x14ac:dyDescent="0.3">
      <c r="A121" s="24"/>
      <c r="B121" s="17"/>
      <c r="C121" s="10"/>
      <c r="D121" s="14"/>
      <c r="E121" s="8"/>
      <c r="F121" s="29"/>
    </row>
    <row r="122" spans="1:702" s="68" customFormat="1" ht="15.75" thickTop="1" x14ac:dyDescent="0.25">
      <c r="A122" s="45"/>
      <c r="B122" s="22" t="s">
        <v>207</v>
      </c>
      <c r="C122" s="23"/>
      <c r="D122" s="21"/>
      <c r="E122" s="21"/>
      <c r="F122" s="32">
        <f>+F120</f>
        <v>0</v>
      </c>
    </row>
    <row r="123" spans="1:702" s="57" customFormat="1" ht="8.1" customHeight="1" x14ac:dyDescent="0.25">
      <c r="A123" s="27"/>
      <c r="B123" s="3"/>
      <c r="C123" s="4"/>
      <c r="D123" s="5"/>
      <c r="E123" s="39"/>
      <c r="F123" s="33"/>
    </row>
    <row r="124" spans="1:702" x14ac:dyDescent="0.25">
      <c r="A124" s="46"/>
      <c r="B124" s="71"/>
      <c r="C124" s="72"/>
      <c r="D124" s="72"/>
      <c r="E124" s="91"/>
      <c r="F124" s="73"/>
    </row>
    <row r="125" spans="1:702" x14ac:dyDescent="0.25">
      <c r="A125" s="47"/>
      <c r="B125" s="74" t="s">
        <v>13</v>
      </c>
      <c r="C125" s="75"/>
      <c r="D125" s="75"/>
      <c r="E125" s="92"/>
      <c r="F125" s="76">
        <f>F13+F52+F91+F122</f>
        <v>0</v>
      </c>
      <c r="ZY125" s="40" t="s">
        <v>2</v>
      </c>
    </row>
    <row r="126" spans="1:702" x14ac:dyDescent="0.25">
      <c r="A126" s="48" t="s">
        <v>4</v>
      </c>
      <c r="B126" s="77" t="s">
        <v>12</v>
      </c>
      <c r="C126" s="75"/>
      <c r="D126" s="75"/>
      <c r="E126" s="92"/>
      <c r="F126" s="76">
        <f>F125*0.2</f>
        <v>0</v>
      </c>
      <c r="ZY126" s="40" t="s">
        <v>3</v>
      </c>
    </row>
    <row r="127" spans="1:702" x14ac:dyDescent="0.25">
      <c r="A127" s="47"/>
      <c r="B127" s="78" t="s">
        <v>6</v>
      </c>
      <c r="C127" s="75"/>
      <c r="D127" s="75"/>
      <c r="E127" s="92"/>
      <c r="F127" s="76">
        <f>F125+F126</f>
        <v>0</v>
      </c>
      <c r="ZY127" s="40" t="s">
        <v>5</v>
      </c>
    </row>
    <row r="128" spans="1:702" x14ac:dyDescent="0.25">
      <c r="A128" s="49"/>
      <c r="B128" s="79"/>
      <c r="C128" s="80"/>
      <c r="D128" s="80"/>
      <c r="E128" s="93"/>
      <c r="F128" s="81"/>
    </row>
  </sheetData>
  <sheetProtection formatCells="0" formatColumns="0" formatRows="0"/>
  <mergeCells count="7">
    <mergeCell ref="B1:F1"/>
    <mergeCell ref="B2:F2"/>
    <mergeCell ref="A4:F4"/>
    <mergeCell ref="B15:F15"/>
    <mergeCell ref="B93:F93"/>
    <mergeCell ref="B54:F54"/>
    <mergeCell ref="B7:F7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5&amp;R&amp;"Arial,Normal"&amp;9Page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0532-A601-4669-AB2F-D1E0DD2E27DC}">
  <sheetPr>
    <pageSetUpPr fitToPage="1"/>
  </sheetPr>
  <dimension ref="A1:ZZ243"/>
  <sheetViews>
    <sheetView zoomScaleNormal="100" workbookViewId="0">
      <pane xSplit="2" ySplit="5" topLeftCell="C6" activePane="bottomRight" state="frozen"/>
      <selection pane="topRight" activeCell="C1" sqref="C1"/>
      <selection pane="bottomLeft" activeCell="A3" sqref="A3"/>
      <selection pane="bottomRight" activeCell="J16" sqref="J16"/>
    </sheetView>
  </sheetViews>
  <sheetFormatPr baseColWidth="10" defaultColWidth="11.42578125" defaultRowHeight="15" x14ac:dyDescent="0.25"/>
  <cols>
    <col min="1" max="1" width="9.7109375" style="41" customWidth="1"/>
    <col min="2" max="2" width="51.28515625" style="41" customWidth="1"/>
    <col min="3" max="3" width="4.7109375" style="40" customWidth="1"/>
    <col min="4" max="5" width="10.7109375" style="40" customWidth="1"/>
    <col min="6" max="6" width="11.7109375" style="56" customWidth="1"/>
    <col min="7" max="16384" width="11.42578125" style="40"/>
  </cols>
  <sheetData>
    <row r="1" spans="1:702" ht="39.75" customHeight="1" x14ac:dyDescent="0.25">
      <c r="A1" s="40"/>
      <c r="B1" s="94" t="s">
        <v>93</v>
      </c>
      <c r="C1" s="94"/>
      <c r="D1" s="94"/>
      <c r="E1" s="94"/>
      <c r="F1" s="94"/>
    </row>
    <row r="2" spans="1:702" ht="31.5" customHeight="1" x14ac:dyDescent="0.25">
      <c r="A2" s="40"/>
      <c r="B2" s="95" t="s">
        <v>283</v>
      </c>
      <c r="C2" s="95"/>
      <c r="D2" s="95"/>
      <c r="E2" s="95"/>
      <c r="F2" s="95"/>
    </row>
    <row r="3" spans="1:702" ht="21" customHeight="1" x14ac:dyDescent="0.25">
      <c r="A3" s="40"/>
      <c r="B3" s="55"/>
    </row>
    <row r="4" spans="1:702" ht="45" customHeight="1" x14ac:dyDescent="0.25">
      <c r="A4" s="96" t="s">
        <v>208</v>
      </c>
      <c r="B4" s="96"/>
      <c r="C4" s="96"/>
      <c r="D4" s="96"/>
      <c r="E4" s="96"/>
      <c r="F4" s="96"/>
    </row>
    <row r="5" spans="1:702" ht="9" customHeight="1" x14ac:dyDescent="0.25"/>
    <row r="6" spans="1:702" s="2" customFormat="1" ht="38.25" x14ac:dyDescent="0.25">
      <c r="A6" s="1" t="s">
        <v>7</v>
      </c>
      <c r="B6" s="1" t="s">
        <v>8</v>
      </c>
      <c r="C6" s="1" t="s">
        <v>0</v>
      </c>
      <c r="D6" s="1" t="s">
        <v>10</v>
      </c>
      <c r="E6" s="1" t="s">
        <v>9</v>
      </c>
      <c r="F6" s="28" t="s">
        <v>11</v>
      </c>
    </row>
    <row r="7" spans="1:702" ht="15.75" x14ac:dyDescent="0.25">
      <c r="A7" s="42" t="s">
        <v>33</v>
      </c>
      <c r="B7" s="97" t="s">
        <v>291</v>
      </c>
      <c r="C7" s="97"/>
      <c r="D7" s="97"/>
      <c r="E7" s="97"/>
      <c r="F7" s="98"/>
      <c r="ZY7" s="40" t="s">
        <v>1</v>
      </c>
      <c r="ZZ7" s="41"/>
    </row>
    <row r="8" spans="1:702" s="57" customFormat="1" ht="8.1" customHeight="1" x14ac:dyDescent="0.25">
      <c r="A8" s="25"/>
      <c r="B8" s="6"/>
      <c r="C8" s="7"/>
      <c r="D8" s="8"/>
      <c r="E8" s="8"/>
      <c r="F8" s="29"/>
    </row>
    <row r="9" spans="1:702" s="61" customFormat="1" x14ac:dyDescent="0.25">
      <c r="A9" s="43" t="s">
        <v>14</v>
      </c>
      <c r="B9" s="58" t="s">
        <v>36</v>
      </c>
      <c r="C9" s="59"/>
      <c r="D9" s="59"/>
      <c r="E9" s="59"/>
      <c r="F9" s="60"/>
      <c r="ZY9" s="61" t="s">
        <v>1</v>
      </c>
      <c r="ZZ9" s="62"/>
    </row>
    <row r="10" spans="1:702" s="57" customFormat="1" ht="63.75" x14ac:dyDescent="0.25">
      <c r="A10" s="24" t="s">
        <v>275</v>
      </c>
      <c r="B10" s="11" t="s">
        <v>209</v>
      </c>
      <c r="C10" s="10" t="s">
        <v>24</v>
      </c>
      <c r="D10" s="14">
        <f>9+10</f>
        <v>19</v>
      </c>
      <c r="E10" s="14"/>
      <c r="F10" s="30">
        <f>E10*D10</f>
        <v>0</v>
      </c>
    </row>
    <row r="11" spans="1:702" s="57" customFormat="1" ht="25.5" x14ac:dyDescent="0.25">
      <c r="A11" s="24" t="s">
        <v>267</v>
      </c>
      <c r="B11" s="11" t="s">
        <v>101</v>
      </c>
      <c r="C11" s="10" t="s">
        <v>24</v>
      </c>
      <c r="D11" s="14">
        <v>9</v>
      </c>
      <c r="E11" s="14"/>
      <c r="F11" s="30">
        <f t="shared" ref="F11" si="0">E11*D11</f>
        <v>0</v>
      </c>
    </row>
    <row r="12" spans="1:702" s="57" customFormat="1" ht="25.5" x14ac:dyDescent="0.25">
      <c r="A12" s="24" t="s">
        <v>268</v>
      </c>
      <c r="B12" s="11" t="s">
        <v>100</v>
      </c>
      <c r="C12" s="10" t="s">
        <v>24</v>
      </c>
      <c r="D12" s="14">
        <v>9</v>
      </c>
      <c r="E12" s="14"/>
      <c r="F12" s="30">
        <f>E12*D12</f>
        <v>0</v>
      </c>
    </row>
    <row r="13" spans="1:702" s="63" customFormat="1" x14ac:dyDescent="0.25">
      <c r="A13" s="44"/>
      <c r="B13" s="17" t="s">
        <v>54</v>
      </c>
      <c r="C13" s="19"/>
      <c r="D13" s="20"/>
      <c r="E13" s="20"/>
      <c r="F13" s="31">
        <f>SUM(F10:F12)</f>
        <v>0</v>
      </c>
    </row>
    <row r="14" spans="1:702" s="57" customFormat="1" ht="8.1" customHeight="1" x14ac:dyDescent="0.25">
      <c r="A14" s="25"/>
      <c r="B14" s="6"/>
      <c r="C14" s="7"/>
      <c r="D14" s="8"/>
      <c r="E14" s="14"/>
      <c r="F14" s="30"/>
    </row>
    <row r="15" spans="1:702" s="61" customFormat="1" x14ac:dyDescent="0.25">
      <c r="A15" s="43" t="s">
        <v>15</v>
      </c>
      <c r="B15" s="58" t="s">
        <v>37</v>
      </c>
      <c r="C15" s="59"/>
      <c r="D15" s="59"/>
      <c r="E15" s="64"/>
      <c r="F15" s="65"/>
      <c r="ZY15" s="61" t="s">
        <v>1</v>
      </c>
      <c r="ZZ15" s="62"/>
    </row>
    <row r="16" spans="1:702" s="57" customFormat="1" ht="51" x14ac:dyDescent="0.25">
      <c r="A16" s="24" t="s">
        <v>16</v>
      </c>
      <c r="B16" s="11" t="s">
        <v>80</v>
      </c>
      <c r="C16" s="10" t="s">
        <v>24</v>
      </c>
      <c r="D16" s="14">
        <v>16</v>
      </c>
      <c r="E16" s="14"/>
      <c r="F16" s="30">
        <f>E16*D16</f>
        <v>0</v>
      </c>
      <c r="G16" s="66"/>
    </row>
    <row r="17" spans="1:702" s="57" customFormat="1" ht="63.75" x14ac:dyDescent="0.25">
      <c r="A17" s="24" t="s">
        <v>25</v>
      </c>
      <c r="B17" s="11" t="s">
        <v>81</v>
      </c>
      <c r="C17" s="10" t="s">
        <v>24</v>
      </c>
      <c r="D17" s="14">
        <v>10</v>
      </c>
      <c r="E17" s="14"/>
      <c r="F17" s="30">
        <f>E17*D17</f>
        <v>0</v>
      </c>
    </row>
    <row r="18" spans="1:702" s="57" customFormat="1" ht="63.75" x14ac:dyDescent="0.25">
      <c r="A18" s="24" t="s">
        <v>26</v>
      </c>
      <c r="B18" s="11" t="s">
        <v>82</v>
      </c>
      <c r="C18" s="10" t="s">
        <v>24</v>
      </c>
      <c r="D18" s="14">
        <f>20+50</f>
        <v>70</v>
      </c>
      <c r="E18" s="14"/>
      <c r="F18" s="30">
        <f>E18*D18</f>
        <v>0</v>
      </c>
    </row>
    <row r="19" spans="1:702" s="63" customFormat="1" x14ac:dyDescent="0.25">
      <c r="A19" s="44"/>
      <c r="B19" s="17" t="s">
        <v>55</v>
      </c>
      <c r="C19" s="19"/>
      <c r="D19" s="20"/>
      <c r="E19" s="20"/>
      <c r="F19" s="31">
        <f>SUM(F16:F18)</f>
        <v>0</v>
      </c>
    </row>
    <row r="20" spans="1:702" s="57" customFormat="1" ht="8.1" customHeight="1" x14ac:dyDescent="0.25">
      <c r="A20" s="25"/>
      <c r="B20" s="6"/>
      <c r="C20" s="7"/>
      <c r="D20" s="8"/>
      <c r="E20" s="14"/>
      <c r="F20" s="30"/>
    </row>
    <row r="21" spans="1:702" s="61" customFormat="1" x14ac:dyDescent="0.25">
      <c r="A21" s="43" t="s">
        <v>18</v>
      </c>
      <c r="B21" s="58" t="s">
        <v>38</v>
      </c>
      <c r="C21" s="59"/>
      <c r="D21" s="59"/>
      <c r="E21" s="64"/>
      <c r="F21" s="65"/>
      <c r="ZY21" s="61" t="s">
        <v>1</v>
      </c>
      <c r="ZZ21" s="62"/>
    </row>
    <row r="22" spans="1:702" s="57" customFormat="1" ht="38.25" x14ac:dyDescent="0.25">
      <c r="A22" s="24" t="s">
        <v>19</v>
      </c>
      <c r="B22" s="11" t="s">
        <v>88</v>
      </c>
      <c r="C22" s="10" t="s">
        <v>0</v>
      </c>
      <c r="D22" s="34">
        <f>2+2</f>
        <v>4</v>
      </c>
      <c r="E22" s="14"/>
      <c r="F22" s="30">
        <f>E22*D22</f>
        <v>0</v>
      </c>
    </row>
    <row r="23" spans="1:702" s="57" customFormat="1" ht="63.75" x14ac:dyDescent="0.25">
      <c r="A23" s="26" t="s">
        <v>21</v>
      </c>
      <c r="B23" s="12" t="s">
        <v>83</v>
      </c>
      <c r="C23" s="15" t="s">
        <v>0</v>
      </c>
      <c r="D23" s="34">
        <v>16</v>
      </c>
      <c r="E23" s="14"/>
      <c r="F23" s="30">
        <f>E23*D23</f>
        <v>0</v>
      </c>
    </row>
    <row r="24" spans="1:702" s="63" customFormat="1" x14ac:dyDescent="0.25">
      <c r="A24" s="44"/>
      <c r="B24" s="17" t="s">
        <v>56</v>
      </c>
      <c r="C24" s="19"/>
      <c r="D24" s="20"/>
      <c r="E24" s="20"/>
      <c r="F24" s="31">
        <f>SUM(F22:F23)</f>
        <v>0</v>
      </c>
    </row>
    <row r="25" spans="1:702" s="57" customFormat="1" ht="8.1" customHeight="1" x14ac:dyDescent="0.25">
      <c r="A25" s="25"/>
      <c r="B25" s="6"/>
      <c r="C25" s="7"/>
      <c r="D25" s="8"/>
      <c r="E25" s="14"/>
      <c r="F25" s="30"/>
    </row>
    <row r="26" spans="1:702" s="61" customFormat="1" x14ac:dyDescent="0.25">
      <c r="A26" s="43" t="s">
        <v>39</v>
      </c>
      <c r="B26" s="58" t="s">
        <v>57</v>
      </c>
      <c r="C26" s="59"/>
      <c r="D26" s="59"/>
      <c r="E26" s="64"/>
      <c r="F26" s="65"/>
      <c r="ZY26" s="61" t="s">
        <v>1</v>
      </c>
      <c r="ZZ26" s="62"/>
    </row>
    <row r="27" spans="1:702" s="57" customFormat="1" ht="51" x14ac:dyDescent="0.25">
      <c r="A27" s="24" t="s">
        <v>276</v>
      </c>
      <c r="B27" s="11" t="s">
        <v>105</v>
      </c>
      <c r="C27" s="10" t="s">
        <v>0</v>
      </c>
      <c r="D27" s="14">
        <v>2</v>
      </c>
      <c r="E27" s="14"/>
      <c r="F27" s="30">
        <f>E27*D27</f>
        <v>0</v>
      </c>
      <c r="G27" s="66"/>
    </row>
    <row r="28" spans="1:702" s="57" customFormat="1" ht="51" x14ac:dyDescent="0.25">
      <c r="A28" s="24" t="s">
        <v>255</v>
      </c>
      <c r="B28" s="11" t="s">
        <v>98</v>
      </c>
      <c r="C28" s="10" t="s">
        <v>0</v>
      </c>
      <c r="D28" s="34">
        <v>2</v>
      </c>
      <c r="E28" s="14"/>
      <c r="F28" s="30">
        <f>E28*D28</f>
        <v>0</v>
      </c>
      <c r="G28" s="66"/>
    </row>
    <row r="29" spans="1:702" s="63" customFormat="1" x14ac:dyDescent="0.25">
      <c r="A29" s="44"/>
      <c r="B29" s="17" t="s">
        <v>58</v>
      </c>
      <c r="C29" s="19"/>
      <c r="D29" s="20"/>
      <c r="E29" s="20"/>
      <c r="F29" s="31">
        <f>SUM(F27:F28)</f>
        <v>0</v>
      </c>
    </row>
    <row r="30" spans="1:702" s="57" customFormat="1" ht="8.1" customHeight="1" x14ac:dyDescent="0.25">
      <c r="A30" s="25"/>
      <c r="B30" s="6"/>
      <c r="C30" s="7"/>
      <c r="D30" s="8"/>
      <c r="E30" s="14"/>
      <c r="F30" s="30"/>
    </row>
    <row r="31" spans="1:702" s="61" customFormat="1" x14ac:dyDescent="0.25">
      <c r="A31" s="43" t="s">
        <v>40</v>
      </c>
      <c r="B31" s="58" t="s">
        <v>41</v>
      </c>
      <c r="C31" s="59"/>
      <c r="D31" s="59"/>
      <c r="E31" s="64"/>
      <c r="F31" s="65"/>
      <c r="ZY31" s="61" t="s">
        <v>1</v>
      </c>
      <c r="ZZ31" s="62"/>
    </row>
    <row r="32" spans="1:702" s="57" customFormat="1" ht="63.75" x14ac:dyDescent="0.25">
      <c r="A32" s="24" t="s">
        <v>257</v>
      </c>
      <c r="B32" s="13" t="s">
        <v>102</v>
      </c>
      <c r="C32" s="10" t="s">
        <v>0</v>
      </c>
      <c r="D32" s="34">
        <v>4</v>
      </c>
      <c r="E32" s="36"/>
      <c r="F32" s="30">
        <f>E32*D32</f>
        <v>0</v>
      </c>
    </row>
    <row r="33" spans="1:702" s="57" customFormat="1" ht="51" x14ac:dyDescent="0.25">
      <c r="A33" s="24" t="s">
        <v>258</v>
      </c>
      <c r="B33" s="11" t="s">
        <v>84</v>
      </c>
      <c r="C33" s="10" t="s">
        <v>0</v>
      </c>
      <c r="D33" s="34">
        <f>4+16</f>
        <v>20</v>
      </c>
      <c r="E33" s="14"/>
      <c r="F33" s="30">
        <f t="shared" ref="F33:F35" si="1">E33*D33</f>
        <v>0</v>
      </c>
    </row>
    <row r="34" spans="1:702" s="57" customFormat="1" ht="38.25" x14ac:dyDescent="0.25">
      <c r="A34" s="24" t="s">
        <v>27</v>
      </c>
      <c r="B34" s="12" t="s">
        <v>85</v>
      </c>
      <c r="C34" s="15" t="s">
        <v>0</v>
      </c>
      <c r="D34" s="34">
        <f>2+16</f>
        <v>18</v>
      </c>
      <c r="E34" s="14"/>
      <c r="F34" s="30">
        <f t="shared" si="1"/>
        <v>0</v>
      </c>
    </row>
    <row r="35" spans="1:702" s="57" customFormat="1" ht="51" x14ac:dyDescent="0.25">
      <c r="A35" s="24" t="s">
        <v>259</v>
      </c>
      <c r="B35" s="13" t="s">
        <v>87</v>
      </c>
      <c r="C35" s="10" t="s">
        <v>0</v>
      </c>
      <c r="D35" s="34">
        <f>4+12</f>
        <v>16</v>
      </c>
      <c r="E35" s="14"/>
      <c r="F35" s="30">
        <f t="shared" si="1"/>
        <v>0</v>
      </c>
    </row>
    <row r="36" spans="1:702" s="63" customFormat="1" x14ac:dyDescent="0.25">
      <c r="A36" s="44"/>
      <c r="B36" s="17" t="s">
        <v>59</v>
      </c>
      <c r="C36" s="19"/>
      <c r="D36" s="20"/>
      <c r="E36" s="20"/>
      <c r="F36" s="31">
        <f>SUM(F32:F35)</f>
        <v>0</v>
      </c>
    </row>
    <row r="37" spans="1:702" s="57" customFormat="1" ht="8.1" customHeight="1" x14ac:dyDescent="0.25">
      <c r="A37" s="25"/>
      <c r="B37" s="6"/>
      <c r="C37" s="7"/>
      <c r="D37" s="8"/>
      <c r="E37" s="14"/>
      <c r="F37" s="30"/>
    </row>
    <row r="38" spans="1:702" s="61" customFormat="1" x14ac:dyDescent="0.25">
      <c r="A38" s="43" t="s">
        <v>42</v>
      </c>
      <c r="B38" s="58" t="s">
        <v>43</v>
      </c>
      <c r="C38" s="59"/>
      <c r="D38" s="59"/>
      <c r="E38" s="64"/>
      <c r="F38" s="65"/>
      <c r="ZY38" s="61" t="s">
        <v>1</v>
      </c>
      <c r="ZZ38" s="62"/>
    </row>
    <row r="39" spans="1:702" s="57" customFormat="1" ht="51" x14ac:dyDescent="0.25">
      <c r="A39" s="26" t="s">
        <v>264</v>
      </c>
      <c r="B39" s="9" t="s">
        <v>146</v>
      </c>
      <c r="C39" s="15" t="s">
        <v>0</v>
      </c>
      <c r="D39" s="34">
        <v>1</v>
      </c>
      <c r="E39" s="14"/>
      <c r="F39" s="30">
        <f>E39*D39</f>
        <v>0</v>
      </c>
    </row>
    <row r="40" spans="1:702" s="63" customFormat="1" x14ac:dyDescent="0.25">
      <c r="A40" s="44"/>
      <c r="B40" s="17" t="s">
        <v>60</v>
      </c>
      <c r="C40" s="19"/>
      <c r="D40" s="20"/>
      <c r="E40" s="20"/>
      <c r="F40" s="31">
        <f>F39</f>
        <v>0</v>
      </c>
    </row>
    <row r="41" spans="1:702" s="57" customFormat="1" ht="8.1" customHeight="1" x14ac:dyDescent="0.25">
      <c r="A41" s="25"/>
      <c r="B41" s="6"/>
      <c r="C41" s="7"/>
      <c r="D41" s="8"/>
      <c r="E41" s="35"/>
      <c r="F41" s="29"/>
    </row>
    <row r="42" spans="1:702" s="61" customFormat="1" x14ac:dyDescent="0.25">
      <c r="A42" s="43" t="s">
        <v>44</v>
      </c>
      <c r="B42" s="58" t="s">
        <v>45</v>
      </c>
      <c r="C42" s="59"/>
      <c r="D42" s="59"/>
      <c r="E42" s="90"/>
      <c r="F42" s="65"/>
      <c r="ZY42" s="61" t="s">
        <v>1</v>
      </c>
      <c r="ZZ42" s="62"/>
    </row>
    <row r="43" spans="1:702" s="57" customFormat="1" ht="38.25" x14ac:dyDescent="0.25">
      <c r="A43" s="26" t="s">
        <v>22</v>
      </c>
      <c r="B43" s="9" t="s">
        <v>210</v>
      </c>
      <c r="C43" s="15" t="s">
        <v>23</v>
      </c>
      <c r="D43" s="14">
        <v>4</v>
      </c>
      <c r="E43" s="36"/>
      <c r="F43" s="30">
        <f>E43*D43</f>
        <v>0</v>
      </c>
    </row>
    <row r="44" spans="1:702" s="57" customFormat="1" ht="38.25" x14ac:dyDescent="0.25">
      <c r="A44" s="26" t="s">
        <v>22</v>
      </c>
      <c r="B44" s="9" t="s">
        <v>211</v>
      </c>
      <c r="C44" s="15" t="s">
        <v>23</v>
      </c>
      <c r="D44" s="14">
        <v>2</v>
      </c>
      <c r="E44" s="36"/>
      <c r="F44" s="30">
        <f>E44*D44</f>
        <v>0</v>
      </c>
    </row>
    <row r="45" spans="1:702" s="63" customFormat="1" x14ac:dyDescent="0.25">
      <c r="A45" s="44"/>
      <c r="B45" s="17" t="s">
        <v>61</v>
      </c>
      <c r="C45" s="19"/>
      <c r="D45" s="20"/>
      <c r="E45" s="37"/>
      <c r="F45" s="31">
        <f>SUM(F43:F44)</f>
        <v>0</v>
      </c>
    </row>
    <row r="46" spans="1:702" s="57" customFormat="1" ht="8.1" customHeight="1" thickBot="1" x14ac:dyDescent="0.3">
      <c r="A46" s="24"/>
      <c r="B46" s="17"/>
      <c r="C46" s="10"/>
      <c r="D46" s="14"/>
      <c r="E46" s="8"/>
      <c r="F46" s="29"/>
    </row>
    <row r="47" spans="1:702" s="68" customFormat="1" ht="26.25" thickTop="1" x14ac:dyDescent="0.25">
      <c r="A47" s="45"/>
      <c r="B47" s="22" t="s">
        <v>290</v>
      </c>
      <c r="C47" s="23"/>
      <c r="D47" s="21"/>
      <c r="E47" s="21"/>
      <c r="F47" s="32">
        <f>F13+F19+F24+F36+F40+F45+F29</f>
        <v>0</v>
      </c>
    </row>
    <row r="48" spans="1:702" s="57" customFormat="1" x14ac:dyDescent="0.25">
      <c r="A48" s="24"/>
      <c r="B48" s="11"/>
      <c r="C48" s="10"/>
      <c r="D48" s="14"/>
      <c r="E48" s="8"/>
      <c r="F48" s="29"/>
      <c r="G48" s="66"/>
    </row>
    <row r="49" spans="1:702" ht="15.75" x14ac:dyDescent="0.25">
      <c r="A49" s="42" t="s">
        <v>35</v>
      </c>
      <c r="B49" s="97" t="s">
        <v>212</v>
      </c>
      <c r="C49" s="97"/>
      <c r="D49" s="97"/>
      <c r="E49" s="97"/>
      <c r="F49" s="98"/>
      <c r="ZY49" s="40" t="s">
        <v>1</v>
      </c>
      <c r="ZZ49" s="41"/>
    </row>
    <row r="50" spans="1:702" s="57" customFormat="1" ht="8.1" customHeight="1" x14ac:dyDescent="0.25">
      <c r="A50" s="25"/>
      <c r="B50" s="6"/>
      <c r="C50" s="7"/>
      <c r="D50" s="8"/>
      <c r="E50" s="8"/>
      <c r="F50" s="29"/>
    </row>
    <row r="51" spans="1:702" s="61" customFormat="1" x14ac:dyDescent="0.25">
      <c r="A51" s="43" t="s">
        <v>14</v>
      </c>
      <c r="B51" s="58" t="s">
        <v>36</v>
      </c>
      <c r="C51" s="59"/>
      <c r="D51" s="59"/>
      <c r="E51" s="59"/>
      <c r="F51" s="60"/>
      <c r="ZY51" s="61" t="s">
        <v>1</v>
      </c>
      <c r="ZZ51" s="62"/>
    </row>
    <row r="52" spans="1:702" s="57" customFormat="1" ht="63.75" x14ac:dyDescent="0.25">
      <c r="A52" s="24" t="s">
        <v>275</v>
      </c>
      <c r="B52" s="11" t="s">
        <v>209</v>
      </c>
      <c r="C52" s="10" t="s">
        <v>24</v>
      </c>
      <c r="D52" s="14">
        <v>15</v>
      </c>
      <c r="E52" s="14"/>
      <c r="F52" s="30">
        <f>E52*D52</f>
        <v>0</v>
      </c>
    </row>
    <row r="53" spans="1:702" s="57" customFormat="1" ht="25.5" x14ac:dyDescent="0.25">
      <c r="A53" s="24" t="s">
        <v>267</v>
      </c>
      <c r="B53" s="11" t="s">
        <v>101</v>
      </c>
      <c r="C53" s="10" t="s">
        <v>24</v>
      </c>
      <c r="D53" s="14">
        <v>15</v>
      </c>
      <c r="E53" s="14"/>
      <c r="F53" s="30">
        <f t="shared" ref="F53" si="2">E53*D53</f>
        <v>0</v>
      </c>
    </row>
    <row r="54" spans="1:702" s="57" customFormat="1" ht="25.5" x14ac:dyDescent="0.25">
      <c r="A54" s="24" t="s">
        <v>268</v>
      </c>
      <c r="B54" s="11" t="s">
        <v>100</v>
      </c>
      <c r="C54" s="10" t="s">
        <v>24</v>
      </c>
      <c r="D54" s="14">
        <v>15</v>
      </c>
      <c r="E54" s="14"/>
      <c r="F54" s="30">
        <f>E54*D54</f>
        <v>0</v>
      </c>
    </row>
    <row r="55" spans="1:702" s="63" customFormat="1" x14ac:dyDescent="0.25">
      <c r="A55" s="44"/>
      <c r="B55" s="17" t="s">
        <v>54</v>
      </c>
      <c r="C55" s="19"/>
      <c r="D55" s="20"/>
      <c r="E55" s="20"/>
      <c r="F55" s="31">
        <f>SUM(F52:F54)</f>
        <v>0</v>
      </c>
    </row>
    <row r="56" spans="1:702" s="57" customFormat="1" ht="8.1" customHeight="1" x14ac:dyDescent="0.25">
      <c r="A56" s="25"/>
      <c r="B56" s="6"/>
      <c r="C56" s="7"/>
      <c r="D56" s="8"/>
      <c r="E56" s="14"/>
      <c r="F56" s="30"/>
    </row>
    <row r="57" spans="1:702" s="61" customFormat="1" x14ac:dyDescent="0.25">
      <c r="A57" s="43" t="s">
        <v>15</v>
      </c>
      <c r="B57" s="58" t="s">
        <v>37</v>
      </c>
      <c r="C57" s="59"/>
      <c r="D57" s="59"/>
      <c r="E57" s="64"/>
      <c r="F57" s="65"/>
      <c r="ZY57" s="61" t="s">
        <v>1</v>
      </c>
      <c r="ZZ57" s="62"/>
    </row>
    <row r="58" spans="1:702" s="57" customFormat="1" ht="51" x14ac:dyDescent="0.25">
      <c r="A58" s="24" t="s">
        <v>16</v>
      </c>
      <c r="B58" s="11" t="s">
        <v>80</v>
      </c>
      <c r="C58" s="10" t="s">
        <v>24</v>
      </c>
      <c r="D58" s="14">
        <v>24</v>
      </c>
      <c r="E58" s="14"/>
      <c r="F58" s="30">
        <f>E58*D58</f>
        <v>0</v>
      </c>
      <c r="G58" s="66"/>
    </row>
    <row r="59" spans="1:702" s="57" customFormat="1" ht="63.75" x14ac:dyDescent="0.25">
      <c r="A59" s="24" t="s">
        <v>26</v>
      </c>
      <c r="B59" s="11" t="s">
        <v>82</v>
      </c>
      <c r="C59" s="10" t="s">
        <v>24</v>
      </c>
      <c r="D59" s="14">
        <v>80</v>
      </c>
      <c r="E59" s="14"/>
      <c r="F59" s="30">
        <f>E59*D59</f>
        <v>0</v>
      </c>
    </row>
    <row r="60" spans="1:702" s="63" customFormat="1" x14ac:dyDescent="0.25">
      <c r="A60" s="44"/>
      <c r="B60" s="17" t="s">
        <v>55</v>
      </c>
      <c r="C60" s="19"/>
      <c r="D60" s="20"/>
      <c r="E60" s="20"/>
      <c r="F60" s="31">
        <f>SUM(F58:F59)</f>
        <v>0</v>
      </c>
    </row>
    <row r="61" spans="1:702" s="57" customFormat="1" ht="8.1" customHeight="1" x14ac:dyDescent="0.25">
      <c r="A61" s="25"/>
      <c r="B61" s="6"/>
      <c r="C61" s="7"/>
      <c r="D61" s="8"/>
      <c r="E61" s="14"/>
      <c r="F61" s="30"/>
    </row>
    <row r="62" spans="1:702" s="61" customFormat="1" x14ac:dyDescent="0.25">
      <c r="A62" s="43" t="s">
        <v>18</v>
      </c>
      <c r="B62" s="58" t="s">
        <v>38</v>
      </c>
      <c r="C62" s="59"/>
      <c r="D62" s="59"/>
      <c r="E62" s="64"/>
      <c r="F62" s="65"/>
      <c r="ZY62" s="61" t="s">
        <v>1</v>
      </c>
      <c r="ZZ62" s="62"/>
    </row>
    <row r="63" spans="1:702" s="57" customFormat="1" ht="38.25" x14ac:dyDescent="0.25">
      <c r="A63" s="24" t="s">
        <v>19</v>
      </c>
      <c r="B63" s="11" t="s">
        <v>88</v>
      </c>
      <c r="C63" s="10" t="s">
        <v>0</v>
      </c>
      <c r="D63" s="34">
        <f>3+3</f>
        <v>6</v>
      </c>
      <c r="E63" s="14"/>
      <c r="F63" s="30">
        <f>E63*D63</f>
        <v>0</v>
      </c>
    </row>
    <row r="64" spans="1:702" s="63" customFormat="1" x14ac:dyDescent="0.25">
      <c r="A64" s="44"/>
      <c r="B64" s="17" t="s">
        <v>56</v>
      </c>
      <c r="C64" s="19"/>
      <c r="D64" s="20"/>
      <c r="E64" s="20"/>
      <c r="F64" s="31">
        <f>SUM(F63:F63)</f>
        <v>0</v>
      </c>
    </row>
    <row r="65" spans="1:702" s="57" customFormat="1" ht="8.1" customHeight="1" x14ac:dyDescent="0.25">
      <c r="A65" s="25"/>
      <c r="B65" s="6"/>
      <c r="C65" s="7"/>
      <c r="D65" s="8"/>
      <c r="E65" s="14"/>
      <c r="F65" s="30"/>
    </row>
    <row r="66" spans="1:702" s="61" customFormat="1" x14ac:dyDescent="0.25">
      <c r="A66" s="43" t="s">
        <v>39</v>
      </c>
      <c r="B66" s="58" t="s">
        <v>57</v>
      </c>
      <c r="C66" s="59"/>
      <c r="D66" s="59"/>
      <c r="E66" s="64"/>
      <c r="F66" s="65"/>
      <c r="ZY66" s="61" t="s">
        <v>1</v>
      </c>
      <c r="ZZ66" s="62"/>
    </row>
    <row r="67" spans="1:702" s="57" customFormat="1" ht="51" x14ac:dyDescent="0.25">
      <c r="A67" s="24" t="s">
        <v>276</v>
      </c>
      <c r="B67" s="11" t="s">
        <v>105</v>
      </c>
      <c r="C67" s="10" t="s">
        <v>0</v>
      </c>
      <c r="D67" s="34">
        <v>3</v>
      </c>
      <c r="E67" s="14"/>
      <c r="F67" s="30">
        <f>E67*D67</f>
        <v>0</v>
      </c>
      <c r="G67" s="66"/>
    </row>
    <row r="68" spans="1:702" s="57" customFormat="1" ht="51" x14ac:dyDescent="0.25">
      <c r="A68" s="24" t="s">
        <v>255</v>
      </c>
      <c r="B68" s="11" t="s">
        <v>98</v>
      </c>
      <c r="C68" s="10" t="s">
        <v>0</v>
      </c>
      <c r="D68" s="34">
        <v>3</v>
      </c>
      <c r="E68" s="14"/>
      <c r="F68" s="30">
        <f>E68*D68</f>
        <v>0</v>
      </c>
      <c r="G68" s="66"/>
    </row>
    <row r="69" spans="1:702" s="63" customFormat="1" x14ac:dyDescent="0.25">
      <c r="A69" s="44"/>
      <c r="B69" s="17" t="s">
        <v>58</v>
      </c>
      <c r="C69" s="19"/>
      <c r="D69" s="20"/>
      <c r="E69" s="20"/>
      <c r="F69" s="31">
        <f>SUM(F67:F68)</f>
        <v>0</v>
      </c>
    </row>
    <row r="70" spans="1:702" s="57" customFormat="1" ht="8.1" customHeight="1" x14ac:dyDescent="0.25">
      <c r="A70" s="25"/>
      <c r="B70" s="6"/>
      <c r="C70" s="7"/>
      <c r="D70" s="8"/>
      <c r="E70" s="14"/>
      <c r="F70" s="30"/>
    </row>
    <row r="71" spans="1:702" s="61" customFormat="1" x14ac:dyDescent="0.25">
      <c r="A71" s="43" t="s">
        <v>40</v>
      </c>
      <c r="B71" s="58" t="s">
        <v>41</v>
      </c>
      <c r="C71" s="59"/>
      <c r="D71" s="59"/>
      <c r="E71" s="64"/>
      <c r="F71" s="65"/>
      <c r="ZY71" s="61" t="s">
        <v>1</v>
      </c>
      <c r="ZZ71" s="62"/>
    </row>
    <row r="72" spans="1:702" s="57" customFormat="1" ht="63.75" x14ac:dyDescent="0.25">
      <c r="A72" s="24" t="s">
        <v>257</v>
      </c>
      <c r="B72" s="13" t="s">
        <v>102</v>
      </c>
      <c r="C72" s="10" t="s">
        <v>0</v>
      </c>
      <c r="D72" s="34">
        <v>36</v>
      </c>
      <c r="E72" s="36"/>
      <c r="F72" s="30">
        <f>E72*D72</f>
        <v>0</v>
      </c>
    </row>
    <row r="73" spans="1:702" s="57" customFormat="1" ht="51" x14ac:dyDescent="0.25">
      <c r="A73" s="24" t="s">
        <v>258</v>
      </c>
      <c r="B73" s="11" t="s">
        <v>84</v>
      </c>
      <c r="C73" s="10" t="s">
        <v>0</v>
      </c>
      <c r="D73" s="34">
        <v>36</v>
      </c>
      <c r="E73" s="14"/>
      <c r="F73" s="30">
        <f t="shared" ref="F73:F75" si="3">E73*D73</f>
        <v>0</v>
      </c>
    </row>
    <row r="74" spans="1:702" s="57" customFormat="1" ht="38.25" x14ac:dyDescent="0.25">
      <c r="A74" s="24" t="s">
        <v>27</v>
      </c>
      <c r="B74" s="12" t="s">
        <v>85</v>
      </c>
      <c r="C74" s="15" t="s">
        <v>0</v>
      </c>
      <c r="D74" s="34">
        <v>36</v>
      </c>
      <c r="E74" s="14"/>
      <c r="F74" s="30">
        <f t="shared" si="3"/>
        <v>0</v>
      </c>
    </row>
    <row r="75" spans="1:702" s="57" customFormat="1" ht="51" x14ac:dyDescent="0.25">
      <c r="A75" s="24" t="s">
        <v>259</v>
      </c>
      <c r="B75" s="13" t="s">
        <v>87</v>
      </c>
      <c r="C75" s="10" t="s">
        <v>0</v>
      </c>
      <c r="D75" s="34">
        <v>36</v>
      </c>
      <c r="E75" s="14"/>
      <c r="F75" s="30">
        <f t="shared" si="3"/>
        <v>0</v>
      </c>
    </row>
    <row r="76" spans="1:702" s="63" customFormat="1" x14ac:dyDescent="0.25">
      <c r="A76" s="44"/>
      <c r="B76" s="17" t="s">
        <v>59</v>
      </c>
      <c r="C76" s="19"/>
      <c r="D76" s="20"/>
      <c r="E76" s="20"/>
      <c r="F76" s="31">
        <f>SUM(F72:F75)</f>
        <v>0</v>
      </c>
    </row>
    <row r="77" spans="1:702" s="57" customFormat="1" ht="8.1" customHeight="1" x14ac:dyDescent="0.25">
      <c r="A77" s="25"/>
      <c r="B77" s="6"/>
      <c r="C77" s="7"/>
      <c r="D77" s="8"/>
      <c r="E77" s="35"/>
      <c r="F77" s="29"/>
    </row>
    <row r="78" spans="1:702" s="61" customFormat="1" x14ac:dyDescent="0.25">
      <c r="A78" s="43" t="s">
        <v>44</v>
      </c>
      <c r="B78" s="58" t="s">
        <v>45</v>
      </c>
      <c r="C78" s="59"/>
      <c r="D78" s="59"/>
      <c r="E78" s="90"/>
      <c r="F78" s="65"/>
      <c r="ZY78" s="61" t="s">
        <v>1</v>
      </c>
      <c r="ZZ78" s="62"/>
    </row>
    <row r="79" spans="1:702" s="57" customFormat="1" ht="38.25" x14ac:dyDescent="0.25">
      <c r="A79" s="26" t="s">
        <v>22</v>
      </c>
      <c r="B79" s="9" t="s">
        <v>213</v>
      </c>
      <c r="C79" s="15" t="s">
        <v>23</v>
      </c>
      <c r="D79" s="14">
        <v>2</v>
      </c>
      <c r="E79" s="36"/>
      <c r="F79" s="30">
        <f>E79*D79</f>
        <v>0</v>
      </c>
    </row>
    <row r="80" spans="1:702" s="57" customFormat="1" ht="38.25" x14ac:dyDescent="0.25">
      <c r="A80" s="26" t="s">
        <v>22</v>
      </c>
      <c r="B80" s="9" t="s">
        <v>211</v>
      </c>
      <c r="C80" s="15" t="s">
        <v>23</v>
      </c>
      <c r="D80" s="14">
        <v>2</v>
      </c>
      <c r="E80" s="36"/>
      <c r="F80" s="30">
        <f>E80*D80</f>
        <v>0</v>
      </c>
    </row>
    <row r="81" spans="1:702" s="63" customFormat="1" x14ac:dyDescent="0.25">
      <c r="A81" s="44"/>
      <c r="B81" s="17" t="s">
        <v>61</v>
      </c>
      <c r="C81" s="19"/>
      <c r="D81" s="20"/>
      <c r="E81" s="37"/>
      <c r="F81" s="31">
        <f>SUM(F79:F80)</f>
        <v>0</v>
      </c>
    </row>
    <row r="82" spans="1:702" s="57" customFormat="1" ht="8.1" customHeight="1" thickBot="1" x14ac:dyDescent="0.3">
      <c r="A82" s="24"/>
      <c r="B82" s="17"/>
      <c r="C82" s="10"/>
      <c r="D82" s="14"/>
      <c r="E82" s="8"/>
      <c r="F82" s="29"/>
    </row>
    <row r="83" spans="1:702" s="68" customFormat="1" ht="26.25" thickTop="1" x14ac:dyDescent="0.25">
      <c r="A83" s="45"/>
      <c r="B83" s="22" t="s">
        <v>214</v>
      </c>
      <c r="C83" s="23"/>
      <c r="D83" s="21"/>
      <c r="E83" s="21"/>
      <c r="F83" s="32">
        <f>F55+F60+F64+F76+F81+F69</f>
        <v>0</v>
      </c>
    </row>
    <row r="84" spans="1:702" s="57" customFormat="1" x14ac:dyDescent="0.25">
      <c r="A84" s="24"/>
      <c r="B84" s="11"/>
      <c r="C84" s="10"/>
      <c r="D84" s="14"/>
      <c r="E84" s="8"/>
      <c r="F84" s="29"/>
      <c r="G84" s="66"/>
    </row>
    <row r="85" spans="1:702" ht="15.75" x14ac:dyDescent="0.25">
      <c r="A85" s="42" t="s">
        <v>46</v>
      </c>
      <c r="B85" s="97" t="s">
        <v>216</v>
      </c>
      <c r="C85" s="97"/>
      <c r="D85" s="97"/>
      <c r="E85" s="97"/>
      <c r="F85" s="98"/>
      <c r="ZY85" s="40" t="s">
        <v>1</v>
      </c>
      <c r="ZZ85" s="41"/>
    </row>
    <row r="86" spans="1:702" s="57" customFormat="1" ht="8.1" customHeight="1" x14ac:dyDescent="0.25">
      <c r="A86" s="25"/>
      <c r="B86" s="6"/>
      <c r="C86" s="7"/>
      <c r="D86" s="8"/>
      <c r="E86" s="8"/>
      <c r="F86" s="29"/>
    </row>
    <row r="87" spans="1:702" s="61" customFormat="1" x14ac:dyDescent="0.25">
      <c r="A87" s="43" t="s">
        <v>15</v>
      </c>
      <c r="B87" s="58" t="s">
        <v>37</v>
      </c>
      <c r="C87" s="59"/>
      <c r="D87" s="59"/>
      <c r="E87" s="64"/>
      <c r="F87" s="65"/>
      <c r="ZY87" s="61" t="s">
        <v>1</v>
      </c>
      <c r="ZZ87" s="62"/>
    </row>
    <row r="88" spans="1:702" s="57" customFormat="1" ht="51" x14ac:dyDescent="0.25">
      <c r="A88" s="24" t="s">
        <v>16</v>
      </c>
      <c r="B88" s="11" t="s">
        <v>80</v>
      </c>
      <c r="C88" s="10" t="s">
        <v>24</v>
      </c>
      <c r="D88" s="14">
        <v>32</v>
      </c>
      <c r="E88" s="14"/>
      <c r="F88" s="30">
        <f>E88*D88</f>
        <v>0</v>
      </c>
      <c r="G88" s="66"/>
    </row>
    <row r="89" spans="1:702" s="63" customFormat="1" x14ac:dyDescent="0.25">
      <c r="A89" s="44"/>
      <c r="B89" s="17" t="s">
        <v>55</v>
      </c>
      <c r="C89" s="19"/>
      <c r="D89" s="20"/>
      <c r="E89" s="20"/>
      <c r="F89" s="31">
        <f>SUM(F88:F88)</f>
        <v>0</v>
      </c>
    </row>
    <row r="90" spans="1:702" s="57" customFormat="1" ht="8.1" customHeight="1" x14ac:dyDescent="0.25">
      <c r="A90" s="25"/>
      <c r="B90" s="6"/>
      <c r="C90" s="7"/>
      <c r="D90" s="8"/>
      <c r="E90" s="14"/>
      <c r="F90" s="30"/>
    </row>
    <row r="91" spans="1:702" s="61" customFormat="1" x14ac:dyDescent="0.25">
      <c r="A91" s="43" t="s">
        <v>217</v>
      </c>
      <c r="B91" s="58" t="s">
        <v>218</v>
      </c>
      <c r="C91" s="59"/>
      <c r="D91" s="59"/>
      <c r="E91" s="64"/>
      <c r="F91" s="65"/>
      <c r="ZY91" s="61" t="s">
        <v>1</v>
      </c>
      <c r="ZZ91" s="62"/>
    </row>
    <row r="92" spans="1:702" s="57" customFormat="1" ht="38.25" x14ac:dyDescent="0.25">
      <c r="A92" s="26" t="s">
        <v>220</v>
      </c>
      <c r="B92" s="12" t="s">
        <v>221</v>
      </c>
      <c r="C92" s="15" t="s">
        <v>0</v>
      </c>
      <c r="D92" s="34">
        <v>1</v>
      </c>
      <c r="E92" s="14"/>
      <c r="F92" s="30">
        <f t="shared" ref="F92" si="4">E92*D92</f>
        <v>0</v>
      </c>
    </row>
    <row r="93" spans="1:702" s="63" customFormat="1" x14ac:dyDescent="0.25">
      <c r="A93" s="44"/>
      <c r="B93" s="17" t="s">
        <v>219</v>
      </c>
      <c r="C93" s="19"/>
      <c r="D93" s="20"/>
      <c r="E93" s="20"/>
      <c r="F93" s="31">
        <f>F92</f>
        <v>0</v>
      </c>
    </row>
    <row r="94" spans="1:702" s="57" customFormat="1" ht="8.1" customHeight="1" x14ac:dyDescent="0.25">
      <c r="A94" s="25"/>
      <c r="B94" s="6"/>
      <c r="C94" s="7"/>
      <c r="D94" s="8"/>
      <c r="E94" s="35"/>
      <c r="F94" s="29"/>
    </row>
    <row r="95" spans="1:702" s="61" customFormat="1" x14ac:dyDescent="0.25">
      <c r="A95" s="43" t="s">
        <v>44</v>
      </c>
      <c r="B95" s="58" t="s">
        <v>45</v>
      </c>
      <c r="C95" s="59"/>
      <c r="D95" s="59"/>
      <c r="E95" s="90"/>
      <c r="F95" s="65"/>
      <c r="ZY95" s="61" t="s">
        <v>1</v>
      </c>
      <c r="ZZ95" s="62"/>
    </row>
    <row r="96" spans="1:702" s="57" customFormat="1" ht="51" x14ac:dyDescent="0.25">
      <c r="A96" s="26" t="s">
        <v>22</v>
      </c>
      <c r="B96" s="9" t="s">
        <v>222</v>
      </c>
      <c r="C96" s="15" t="s">
        <v>23</v>
      </c>
      <c r="D96" s="14">
        <v>4</v>
      </c>
      <c r="E96" s="36"/>
      <c r="F96" s="30">
        <f>E96*D96</f>
        <v>0</v>
      </c>
    </row>
    <row r="97" spans="1:702" s="63" customFormat="1" x14ac:dyDescent="0.25">
      <c r="A97" s="44"/>
      <c r="B97" s="17" t="s">
        <v>61</v>
      </c>
      <c r="C97" s="19"/>
      <c r="D97" s="20"/>
      <c r="E97" s="37"/>
      <c r="F97" s="31">
        <f>SUM(F96:F96)</f>
        <v>0</v>
      </c>
    </row>
    <row r="98" spans="1:702" s="57" customFormat="1" ht="8.1" customHeight="1" thickBot="1" x14ac:dyDescent="0.3">
      <c r="A98" s="24"/>
      <c r="B98" s="17"/>
      <c r="C98" s="10"/>
      <c r="D98" s="14"/>
      <c r="E98" s="8"/>
      <c r="F98" s="29"/>
    </row>
    <row r="99" spans="1:702" s="68" customFormat="1" ht="15.75" thickTop="1" x14ac:dyDescent="0.25">
      <c r="A99" s="45"/>
      <c r="B99" s="22" t="s">
        <v>215</v>
      </c>
      <c r="C99" s="23"/>
      <c r="D99" s="21"/>
      <c r="E99" s="21"/>
      <c r="F99" s="32">
        <f>F89+F93+F97</f>
        <v>0</v>
      </c>
    </row>
    <row r="100" spans="1:702" s="57" customFormat="1" x14ac:dyDescent="0.25">
      <c r="A100" s="24"/>
      <c r="B100" s="11"/>
      <c r="C100" s="10"/>
      <c r="D100" s="14"/>
      <c r="E100" s="8"/>
      <c r="F100" s="29"/>
      <c r="G100" s="66"/>
    </row>
    <row r="101" spans="1:702" ht="15.75" x14ac:dyDescent="0.25">
      <c r="A101" s="42" t="s">
        <v>47</v>
      </c>
      <c r="B101" s="97" t="s">
        <v>223</v>
      </c>
      <c r="C101" s="97"/>
      <c r="D101" s="97"/>
      <c r="E101" s="97"/>
      <c r="F101" s="98"/>
      <c r="ZY101" s="40" t="s">
        <v>1</v>
      </c>
      <c r="ZZ101" s="41"/>
    </row>
    <row r="102" spans="1:702" s="57" customFormat="1" ht="8.1" customHeight="1" x14ac:dyDescent="0.25">
      <c r="A102" s="25"/>
      <c r="B102" s="6"/>
      <c r="C102" s="7"/>
      <c r="D102" s="8"/>
      <c r="E102" s="8"/>
      <c r="F102" s="29"/>
    </row>
    <row r="103" spans="1:702" s="61" customFormat="1" x14ac:dyDescent="0.25">
      <c r="A103" s="43" t="s">
        <v>14</v>
      </c>
      <c r="B103" s="58" t="s">
        <v>36</v>
      </c>
      <c r="C103" s="59"/>
      <c r="D103" s="59"/>
      <c r="E103" s="59"/>
      <c r="F103" s="60"/>
      <c r="ZY103" s="61" t="s">
        <v>1</v>
      </c>
      <c r="ZZ103" s="62"/>
    </row>
    <row r="104" spans="1:702" s="57" customFormat="1" ht="63.75" x14ac:dyDescent="0.25">
      <c r="A104" s="24" t="s">
        <v>275</v>
      </c>
      <c r="B104" s="11" t="s">
        <v>209</v>
      </c>
      <c r="C104" s="10" t="s">
        <v>24</v>
      </c>
      <c r="D104" s="14">
        <v>18</v>
      </c>
      <c r="E104" s="14"/>
      <c r="F104" s="30">
        <f>E104*D104</f>
        <v>0</v>
      </c>
    </row>
    <row r="105" spans="1:702" s="57" customFormat="1" ht="25.5" x14ac:dyDescent="0.25">
      <c r="A105" s="24" t="s">
        <v>267</v>
      </c>
      <c r="B105" s="11" t="s">
        <v>101</v>
      </c>
      <c r="C105" s="10" t="s">
        <v>24</v>
      </c>
      <c r="D105" s="14">
        <v>15</v>
      </c>
      <c r="E105" s="14"/>
      <c r="F105" s="30">
        <f t="shared" ref="F105" si="5">E105*D105</f>
        <v>0</v>
      </c>
    </row>
    <row r="106" spans="1:702" s="57" customFormat="1" ht="25.5" x14ac:dyDescent="0.25">
      <c r="A106" s="24" t="s">
        <v>268</v>
      </c>
      <c r="B106" s="11" t="s">
        <v>100</v>
      </c>
      <c r="C106" s="10" t="s">
        <v>24</v>
      </c>
      <c r="D106" s="14">
        <v>15</v>
      </c>
      <c r="E106" s="14"/>
      <c r="F106" s="30">
        <f>E106*D106</f>
        <v>0</v>
      </c>
    </row>
    <row r="107" spans="1:702" s="63" customFormat="1" x14ac:dyDescent="0.25">
      <c r="A107" s="44"/>
      <c r="B107" s="17" t="s">
        <v>54</v>
      </c>
      <c r="C107" s="19"/>
      <c r="D107" s="20"/>
      <c r="E107" s="20"/>
      <c r="F107" s="31">
        <f>SUM(F104:F106)</f>
        <v>0</v>
      </c>
    </row>
    <row r="108" spans="1:702" s="57" customFormat="1" ht="8.1" customHeight="1" x14ac:dyDescent="0.25">
      <c r="A108" s="25"/>
      <c r="B108" s="6"/>
      <c r="C108" s="7"/>
      <c r="D108" s="8"/>
      <c r="E108" s="14"/>
      <c r="F108" s="30"/>
    </row>
    <row r="109" spans="1:702" s="61" customFormat="1" x14ac:dyDescent="0.25">
      <c r="A109" s="43" t="s">
        <v>15</v>
      </c>
      <c r="B109" s="58" t="s">
        <v>37</v>
      </c>
      <c r="C109" s="59"/>
      <c r="D109" s="59"/>
      <c r="E109" s="64"/>
      <c r="F109" s="65"/>
      <c r="ZY109" s="61" t="s">
        <v>1</v>
      </c>
      <c r="ZZ109" s="62"/>
    </row>
    <row r="110" spans="1:702" s="57" customFormat="1" ht="63.75" x14ac:dyDescent="0.25">
      <c r="A110" s="24" t="s">
        <v>25</v>
      </c>
      <c r="B110" s="11" t="s">
        <v>81</v>
      </c>
      <c r="C110" s="10" t="s">
        <v>24</v>
      </c>
      <c r="D110" s="14">
        <v>45</v>
      </c>
      <c r="E110" s="14"/>
      <c r="F110" s="30">
        <f>E110*D110</f>
        <v>0</v>
      </c>
    </row>
    <row r="111" spans="1:702" s="57" customFormat="1" ht="63.75" x14ac:dyDescent="0.25">
      <c r="A111" s="24" t="s">
        <v>26</v>
      </c>
      <c r="B111" s="11" t="s">
        <v>82</v>
      </c>
      <c r="C111" s="10" t="s">
        <v>24</v>
      </c>
      <c r="D111" s="14">
        <v>40</v>
      </c>
      <c r="E111" s="14"/>
      <c r="F111" s="30">
        <f>E111*D111</f>
        <v>0</v>
      </c>
    </row>
    <row r="112" spans="1:702" s="63" customFormat="1" x14ac:dyDescent="0.25">
      <c r="A112" s="44"/>
      <c r="B112" s="17" t="s">
        <v>55</v>
      </c>
      <c r="C112" s="19"/>
      <c r="D112" s="20"/>
      <c r="E112" s="20"/>
      <c r="F112" s="31">
        <f>SUM(F110:F111)</f>
        <v>0</v>
      </c>
    </row>
    <row r="113" spans="1:702" s="57" customFormat="1" ht="8.1" customHeight="1" x14ac:dyDescent="0.25">
      <c r="A113" s="25"/>
      <c r="B113" s="6"/>
      <c r="C113" s="7"/>
      <c r="D113" s="8"/>
      <c r="E113" s="14"/>
      <c r="F113" s="30"/>
    </row>
    <row r="114" spans="1:702" s="61" customFormat="1" x14ac:dyDescent="0.25">
      <c r="A114" s="43" t="s">
        <v>18</v>
      </c>
      <c r="B114" s="58" t="s">
        <v>38</v>
      </c>
      <c r="C114" s="59"/>
      <c r="D114" s="59"/>
      <c r="E114" s="64"/>
      <c r="F114" s="65"/>
      <c r="ZY114" s="61" t="s">
        <v>1</v>
      </c>
      <c r="ZZ114" s="62"/>
    </row>
    <row r="115" spans="1:702" s="57" customFormat="1" ht="38.25" x14ac:dyDescent="0.25">
      <c r="A115" s="24" t="s">
        <v>19</v>
      </c>
      <c r="B115" s="11" t="s">
        <v>88</v>
      </c>
      <c r="C115" s="10" t="s">
        <v>0</v>
      </c>
      <c r="D115" s="34">
        <v>4</v>
      </c>
      <c r="E115" s="14"/>
      <c r="F115" s="30">
        <f>E115*D115</f>
        <v>0</v>
      </c>
    </row>
    <row r="116" spans="1:702" s="63" customFormat="1" x14ac:dyDescent="0.25">
      <c r="A116" s="44"/>
      <c r="B116" s="17" t="s">
        <v>56</v>
      </c>
      <c r="C116" s="19"/>
      <c r="D116" s="20"/>
      <c r="E116" s="20"/>
      <c r="F116" s="31">
        <f>SUM(F115:F115)</f>
        <v>0</v>
      </c>
    </row>
    <row r="117" spans="1:702" s="57" customFormat="1" ht="8.1" customHeight="1" x14ac:dyDescent="0.25">
      <c r="A117" s="25"/>
      <c r="B117" s="6"/>
      <c r="C117" s="7"/>
      <c r="D117" s="8"/>
      <c r="E117" s="14"/>
      <c r="F117" s="30"/>
    </row>
    <row r="118" spans="1:702" s="61" customFormat="1" x14ac:dyDescent="0.25">
      <c r="A118" s="43" t="s">
        <v>40</v>
      </c>
      <c r="B118" s="58" t="s">
        <v>41</v>
      </c>
      <c r="C118" s="59"/>
      <c r="D118" s="59"/>
      <c r="E118" s="64"/>
      <c r="F118" s="65"/>
      <c r="ZY118" s="61" t="s">
        <v>1</v>
      </c>
      <c r="ZZ118" s="62"/>
    </row>
    <row r="119" spans="1:702" s="57" customFormat="1" ht="63.75" x14ac:dyDescent="0.25">
      <c r="A119" s="24" t="s">
        <v>257</v>
      </c>
      <c r="B119" s="13" t="s">
        <v>102</v>
      </c>
      <c r="C119" s="10" t="s">
        <v>0</v>
      </c>
      <c r="D119" s="34">
        <f>24+2</f>
        <v>26</v>
      </c>
      <c r="E119" s="36"/>
      <c r="F119" s="30">
        <f>E119*D119</f>
        <v>0</v>
      </c>
    </row>
    <row r="120" spans="1:702" s="57" customFormat="1" ht="51" x14ac:dyDescent="0.25">
      <c r="A120" s="24" t="s">
        <v>258</v>
      </c>
      <c r="B120" s="11" t="s">
        <v>84</v>
      </c>
      <c r="C120" s="10" t="s">
        <v>0</v>
      </c>
      <c r="D120" s="34">
        <f>24+2</f>
        <v>26</v>
      </c>
      <c r="E120" s="14"/>
      <c r="F120" s="30">
        <f t="shared" ref="F120:F123" si="6">E120*D120</f>
        <v>0</v>
      </c>
    </row>
    <row r="121" spans="1:702" s="57" customFormat="1" ht="38.25" x14ac:dyDescent="0.25">
      <c r="A121" s="24" t="s">
        <v>27</v>
      </c>
      <c r="B121" s="12" t="s">
        <v>85</v>
      </c>
      <c r="C121" s="15" t="s">
        <v>0</v>
      </c>
      <c r="D121" s="34">
        <f>24+2</f>
        <v>26</v>
      </c>
      <c r="E121" s="14"/>
      <c r="F121" s="30">
        <f t="shared" si="6"/>
        <v>0</v>
      </c>
    </row>
    <row r="122" spans="1:702" s="57" customFormat="1" ht="38.25" x14ac:dyDescent="0.25">
      <c r="A122" s="24" t="s">
        <v>195</v>
      </c>
      <c r="B122" s="13" t="s">
        <v>103</v>
      </c>
      <c r="C122" s="10" t="s">
        <v>0</v>
      </c>
      <c r="D122" s="34">
        <v>2</v>
      </c>
      <c r="E122" s="14"/>
      <c r="F122" s="30">
        <f t="shared" si="6"/>
        <v>0</v>
      </c>
    </row>
    <row r="123" spans="1:702" s="57" customFormat="1" ht="51" x14ac:dyDescent="0.25">
      <c r="A123" s="24" t="s">
        <v>259</v>
      </c>
      <c r="B123" s="13" t="s">
        <v>87</v>
      </c>
      <c r="C123" s="10" t="s">
        <v>0</v>
      </c>
      <c r="D123" s="34">
        <v>24</v>
      </c>
      <c r="E123" s="14"/>
      <c r="F123" s="30">
        <f t="shared" si="6"/>
        <v>0</v>
      </c>
    </row>
    <row r="124" spans="1:702" s="63" customFormat="1" x14ac:dyDescent="0.25">
      <c r="A124" s="44"/>
      <c r="B124" s="17" t="s">
        <v>59</v>
      </c>
      <c r="C124" s="19"/>
      <c r="D124" s="20"/>
      <c r="E124" s="20"/>
      <c r="F124" s="31">
        <f>SUM(F119:F123)</f>
        <v>0</v>
      </c>
    </row>
    <row r="125" spans="1:702" s="57" customFormat="1" ht="8.1" customHeight="1" x14ac:dyDescent="0.25">
      <c r="A125" s="25"/>
      <c r="B125" s="6"/>
      <c r="C125" s="7"/>
      <c r="D125" s="8"/>
      <c r="E125" s="14"/>
      <c r="F125" s="30"/>
    </row>
    <row r="126" spans="1:702" s="61" customFormat="1" x14ac:dyDescent="0.25">
      <c r="A126" s="43" t="s">
        <v>42</v>
      </c>
      <c r="B126" s="58" t="s">
        <v>43</v>
      </c>
      <c r="C126" s="59"/>
      <c r="D126" s="59"/>
      <c r="E126" s="64"/>
      <c r="F126" s="65"/>
      <c r="ZY126" s="61" t="s">
        <v>1</v>
      </c>
      <c r="ZZ126" s="62"/>
    </row>
    <row r="127" spans="1:702" s="57" customFormat="1" ht="51" x14ac:dyDescent="0.25">
      <c r="A127" s="26" t="s">
        <v>277</v>
      </c>
      <c r="B127" s="9" t="s">
        <v>229</v>
      </c>
      <c r="C127" s="15" t="s">
        <v>0</v>
      </c>
      <c r="D127" s="34">
        <v>8</v>
      </c>
      <c r="E127" s="14"/>
      <c r="F127" s="30">
        <f>E127*D127</f>
        <v>0</v>
      </c>
    </row>
    <row r="128" spans="1:702" s="63" customFormat="1" x14ac:dyDescent="0.25">
      <c r="A128" s="44"/>
      <c r="B128" s="17" t="s">
        <v>60</v>
      </c>
      <c r="C128" s="19"/>
      <c r="D128" s="20"/>
      <c r="E128" s="20"/>
      <c r="F128" s="31">
        <f>F127</f>
        <v>0</v>
      </c>
    </row>
    <row r="129" spans="1:702" s="57" customFormat="1" ht="8.1" customHeight="1" x14ac:dyDescent="0.25">
      <c r="A129" s="25"/>
      <c r="B129" s="6"/>
      <c r="C129" s="7"/>
      <c r="D129" s="8"/>
      <c r="E129" s="35"/>
      <c r="F129" s="29"/>
    </row>
    <row r="130" spans="1:702" s="61" customFormat="1" x14ac:dyDescent="0.25">
      <c r="A130" s="43" t="s">
        <v>44</v>
      </c>
      <c r="B130" s="58" t="s">
        <v>45</v>
      </c>
      <c r="C130" s="59"/>
      <c r="D130" s="59"/>
      <c r="E130" s="90"/>
      <c r="F130" s="65"/>
      <c r="ZY130" s="61" t="s">
        <v>1</v>
      </c>
      <c r="ZZ130" s="62"/>
    </row>
    <row r="131" spans="1:702" s="57" customFormat="1" ht="38.25" x14ac:dyDescent="0.25">
      <c r="A131" s="26" t="s">
        <v>22</v>
      </c>
      <c r="B131" s="9" t="s">
        <v>225</v>
      </c>
      <c r="C131" s="15" t="s">
        <v>23</v>
      </c>
      <c r="D131" s="14">
        <v>4</v>
      </c>
      <c r="E131" s="36"/>
      <c r="F131" s="30">
        <f>E131*D131</f>
        <v>0</v>
      </c>
    </row>
    <row r="132" spans="1:702" s="57" customFormat="1" ht="38.25" x14ac:dyDescent="0.25">
      <c r="A132" s="26" t="s">
        <v>22</v>
      </c>
      <c r="B132" s="9" t="s">
        <v>226</v>
      </c>
      <c r="C132" s="15" t="s">
        <v>23</v>
      </c>
      <c r="D132" s="14">
        <v>3</v>
      </c>
      <c r="E132" s="36"/>
      <c r="F132" s="30">
        <f>E132*D132</f>
        <v>0</v>
      </c>
    </row>
    <row r="133" spans="1:702" s="57" customFormat="1" ht="51" x14ac:dyDescent="0.25">
      <c r="A133" s="26" t="s">
        <v>22</v>
      </c>
      <c r="B133" s="9" t="s">
        <v>227</v>
      </c>
      <c r="C133" s="15" t="s">
        <v>23</v>
      </c>
      <c r="D133" s="14">
        <v>1</v>
      </c>
      <c r="E133" s="36"/>
      <c r="F133" s="30">
        <f>E133*D133</f>
        <v>0</v>
      </c>
    </row>
    <row r="134" spans="1:702" s="57" customFormat="1" ht="51" x14ac:dyDescent="0.25">
      <c r="A134" s="26" t="s">
        <v>22</v>
      </c>
      <c r="B134" s="9" t="s">
        <v>228</v>
      </c>
      <c r="C134" s="15" t="s">
        <v>23</v>
      </c>
      <c r="D134" s="14">
        <v>2</v>
      </c>
      <c r="E134" s="36"/>
      <c r="F134" s="30">
        <f>E134*D134</f>
        <v>0</v>
      </c>
    </row>
    <row r="135" spans="1:702" s="63" customFormat="1" x14ac:dyDescent="0.25">
      <c r="A135" s="44"/>
      <c r="B135" s="17" t="s">
        <v>61</v>
      </c>
      <c r="C135" s="19"/>
      <c r="D135" s="20"/>
      <c r="E135" s="37"/>
      <c r="F135" s="31">
        <f>SUM(F131:F134)</f>
        <v>0</v>
      </c>
    </row>
    <row r="136" spans="1:702" s="57" customFormat="1" ht="8.1" customHeight="1" thickBot="1" x14ac:dyDescent="0.3">
      <c r="A136" s="24"/>
      <c r="B136" s="17"/>
      <c r="C136" s="10"/>
      <c r="D136" s="14"/>
      <c r="E136" s="8"/>
      <c r="F136" s="29"/>
    </row>
    <row r="137" spans="1:702" s="68" customFormat="1" ht="15.75" thickTop="1" x14ac:dyDescent="0.25">
      <c r="A137" s="45"/>
      <c r="B137" s="22" t="s">
        <v>224</v>
      </c>
      <c r="C137" s="23"/>
      <c r="D137" s="21"/>
      <c r="E137" s="21"/>
      <c r="F137" s="32">
        <f>F107+F112+F116+F124+F135+F128</f>
        <v>0</v>
      </c>
    </row>
    <row r="138" spans="1:702" s="57" customFormat="1" x14ac:dyDescent="0.25">
      <c r="A138" s="24"/>
      <c r="B138" s="11"/>
      <c r="C138" s="10"/>
      <c r="D138" s="14"/>
      <c r="E138" s="8"/>
      <c r="F138" s="29"/>
      <c r="G138" s="66"/>
    </row>
    <row r="139" spans="1:702" ht="15.75" x14ac:dyDescent="0.25">
      <c r="A139" s="42" t="s">
        <v>52</v>
      </c>
      <c r="B139" s="97" t="s">
        <v>230</v>
      </c>
      <c r="C139" s="97"/>
      <c r="D139" s="97"/>
      <c r="E139" s="97"/>
      <c r="F139" s="98"/>
      <c r="ZY139" s="40" t="s">
        <v>1</v>
      </c>
      <c r="ZZ139" s="41"/>
    </row>
    <row r="140" spans="1:702" s="57" customFormat="1" ht="8.1" customHeight="1" x14ac:dyDescent="0.25">
      <c r="A140" s="25"/>
      <c r="B140" s="6"/>
      <c r="C140" s="7"/>
      <c r="D140" s="8"/>
      <c r="E140" s="8"/>
      <c r="F140" s="29"/>
    </row>
    <row r="141" spans="1:702" s="61" customFormat="1" x14ac:dyDescent="0.25">
      <c r="A141" s="43" t="s">
        <v>14</v>
      </c>
      <c r="B141" s="58" t="s">
        <v>36</v>
      </c>
      <c r="C141" s="59"/>
      <c r="D141" s="59"/>
      <c r="E141" s="59"/>
      <c r="F141" s="60"/>
      <c r="ZY141" s="61" t="s">
        <v>1</v>
      </c>
      <c r="ZZ141" s="62"/>
    </row>
    <row r="142" spans="1:702" s="57" customFormat="1" ht="63.75" x14ac:dyDescent="0.25">
      <c r="A142" s="24" t="s">
        <v>275</v>
      </c>
      <c r="B142" s="11" t="s">
        <v>209</v>
      </c>
      <c r="C142" s="10" t="s">
        <v>24</v>
      </c>
      <c r="D142" s="14">
        <v>9</v>
      </c>
      <c r="E142" s="14"/>
      <c r="F142" s="30">
        <f>E142*D142</f>
        <v>0</v>
      </c>
    </row>
    <row r="143" spans="1:702" s="57" customFormat="1" ht="76.5" x14ac:dyDescent="0.25">
      <c r="A143" s="24" t="s">
        <v>278</v>
      </c>
      <c r="B143" s="11" t="s">
        <v>233</v>
      </c>
      <c r="C143" s="10" t="s">
        <v>24</v>
      </c>
      <c r="D143" s="14">
        <f>3+6</f>
        <v>9</v>
      </c>
      <c r="E143" s="36"/>
      <c r="F143" s="30">
        <f>E143*D143</f>
        <v>0</v>
      </c>
    </row>
    <row r="144" spans="1:702" s="63" customFormat="1" x14ac:dyDescent="0.25">
      <c r="A144" s="44"/>
      <c r="B144" s="17" t="s">
        <v>54</v>
      </c>
      <c r="C144" s="19"/>
      <c r="D144" s="20"/>
      <c r="E144" s="20"/>
      <c r="F144" s="31">
        <f>SUM(F142:F143)</f>
        <v>0</v>
      </c>
    </row>
    <row r="145" spans="1:702" s="57" customFormat="1" ht="8.1" customHeight="1" x14ac:dyDescent="0.25">
      <c r="A145" s="25"/>
      <c r="B145" s="6"/>
      <c r="C145" s="7"/>
      <c r="D145" s="8"/>
      <c r="E145" s="14"/>
      <c r="F145" s="30"/>
    </row>
    <row r="146" spans="1:702" s="61" customFormat="1" x14ac:dyDescent="0.25">
      <c r="A146" s="43" t="s">
        <v>15</v>
      </c>
      <c r="B146" s="58" t="s">
        <v>37</v>
      </c>
      <c r="C146" s="59"/>
      <c r="D146" s="59"/>
      <c r="E146" s="64"/>
      <c r="F146" s="65"/>
      <c r="ZY146" s="61" t="s">
        <v>1</v>
      </c>
      <c r="ZZ146" s="62"/>
    </row>
    <row r="147" spans="1:702" s="57" customFormat="1" ht="63.75" x14ac:dyDescent="0.25">
      <c r="A147" s="24" t="s">
        <v>25</v>
      </c>
      <c r="B147" s="11" t="s">
        <v>81</v>
      </c>
      <c r="C147" s="10" t="s">
        <v>24</v>
      </c>
      <c r="D147" s="14">
        <v>5</v>
      </c>
      <c r="E147" s="14"/>
      <c r="F147" s="30">
        <f>E147*D147</f>
        <v>0</v>
      </c>
    </row>
    <row r="148" spans="1:702" s="57" customFormat="1" ht="63.75" x14ac:dyDescent="0.25">
      <c r="A148" s="24" t="s">
        <v>26</v>
      </c>
      <c r="B148" s="11" t="s">
        <v>82</v>
      </c>
      <c r="C148" s="10" t="s">
        <v>24</v>
      </c>
      <c r="D148" s="14">
        <v>5</v>
      </c>
      <c r="E148" s="14"/>
      <c r="F148" s="30">
        <f>E148*D148</f>
        <v>0</v>
      </c>
    </row>
    <row r="149" spans="1:702" s="63" customFormat="1" x14ac:dyDescent="0.25">
      <c r="A149" s="44"/>
      <c r="B149" s="17" t="s">
        <v>55</v>
      </c>
      <c r="C149" s="19"/>
      <c r="D149" s="20"/>
      <c r="E149" s="20"/>
      <c r="F149" s="31">
        <f>SUM(F147:F148)</f>
        <v>0</v>
      </c>
    </row>
    <row r="150" spans="1:702" s="57" customFormat="1" ht="8.1" customHeight="1" x14ac:dyDescent="0.25">
      <c r="A150" s="25"/>
      <c r="B150" s="6"/>
      <c r="C150" s="7"/>
      <c r="D150" s="8"/>
      <c r="E150" s="14"/>
      <c r="F150" s="30"/>
    </row>
    <row r="151" spans="1:702" s="61" customFormat="1" x14ac:dyDescent="0.25">
      <c r="A151" s="43" t="s">
        <v>18</v>
      </c>
      <c r="B151" s="58" t="s">
        <v>38</v>
      </c>
      <c r="C151" s="59"/>
      <c r="D151" s="59"/>
      <c r="E151" s="64"/>
      <c r="F151" s="65"/>
      <c r="ZY151" s="61" t="s">
        <v>1</v>
      </c>
      <c r="ZZ151" s="62"/>
    </row>
    <row r="152" spans="1:702" s="57" customFormat="1" ht="38.25" x14ac:dyDescent="0.25">
      <c r="A152" s="24" t="s">
        <v>19</v>
      </c>
      <c r="B152" s="11" t="s">
        <v>88</v>
      </c>
      <c r="C152" s="10" t="s">
        <v>0</v>
      </c>
      <c r="D152" s="34">
        <f>1+1+1</f>
        <v>3</v>
      </c>
      <c r="E152" s="14"/>
      <c r="F152" s="30">
        <f>E152*D152</f>
        <v>0</v>
      </c>
    </row>
    <row r="153" spans="1:702" s="63" customFormat="1" x14ac:dyDescent="0.25">
      <c r="A153" s="44"/>
      <c r="B153" s="17" t="s">
        <v>56</v>
      </c>
      <c r="C153" s="19"/>
      <c r="D153" s="20"/>
      <c r="E153" s="20"/>
      <c r="F153" s="31">
        <f>SUM(F152:F152)</f>
        <v>0</v>
      </c>
    </row>
    <row r="154" spans="1:702" s="57" customFormat="1" ht="8.1" customHeight="1" x14ac:dyDescent="0.25">
      <c r="A154" s="25"/>
      <c r="B154" s="6"/>
      <c r="C154" s="7"/>
      <c r="D154" s="8"/>
      <c r="E154" s="14"/>
      <c r="F154" s="30"/>
    </row>
    <row r="155" spans="1:702" s="61" customFormat="1" x14ac:dyDescent="0.25">
      <c r="A155" s="43" t="s">
        <v>40</v>
      </c>
      <c r="B155" s="58" t="s">
        <v>41</v>
      </c>
      <c r="C155" s="59"/>
      <c r="D155" s="59"/>
      <c r="E155" s="64"/>
      <c r="F155" s="65"/>
      <c r="ZY155" s="61" t="s">
        <v>1</v>
      </c>
      <c r="ZZ155" s="62"/>
    </row>
    <row r="156" spans="1:702" s="57" customFormat="1" ht="25.5" x14ac:dyDescent="0.25">
      <c r="A156" s="24" t="s">
        <v>263</v>
      </c>
      <c r="B156" s="11" t="s">
        <v>118</v>
      </c>
      <c r="C156" s="10" t="s">
        <v>0</v>
      </c>
      <c r="D156" s="34">
        <v>1</v>
      </c>
      <c r="E156" s="14"/>
      <c r="F156" s="30">
        <f t="shared" ref="F156" si="7">E156*D156</f>
        <v>0</v>
      </c>
      <c r="H156" s="67"/>
    </row>
    <row r="157" spans="1:702" s="57" customFormat="1" ht="38.25" x14ac:dyDescent="0.25">
      <c r="A157" s="24" t="s">
        <v>279</v>
      </c>
      <c r="B157" s="13" t="s">
        <v>234</v>
      </c>
      <c r="C157" s="10" t="s">
        <v>0</v>
      </c>
      <c r="D157" s="34">
        <v>1</v>
      </c>
      <c r="E157" s="36"/>
      <c r="F157" s="30">
        <f>E157*D157</f>
        <v>0</v>
      </c>
    </row>
    <row r="158" spans="1:702" s="63" customFormat="1" x14ac:dyDescent="0.25">
      <c r="A158" s="44"/>
      <c r="B158" s="17" t="s">
        <v>59</v>
      </c>
      <c r="C158" s="19"/>
      <c r="D158" s="20"/>
      <c r="E158" s="20"/>
      <c r="F158" s="31">
        <f>SUM(F156:F157)</f>
        <v>0</v>
      </c>
    </row>
    <row r="159" spans="1:702" s="57" customFormat="1" ht="8.1" customHeight="1" x14ac:dyDescent="0.25">
      <c r="A159" s="25"/>
      <c r="B159" s="6"/>
      <c r="C159" s="7"/>
      <c r="D159" s="8"/>
      <c r="E159" s="14"/>
      <c r="F159" s="30"/>
    </row>
    <row r="160" spans="1:702" s="61" customFormat="1" x14ac:dyDescent="0.25">
      <c r="A160" s="43" t="s">
        <v>42</v>
      </c>
      <c r="B160" s="58" t="s">
        <v>43</v>
      </c>
      <c r="C160" s="59"/>
      <c r="D160" s="59"/>
      <c r="E160" s="64"/>
      <c r="F160" s="65"/>
      <c r="ZY160" s="61" t="s">
        <v>1</v>
      </c>
      <c r="ZZ160" s="62"/>
    </row>
    <row r="161" spans="1:702" s="57" customFormat="1" ht="51" x14ac:dyDescent="0.25">
      <c r="A161" s="26" t="s">
        <v>277</v>
      </c>
      <c r="B161" s="9" t="s">
        <v>229</v>
      </c>
      <c r="C161" s="15" t="s">
        <v>0</v>
      </c>
      <c r="D161" s="34">
        <v>1</v>
      </c>
      <c r="E161" s="14"/>
      <c r="F161" s="30">
        <f>E161*D161</f>
        <v>0</v>
      </c>
    </row>
    <row r="162" spans="1:702" s="63" customFormat="1" x14ac:dyDescent="0.25">
      <c r="A162" s="44"/>
      <c r="B162" s="17" t="s">
        <v>60</v>
      </c>
      <c r="C162" s="19"/>
      <c r="D162" s="20"/>
      <c r="E162" s="20"/>
      <c r="F162" s="31">
        <f>F161</f>
        <v>0</v>
      </c>
    </row>
    <row r="163" spans="1:702" s="57" customFormat="1" ht="8.1" customHeight="1" x14ac:dyDescent="0.25">
      <c r="A163" s="25"/>
      <c r="B163" s="6"/>
      <c r="C163" s="7"/>
      <c r="D163" s="8"/>
      <c r="E163" s="35"/>
      <c r="F163" s="29"/>
    </row>
    <row r="164" spans="1:702" s="61" customFormat="1" x14ac:dyDescent="0.25">
      <c r="A164" s="43" t="s">
        <v>44</v>
      </c>
      <c r="B164" s="58" t="s">
        <v>45</v>
      </c>
      <c r="C164" s="59"/>
      <c r="D164" s="59"/>
      <c r="E164" s="90"/>
      <c r="F164" s="65"/>
      <c r="ZY164" s="61" t="s">
        <v>1</v>
      </c>
      <c r="ZZ164" s="62"/>
    </row>
    <row r="165" spans="1:702" s="57" customFormat="1" ht="38.25" x14ac:dyDescent="0.25">
      <c r="A165" s="26" t="s">
        <v>22</v>
      </c>
      <c r="B165" s="9" t="s">
        <v>232</v>
      </c>
      <c r="C165" s="15" t="s">
        <v>23</v>
      </c>
      <c r="D165" s="14">
        <v>1</v>
      </c>
      <c r="E165" s="36"/>
      <c r="F165" s="30">
        <f>E165*D165</f>
        <v>0</v>
      </c>
    </row>
    <row r="166" spans="1:702" s="63" customFormat="1" x14ac:dyDescent="0.25">
      <c r="A166" s="44"/>
      <c r="B166" s="17" t="s">
        <v>61</v>
      </c>
      <c r="C166" s="19"/>
      <c r="D166" s="20"/>
      <c r="E166" s="37"/>
      <c r="F166" s="31">
        <f>SUM(F165:F165)</f>
        <v>0</v>
      </c>
    </row>
    <row r="167" spans="1:702" s="57" customFormat="1" ht="8.1" customHeight="1" thickBot="1" x14ac:dyDescent="0.3">
      <c r="A167" s="24"/>
      <c r="B167" s="17"/>
      <c r="C167" s="10"/>
      <c r="D167" s="14"/>
      <c r="E167" s="8"/>
      <c r="F167" s="29"/>
    </row>
    <row r="168" spans="1:702" s="68" customFormat="1" ht="26.25" thickTop="1" x14ac:dyDescent="0.25">
      <c r="A168" s="45"/>
      <c r="B168" s="22" t="s">
        <v>231</v>
      </c>
      <c r="C168" s="23"/>
      <c r="D168" s="21"/>
      <c r="E168" s="21"/>
      <c r="F168" s="32">
        <f>F144+F149+F153+F158+F166+F162</f>
        <v>0</v>
      </c>
    </row>
    <row r="169" spans="1:702" s="57" customFormat="1" x14ac:dyDescent="0.25">
      <c r="A169" s="24"/>
      <c r="B169" s="11"/>
      <c r="C169" s="10"/>
      <c r="D169" s="14"/>
      <c r="E169" s="8"/>
      <c r="F169" s="29"/>
      <c r="G169" s="66"/>
    </row>
    <row r="170" spans="1:702" ht="15.75" x14ac:dyDescent="0.25">
      <c r="A170" s="42" t="s">
        <v>74</v>
      </c>
      <c r="B170" s="97" t="s">
        <v>235</v>
      </c>
      <c r="C170" s="97"/>
      <c r="D170" s="97"/>
      <c r="E170" s="97"/>
      <c r="F170" s="98"/>
      <c r="ZY170" s="40" t="s">
        <v>1</v>
      </c>
      <c r="ZZ170" s="41"/>
    </row>
    <row r="171" spans="1:702" s="57" customFormat="1" ht="8.1" customHeight="1" x14ac:dyDescent="0.25">
      <c r="A171" s="25"/>
      <c r="B171" s="6"/>
      <c r="C171" s="7"/>
      <c r="D171" s="8"/>
      <c r="E171" s="8"/>
      <c r="F171" s="29"/>
    </row>
    <row r="172" spans="1:702" s="61" customFormat="1" x14ac:dyDescent="0.25">
      <c r="A172" s="43" t="s">
        <v>14</v>
      </c>
      <c r="B172" s="58" t="s">
        <v>36</v>
      </c>
      <c r="C172" s="59"/>
      <c r="D172" s="59"/>
      <c r="E172" s="59"/>
      <c r="F172" s="60"/>
      <c r="ZY172" s="61" t="s">
        <v>1</v>
      </c>
      <c r="ZZ172" s="62"/>
    </row>
    <row r="173" spans="1:702" s="57" customFormat="1" ht="63.75" x14ac:dyDescent="0.25">
      <c r="A173" s="24" t="s">
        <v>275</v>
      </c>
      <c r="B173" s="11" t="s">
        <v>209</v>
      </c>
      <c r="C173" s="10" t="s">
        <v>24</v>
      </c>
      <c r="D173" s="14">
        <v>18</v>
      </c>
      <c r="E173" s="14"/>
      <c r="F173" s="30">
        <f>E173*D173</f>
        <v>0</v>
      </c>
    </row>
    <row r="174" spans="1:702" s="57" customFormat="1" ht="25.5" x14ac:dyDescent="0.25">
      <c r="A174" s="24" t="s">
        <v>267</v>
      </c>
      <c r="B174" s="11" t="s">
        <v>101</v>
      </c>
      <c r="C174" s="10" t="s">
        <v>24</v>
      </c>
      <c r="D174" s="14">
        <v>9</v>
      </c>
      <c r="E174" s="14"/>
      <c r="F174" s="30">
        <f t="shared" ref="F174" si="8">E174*D174</f>
        <v>0</v>
      </c>
    </row>
    <row r="175" spans="1:702" s="57" customFormat="1" ht="25.5" x14ac:dyDescent="0.25">
      <c r="A175" s="24" t="s">
        <v>268</v>
      </c>
      <c r="B175" s="11" t="s">
        <v>100</v>
      </c>
      <c r="C175" s="10" t="s">
        <v>24</v>
      </c>
      <c r="D175" s="14">
        <v>9</v>
      </c>
      <c r="E175" s="14"/>
      <c r="F175" s="30">
        <f>E175*D175</f>
        <v>0</v>
      </c>
    </row>
    <row r="176" spans="1:702" s="63" customFormat="1" x14ac:dyDescent="0.25">
      <c r="A176" s="44"/>
      <c r="B176" s="17" t="s">
        <v>54</v>
      </c>
      <c r="C176" s="19"/>
      <c r="D176" s="20"/>
      <c r="E176" s="20"/>
      <c r="F176" s="31">
        <f>SUM(F173:F175)</f>
        <v>0</v>
      </c>
    </row>
    <row r="177" spans="1:702" s="57" customFormat="1" ht="8.1" customHeight="1" x14ac:dyDescent="0.25">
      <c r="A177" s="25"/>
      <c r="B177" s="6"/>
      <c r="C177" s="7"/>
      <c r="D177" s="8"/>
      <c r="E177" s="14"/>
      <c r="F177" s="30"/>
    </row>
    <row r="178" spans="1:702" s="61" customFormat="1" x14ac:dyDescent="0.25">
      <c r="A178" s="43" t="s">
        <v>15</v>
      </c>
      <c r="B178" s="58" t="s">
        <v>37</v>
      </c>
      <c r="C178" s="59"/>
      <c r="D178" s="59"/>
      <c r="E178" s="64"/>
      <c r="F178" s="65"/>
      <c r="ZY178" s="61" t="s">
        <v>1</v>
      </c>
      <c r="ZZ178" s="62"/>
    </row>
    <row r="179" spans="1:702" s="57" customFormat="1" ht="51" x14ac:dyDescent="0.25">
      <c r="A179" s="24" t="s">
        <v>16</v>
      </c>
      <c r="B179" s="11" t="s">
        <v>80</v>
      </c>
      <c r="C179" s="10" t="s">
        <v>24</v>
      </c>
      <c r="D179" s="14">
        <v>48</v>
      </c>
      <c r="E179" s="14"/>
      <c r="F179" s="30">
        <f>E179*D179</f>
        <v>0</v>
      </c>
      <c r="G179" s="66"/>
    </row>
    <row r="180" spans="1:702" s="57" customFormat="1" ht="63.75" x14ac:dyDescent="0.25">
      <c r="A180" s="24" t="s">
        <v>26</v>
      </c>
      <c r="B180" s="11" t="s">
        <v>82</v>
      </c>
      <c r="C180" s="10" t="s">
        <v>24</v>
      </c>
      <c r="D180" s="14">
        <v>180</v>
      </c>
      <c r="E180" s="14"/>
      <c r="F180" s="30">
        <f>E180*D180</f>
        <v>0</v>
      </c>
    </row>
    <row r="181" spans="1:702" s="63" customFormat="1" x14ac:dyDescent="0.25">
      <c r="A181" s="44"/>
      <c r="B181" s="17" t="s">
        <v>55</v>
      </c>
      <c r="C181" s="19"/>
      <c r="D181" s="20"/>
      <c r="E181" s="20"/>
      <c r="F181" s="31">
        <f>SUM(F179:F180)</f>
        <v>0</v>
      </c>
    </row>
    <row r="182" spans="1:702" s="57" customFormat="1" ht="8.1" customHeight="1" x14ac:dyDescent="0.25">
      <c r="A182" s="25"/>
      <c r="B182" s="6"/>
      <c r="C182" s="7"/>
      <c r="D182" s="8"/>
      <c r="E182" s="14"/>
      <c r="F182" s="30"/>
    </row>
    <row r="183" spans="1:702" s="61" customFormat="1" x14ac:dyDescent="0.25">
      <c r="A183" s="43" t="s">
        <v>39</v>
      </c>
      <c r="B183" s="58" t="s">
        <v>57</v>
      </c>
      <c r="C183" s="59"/>
      <c r="D183" s="59"/>
      <c r="E183" s="64"/>
      <c r="F183" s="65"/>
      <c r="ZY183" s="61" t="s">
        <v>1</v>
      </c>
      <c r="ZZ183" s="62"/>
    </row>
    <row r="184" spans="1:702" s="57" customFormat="1" ht="51" x14ac:dyDescent="0.25">
      <c r="A184" s="24" t="s">
        <v>276</v>
      </c>
      <c r="B184" s="11" t="s">
        <v>105</v>
      </c>
      <c r="C184" s="10" t="s">
        <v>0</v>
      </c>
      <c r="D184" s="34">
        <v>5</v>
      </c>
      <c r="E184" s="14"/>
      <c r="F184" s="30">
        <f>E184*D184</f>
        <v>0</v>
      </c>
      <c r="G184" s="66"/>
    </row>
    <row r="185" spans="1:702" s="57" customFormat="1" ht="51" x14ac:dyDescent="0.25">
      <c r="A185" s="24" t="s">
        <v>280</v>
      </c>
      <c r="B185" s="11" t="s">
        <v>238</v>
      </c>
      <c r="C185" s="10" t="s">
        <v>0</v>
      </c>
      <c r="D185" s="34">
        <v>1</v>
      </c>
      <c r="E185" s="14"/>
      <c r="F185" s="30">
        <f>E185*D185</f>
        <v>0</v>
      </c>
      <c r="G185" s="66"/>
    </row>
    <row r="186" spans="1:702" s="57" customFormat="1" ht="51" x14ac:dyDescent="0.25">
      <c r="A186" s="24" t="s">
        <v>255</v>
      </c>
      <c r="B186" s="11" t="s">
        <v>98</v>
      </c>
      <c r="C186" s="10" t="s">
        <v>0</v>
      </c>
      <c r="D186" s="34">
        <v>6</v>
      </c>
      <c r="E186" s="14"/>
      <c r="F186" s="30">
        <f>E186*D186</f>
        <v>0</v>
      </c>
      <c r="G186" s="66"/>
    </row>
    <row r="187" spans="1:702" s="63" customFormat="1" x14ac:dyDescent="0.25">
      <c r="A187" s="44"/>
      <c r="B187" s="17" t="s">
        <v>58</v>
      </c>
      <c r="C187" s="19"/>
      <c r="D187" s="20"/>
      <c r="E187" s="20"/>
      <c r="F187" s="31">
        <f>SUM(F184:F186)</f>
        <v>0</v>
      </c>
    </row>
    <row r="188" spans="1:702" s="57" customFormat="1" ht="8.1" customHeight="1" x14ac:dyDescent="0.25">
      <c r="A188" s="25"/>
      <c r="B188" s="6"/>
      <c r="C188" s="7"/>
      <c r="D188" s="8"/>
      <c r="E188" s="14"/>
      <c r="F188" s="30"/>
    </row>
    <row r="189" spans="1:702" s="61" customFormat="1" x14ac:dyDescent="0.25">
      <c r="A189" s="43" t="s">
        <v>40</v>
      </c>
      <c r="B189" s="58" t="s">
        <v>41</v>
      </c>
      <c r="C189" s="59"/>
      <c r="D189" s="59"/>
      <c r="E189" s="64"/>
      <c r="F189" s="65"/>
      <c r="ZY189" s="61" t="s">
        <v>1</v>
      </c>
      <c r="ZZ189" s="62"/>
    </row>
    <row r="190" spans="1:702" s="57" customFormat="1" ht="38.25" x14ac:dyDescent="0.25">
      <c r="A190" s="24" t="s">
        <v>279</v>
      </c>
      <c r="B190" s="13" t="s">
        <v>234</v>
      </c>
      <c r="C190" s="10" t="s">
        <v>0</v>
      </c>
      <c r="D190" s="34">
        <v>5</v>
      </c>
      <c r="E190" s="36"/>
      <c r="F190" s="30">
        <f>E190*D190</f>
        <v>0</v>
      </c>
    </row>
    <row r="191" spans="1:702" s="57" customFormat="1" ht="38.25" x14ac:dyDescent="0.25">
      <c r="A191" s="24" t="s">
        <v>281</v>
      </c>
      <c r="B191" s="13" t="s">
        <v>237</v>
      </c>
      <c r="C191" s="10" t="s">
        <v>0</v>
      </c>
      <c r="D191" s="34">
        <v>1</v>
      </c>
      <c r="E191" s="36"/>
      <c r="F191" s="30">
        <f>E191*D191</f>
        <v>0</v>
      </c>
    </row>
    <row r="192" spans="1:702" s="63" customFormat="1" x14ac:dyDescent="0.25">
      <c r="A192" s="44"/>
      <c r="B192" s="17" t="s">
        <v>59</v>
      </c>
      <c r="C192" s="19"/>
      <c r="D192" s="20"/>
      <c r="E192" s="20"/>
      <c r="F192" s="31">
        <f>SUM(F190:F191)</f>
        <v>0</v>
      </c>
    </row>
    <row r="193" spans="1:702" s="57" customFormat="1" ht="8.1" customHeight="1" thickBot="1" x14ac:dyDescent="0.3">
      <c r="A193" s="24"/>
      <c r="B193" s="17"/>
      <c r="C193" s="10"/>
      <c r="D193" s="14"/>
      <c r="E193" s="8"/>
      <c r="F193" s="29"/>
    </row>
    <row r="194" spans="1:702" s="68" customFormat="1" ht="15.75" thickTop="1" x14ac:dyDescent="0.25">
      <c r="A194" s="45"/>
      <c r="B194" s="22" t="s">
        <v>236</v>
      </c>
      <c r="C194" s="23"/>
      <c r="D194" s="21"/>
      <c r="E194" s="21"/>
      <c r="F194" s="32">
        <f>F176+F181+F192+F187</f>
        <v>0</v>
      </c>
    </row>
    <row r="195" spans="1:702" s="57" customFormat="1" x14ac:dyDescent="0.25">
      <c r="A195" s="24"/>
      <c r="B195" s="11"/>
      <c r="C195" s="10"/>
      <c r="D195" s="14"/>
      <c r="E195" s="8"/>
      <c r="F195" s="29"/>
      <c r="G195" s="66"/>
    </row>
    <row r="196" spans="1:702" ht="15.75" x14ac:dyDescent="0.25">
      <c r="A196" s="42" t="s">
        <v>77</v>
      </c>
      <c r="B196" s="97" t="s">
        <v>239</v>
      </c>
      <c r="C196" s="97"/>
      <c r="D196" s="97"/>
      <c r="E196" s="97"/>
      <c r="F196" s="98"/>
      <c r="ZY196" s="40" t="s">
        <v>1</v>
      </c>
      <c r="ZZ196" s="41"/>
    </row>
    <row r="197" spans="1:702" s="57" customFormat="1" ht="8.1" customHeight="1" x14ac:dyDescent="0.25">
      <c r="A197" s="25"/>
      <c r="B197" s="6"/>
      <c r="C197" s="7"/>
      <c r="D197" s="8"/>
      <c r="E197" s="8"/>
      <c r="F197" s="29"/>
    </row>
    <row r="198" spans="1:702" s="61" customFormat="1" x14ac:dyDescent="0.25">
      <c r="A198" s="43" t="s">
        <v>14</v>
      </c>
      <c r="B198" s="58" t="s">
        <v>36</v>
      </c>
      <c r="C198" s="59"/>
      <c r="D198" s="59"/>
      <c r="E198" s="59"/>
      <c r="F198" s="60"/>
      <c r="ZY198" s="61" t="s">
        <v>1</v>
      </c>
      <c r="ZZ198" s="62"/>
    </row>
    <row r="199" spans="1:702" s="57" customFormat="1" ht="51" x14ac:dyDescent="0.25">
      <c r="A199" s="24" t="s">
        <v>282</v>
      </c>
      <c r="B199" s="11" t="s">
        <v>241</v>
      </c>
      <c r="C199" s="10" t="s">
        <v>24</v>
      </c>
      <c r="D199" s="14">
        <v>4</v>
      </c>
      <c r="E199" s="14"/>
      <c r="F199" s="30">
        <f>E199*D199</f>
        <v>0</v>
      </c>
      <c r="G199" s="66"/>
    </row>
    <row r="200" spans="1:702" s="63" customFormat="1" x14ac:dyDescent="0.25">
      <c r="A200" s="44"/>
      <c r="B200" s="17" t="s">
        <v>54</v>
      </c>
      <c r="C200" s="19"/>
      <c r="D200" s="20"/>
      <c r="E200" s="20"/>
      <c r="F200" s="31">
        <f>SUM(F199:F199)</f>
        <v>0</v>
      </c>
    </row>
    <row r="201" spans="1:702" s="57" customFormat="1" ht="8.1" customHeight="1" x14ac:dyDescent="0.25">
      <c r="A201" s="25"/>
      <c r="B201" s="6"/>
      <c r="C201" s="7"/>
      <c r="D201" s="8"/>
      <c r="E201" s="14"/>
      <c r="F201" s="30"/>
    </row>
    <row r="202" spans="1:702" s="61" customFormat="1" x14ac:dyDescent="0.25">
      <c r="A202" s="43" t="s">
        <v>15</v>
      </c>
      <c r="B202" s="58" t="s">
        <v>37</v>
      </c>
      <c r="C202" s="59"/>
      <c r="D202" s="59"/>
      <c r="E202" s="64"/>
      <c r="F202" s="65"/>
      <c r="ZY202" s="61" t="s">
        <v>1</v>
      </c>
      <c r="ZZ202" s="62"/>
    </row>
    <row r="203" spans="1:702" s="57" customFormat="1" ht="51" x14ac:dyDescent="0.25">
      <c r="A203" s="24" t="s">
        <v>16</v>
      </c>
      <c r="B203" s="11" t="s">
        <v>80</v>
      </c>
      <c r="C203" s="10" t="s">
        <v>24</v>
      </c>
      <c r="D203" s="14">
        <v>32</v>
      </c>
      <c r="E203" s="14"/>
      <c r="F203" s="30">
        <f>E203*D203</f>
        <v>0</v>
      </c>
      <c r="G203" s="66"/>
    </row>
    <row r="204" spans="1:702" s="57" customFormat="1" ht="51" x14ac:dyDescent="0.25">
      <c r="A204" s="24" t="s">
        <v>165</v>
      </c>
      <c r="B204" s="11" t="s">
        <v>166</v>
      </c>
      <c r="C204" s="10" t="s">
        <v>24</v>
      </c>
      <c r="D204" s="14">
        <v>16</v>
      </c>
      <c r="E204" s="14"/>
      <c r="F204" s="30">
        <f>E204*D204</f>
        <v>0</v>
      </c>
      <c r="G204" s="66"/>
    </row>
    <row r="205" spans="1:702" s="57" customFormat="1" ht="63.75" x14ac:dyDescent="0.25">
      <c r="A205" s="24" t="s">
        <v>242</v>
      </c>
      <c r="B205" s="11" t="s">
        <v>243</v>
      </c>
      <c r="C205" s="10" t="s">
        <v>24</v>
      </c>
      <c r="D205" s="14">
        <v>5</v>
      </c>
      <c r="E205" s="36"/>
      <c r="F205" s="30">
        <f t="shared" ref="F205" si="9">E205*D205</f>
        <v>0</v>
      </c>
    </row>
    <row r="206" spans="1:702" s="63" customFormat="1" x14ac:dyDescent="0.25">
      <c r="A206" s="44"/>
      <c r="B206" s="17" t="s">
        <v>55</v>
      </c>
      <c r="C206" s="19"/>
      <c r="D206" s="20"/>
      <c r="E206" s="20"/>
      <c r="F206" s="31">
        <f>SUM(F203:F205)</f>
        <v>0</v>
      </c>
    </row>
    <row r="207" spans="1:702" s="57" customFormat="1" ht="8.1" customHeight="1" x14ac:dyDescent="0.25">
      <c r="A207" s="25"/>
      <c r="B207" s="6"/>
      <c r="C207" s="7"/>
      <c r="D207" s="8"/>
      <c r="E207" s="14"/>
      <c r="F207" s="30"/>
    </row>
    <row r="208" spans="1:702" s="61" customFormat="1" x14ac:dyDescent="0.25">
      <c r="A208" s="43" t="s">
        <v>48</v>
      </c>
      <c r="B208" s="58" t="s">
        <v>49</v>
      </c>
      <c r="C208" s="59"/>
      <c r="D208" s="59"/>
      <c r="E208" s="64"/>
      <c r="F208" s="65"/>
      <c r="ZY208" s="61" t="s">
        <v>1</v>
      </c>
      <c r="ZZ208" s="62"/>
    </row>
    <row r="209" spans="1:702" s="57" customFormat="1" ht="38.25" x14ac:dyDescent="0.25">
      <c r="A209" s="24" t="s">
        <v>244</v>
      </c>
      <c r="B209" s="11" t="s">
        <v>245</v>
      </c>
      <c r="C209" s="10" t="s">
        <v>24</v>
      </c>
      <c r="D209" s="14">
        <v>4</v>
      </c>
      <c r="E209" s="14"/>
      <c r="F209" s="30">
        <f>E209*D209</f>
        <v>0</v>
      </c>
      <c r="G209" s="66"/>
    </row>
    <row r="210" spans="1:702" s="57" customFormat="1" ht="38.25" x14ac:dyDescent="0.25">
      <c r="A210" s="24" t="s">
        <v>29</v>
      </c>
      <c r="B210" s="11" t="s">
        <v>91</v>
      </c>
      <c r="C210" s="10" t="s">
        <v>24</v>
      </c>
      <c r="D210" s="14">
        <v>4</v>
      </c>
      <c r="E210" s="14"/>
      <c r="F210" s="30">
        <f>E210*D210</f>
        <v>0</v>
      </c>
      <c r="G210" s="66"/>
    </row>
    <row r="211" spans="1:702" s="57" customFormat="1" ht="38.25" x14ac:dyDescent="0.25">
      <c r="A211" s="24" t="s">
        <v>169</v>
      </c>
      <c r="B211" s="11" t="s">
        <v>170</v>
      </c>
      <c r="C211" s="10" t="s">
        <v>0</v>
      </c>
      <c r="D211" s="34">
        <v>1</v>
      </c>
      <c r="E211" s="14"/>
      <c r="F211" s="30">
        <f>E211*D211</f>
        <v>0</v>
      </c>
      <c r="G211" s="66"/>
    </row>
    <row r="212" spans="1:702" s="63" customFormat="1" x14ac:dyDescent="0.25">
      <c r="A212" s="44"/>
      <c r="B212" s="17" t="s">
        <v>62</v>
      </c>
      <c r="C212" s="19"/>
      <c r="D212" s="52"/>
      <c r="E212" s="20"/>
      <c r="F212" s="31">
        <f>SUM(F210:F211)</f>
        <v>0</v>
      </c>
    </row>
    <row r="213" spans="1:702" s="57" customFormat="1" ht="8.1" customHeight="1" x14ac:dyDescent="0.25">
      <c r="A213" s="25"/>
      <c r="B213" s="6"/>
      <c r="C213" s="7"/>
      <c r="D213" s="53"/>
      <c r="E213" s="14"/>
      <c r="F213" s="30"/>
    </row>
    <row r="214" spans="1:702" s="61" customFormat="1" x14ac:dyDescent="0.25">
      <c r="A214" s="43" t="s">
        <v>39</v>
      </c>
      <c r="B214" s="58" t="s">
        <v>57</v>
      </c>
      <c r="C214" s="59"/>
      <c r="D214" s="87"/>
      <c r="E214" s="64"/>
      <c r="F214" s="65"/>
      <c r="ZY214" s="61" t="s">
        <v>1</v>
      </c>
      <c r="ZZ214" s="62"/>
    </row>
    <row r="215" spans="1:702" s="57" customFormat="1" ht="51" x14ac:dyDescent="0.25">
      <c r="A215" s="24" t="s">
        <v>276</v>
      </c>
      <c r="B215" s="11" t="s">
        <v>105</v>
      </c>
      <c r="C215" s="10" t="s">
        <v>0</v>
      </c>
      <c r="D215" s="34">
        <v>4</v>
      </c>
      <c r="E215" s="14"/>
      <c r="F215" s="30">
        <f>E215*D215</f>
        <v>0</v>
      </c>
      <c r="G215" s="66"/>
    </row>
    <row r="216" spans="1:702" s="57" customFormat="1" ht="51" x14ac:dyDescent="0.25">
      <c r="A216" s="24" t="s">
        <v>269</v>
      </c>
      <c r="B216" s="11" t="s">
        <v>246</v>
      </c>
      <c r="C216" s="10" t="s">
        <v>0</v>
      </c>
      <c r="D216" s="34">
        <v>1</v>
      </c>
      <c r="E216" s="14"/>
      <c r="F216" s="30">
        <f>E216*D216</f>
        <v>0</v>
      </c>
      <c r="G216" s="66"/>
    </row>
    <row r="217" spans="1:702" s="57" customFormat="1" ht="51" x14ac:dyDescent="0.25">
      <c r="A217" s="24" t="s">
        <v>255</v>
      </c>
      <c r="B217" s="11" t="s">
        <v>98</v>
      </c>
      <c r="C217" s="10" t="s">
        <v>0</v>
      </c>
      <c r="D217" s="34">
        <v>4</v>
      </c>
      <c r="E217" s="14"/>
      <c r="F217" s="30">
        <f>E217*D217</f>
        <v>0</v>
      </c>
      <c r="G217" s="66"/>
    </row>
    <row r="218" spans="1:702" s="63" customFormat="1" x14ac:dyDescent="0.25">
      <c r="A218" s="44"/>
      <c r="B218" s="17" t="s">
        <v>58</v>
      </c>
      <c r="C218" s="19"/>
      <c r="D218" s="20"/>
      <c r="E218" s="20"/>
      <c r="F218" s="31">
        <f>SUM(F215:F217)</f>
        <v>0</v>
      </c>
    </row>
    <row r="219" spans="1:702" s="57" customFormat="1" ht="8.1" customHeight="1" x14ac:dyDescent="0.25">
      <c r="A219" s="25"/>
      <c r="B219" s="6"/>
      <c r="C219" s="7"/>
      <c r="D219" s="8"/>
      <c r="E219" s="14"/>
      <c r="F219" s="30"/>
    </row>
    <row r="220" spans="1:702" s="61" customFormat="1" x14ac:dyDescent="0.25">
      <c r="A220" s="43" t="s">
        <v>50</v>
      </c>
      <c r="B220" s="58" t="s">
        <v>51</v>
      </c>
      <c r="C220" s="59"/>
      <c r="D220" s="59"/>
      <c r="E220" s="64"/>
      <c r="F220" s="65"/>
      <c r="ZY220" s="61" t="s">
        <v>1</v>
      </c>
      <c r="ZZ220" s="62"/>
    </row>
    <row r="221" spans="1:702" s="57" customFormat="1" ht="25.5" x14ac:dyDescent="0.25">
      <c r="A221" s="24" t="s">
        <v>30</v>
      </c>
      <c r="B221" s="11" t="s">
        <v>92</v>
      </c>
      <c r="C221" s="10" t="s">
        <v>0</v>
      </c>
      <c r="D221" s="34">
        <v>1</v>
      </c>
      <c r="E221" s="14"/>
      <c r="F221" s="30">
        <f>E221*D221</f>
        <v>0</v>
      </c>
      <c r="G221" s="66"/>
    </row>
    <row r="222" spans="1:702" s="63" customFormat="1" x14ac:dyDescent="0.25">
      <c r="A222" s="44"/>
      <c r="B222" s="17" t="s">
        <v>63</v>
      </c>
      <c r="C222" s="19"/>
      <c r="D222" s="20"/>
      <c r="E222" s="20"/>
      <c r="F222" s="31">
        <f>F221</f>
        <v>0</v>
      </c>
    </row>
    <row r="223" spans="1:702" s="57" customFormat="1" ht="8.1" customHeight="1" x14ac:dyDescent="0.25">
      <c r="A223" s="25"/>
      <c r="B223" s="6"/>
      <c r="C223" s="7"/>
      <c r="D223" s="8"/>
      <c r="E223" s="35"/>
      <c r="F223" s="29"/>
    </row>
    <row r="224" spans="1:702" s="61" customFormat="1" x14ac:dyDescent="0.25">
      <c r="A224" s="43" t="s">
        <v>44</v>
      </c>
      <c r="B224" s="58" t="s">
        <v>45</v>
      </c>
      <c r="C224" s="59"/>
      <c r="D224" s="59"/>
      <c r="E224" s="90"/>
      <c r="F224" s="65"/>
      <c r="ZY224" s="61" t="s">
        <v>1</v>
      </c>
      <c r="ZZ224" s="62"/>
    </row>
    <row r="225" spans="1:702" s="57" customFormat="1" ht="38.25" x14ac:dyDescent="0.25">
      <c r="A225" s="26" t="s">
        <v>22</v>
      </c>
      <c r="B225" s="9" t="s">
        <v>247</v>
      </c>
      <c r="C225" s="15" t="s">
        <v>23</v>
      </c>
      <c r="D225" s="14">
        <v>8</v>
      </c>
      <c r="E225" s="36"/>
      <c r="F225" s="30">
        <f>E225*D225</f>
        <v>0</v>
      </c>
    </row>
    <row r="226" spans="1:702" s="57" customFormat="1" ht="38.25" x14ac:dyDescent="0.25">
      <c r="A226" s="26" t="s">
        <v>75</v>
      </c>
      <c r="B226" s="9" t="s">
        <v>248</v>
      </c>
      <c r="C226" s="15" t="s">
        <v>23</v>
      </c>
      <c r="D226" s="14">
        <v>5</v>
      </c>
      <c r="E226" s="36"/>
      <c r="F226" s="30">
        <f>E226*D226</f>
        <v>0</v>
      </c>
    </row>
    <row r="227" spans="1:702" s="63" customFormat="1" x14ac:dyDescent="0.25">
      <c r="A227" s="44"/>
      <c r="B227" s="17" t="s">
        <v>61</v>
      </c>
      <c r="C227" s="19"/>
      <c r="D227" s="20"/>
      <c r="E227" s="37"/>
      <c r="F227" s="31">
        <f>SUM(F225:F225)</f>
        <v>0</v>
      </c>
    </row>
    <row r="228" spans="1:702" s="57" customFormat="1" ht="8.1" customHeight="1" thickBot="1" x14ac:dyDescent="0.3">
      <c r="A228" s="24"/>
      <c r="B228" s="17"/>
      <c r="C228" s="10"/>
      <c r="D228" s="14"/>
      <c r="E228" s="8"/>
      <c r="F228" s="29"/>
    </row>
    <row r="229" spans="1:702" s="68" customFormat="1" ht="26.25" thickTop="1" x14ac:dyDescent="0.25">
      <c r="A229" s="45"/>
      <c r="B229" s="22" t="s">
        <v>240</v>
      </c>
      <c r="C229" s="23"/>
      <c r="D229" s="21"/>
      <c r="E229" s="21"/>
      <c r="F229" s="32">
        <f>F200+F206+F227+F218+F212+F222</f>
        <v>0</v>
      </c>
    </row>
    <row r="230" spans="1:702" s="57" customFormat="1" x14ac:dyDescent="0.25">
      <c r="A230" s="24"/>
      <c r="B230" s="11"/>
      <c r="C230" s="10"/>
      <c r="D230" s="14"/>
      <c r="E230" s="8"/>
      <c r="F230" s="29"/>
      <c r="G230" s="66"/>
    </row>
    <row r="231" spans="1:702" ht="15.75" x14ac:dyDescent="0.25">
      <c r="A231" s="42" t="s">
        <v>35</v>
      </c>
      <c r="B231" s="69" t="s">
        <v>109</v>
      </c>
      <c r="C231" s="69"/>
      <c r="D231" s="69"/>
      <c r="E231" s="69"/>
      <c r="F231" s="70"/>
      <c r="ZY231" s="40" t="s">
        <v>1</v>
      </c>
      <c r="ZZ231" s="41"/>
    </row>
    <row r="232" spans="1:702" s="57" customFormat="1" ht="8.1" customHeight="1" x14ac:dyDescent="0.25">
      <c r="A232" s="25"/>
      <c r="B232" s="6"/>
      <c r="C232" s="7"/>
      <c r="D232" s="8"/>
      <c r="E232" s="8"/>
      <c r="F232" s="29"/>
    </row>
    <row r="233" spans="1:702" s="61" customFormat="1" ht="25.5" x14ac:dyDescent="0.25">
      <c r="A233" s="43" t="s">
        <v>107</v>
      </c>
      <c r="B233" s="58" t="s">
        <v>106</v>
      </c>
      <c r="C233" s="59"/>
      <c r="D233" s="59"/>
      <c r="E233" s="64"/>
      <c r="F233" s="65"/>
      <c r="ZY233" s="61" t="s">
        <v>1</v>
      </c>
      <c r="ZZ233" s="62"/>
    </row>
    <row r="234" spans="1:702" s="57" customFormat="1" ht="25.5" x14ac:dyDescent="0.25">
      <c r="A234" s="54" t="s">
        <v>111</v>
      </c>
      <c r="B234" s="11" t="s">
        <v>112</v>
      </c>
      <c r="C234" s="16" t="s">
        <v>108</v>
      </c>
      <c r="D234" s="34"/>
      <c r="E234" s="14"/>
      <c r="F234" s="30"/>
    </row>
    <row r="235" spans="1:702" s="63" customFormat="1" x14ac:dyDescent="0.25">
      <c r="A235" s="44"/>
      <c r="B235" s="17" t="s">
        <v>122</v>
      </c>
      <c r="C235" s="19"/>
      <c r="D235" s="20"/>
      <c r="E235" s="20"/>
      <c r="F235" s="31">
        <f>F234</f>
        <v>0</v>
      </c>
    </row>
    <row r="236" spans="1:702" s="57" customFormat="1" ht="8.1" customHeight="1" thickBot="1" x14ac:dyDescent="0.3">
      <c r="A236" s="24"/>
      <c r="B236" s="17"/>
      <c r="C236" s="10"/>
      <c r="D236" s="14"/>
      <c r="E236" s="8"/>
      <c r="F236" s="29"/>
    </row>
    <row r="237" spans="1:702" s="68" customFormat="1" ht="15.75" thickTop="1" x14ac:dyDescent="0.25">
      <c r="A237" s="45"/>
      <c r="B237" s="22" t="s">
        <v>140</v>
      </c>
      <c r="C237" s="23"/>
      <c r="D237" s="21"/>
      <c r="E237" s="21"/>
      <c r="F237" s="32">
        <f>+F235</f>
        <v>0</v>
      </c>
    </row>
    <row r="238" spans="1:702" s="57" customFormat="1" ht="8.1" customHeight="1" x14ac:dyDescent="0.25">
      <c r="A238" s="27"/>
      <c r="B238" s="3"/>
      <c r="C238" s="4"/>
      <c r="D238" s="5"/>
      <c r="E238" s="5"/>
      <c r="F238" s="33"/>
    </row>
    <row r="239" spans="1:702" x14ac:dyDescent="0.25">
      <c r="A239" s="46"/>
      <c r="B239" s="71"/>
      <c r="C239" s="72"/>
      <c r="D239" s="72"/>
      <c r="E239" s="72"/>
      <c r="F239" s="73"/>
    </row>
    <row r="240" spans="1:702" x14ac:dyDescent="0.25">
      <c r="A240" s="47"/>
      <c r="B240" s="74" t="s">
        <v>13</v>
      </c>
      <c r="C240" s="75"/>
      <c r="D240" s="75"/>
      <c r="E240" s="75"/>
      <c r="F240" s="76">
        <f>F47+F83+F99+F137+F168+F194+F229+F237</f>
        <v>0</v>
      </c>
      <c r="ZY240" s="40" t="s">
        <v>2</v>
      </c>
    </row>
    <row r="241" spans="1:701" x14ac:dyDescent="0.25">
      <c r="A241" s="48"/>
      <c r="B241" s="77" t="s">
        <v>12</v>
      </c>
      <c r="C241" s="75"/>
      <c r="D241" s="75"/>
      <c r="E241" s="75"/>
      <c r="F241" s="76">
        <f>F240*0.2</f>
        <v>0</v>
      </c>
      <c r="ZY241" s="40" t="s">
        <v>3</v>
      </c>
    </row>
    <row r="242" spans="1:701" x14ac:dyDescent="0.25">
      <c r="A242" s="47"/>
      <c r="B242" s="78" t="s">
        <v>6</v>
      </c>
      <c r="C242" s="75"/>
      <c r="D242" s="75"/>
      <c r="E242" s="75"/>
      <c r="F242" s="76">
        <f>F240+F241</f>
        <v>0</v>
      </c>
      <c r="ZY242" s="40" t="s">
        <v>5</v>
      </c>
    </row>
    <row r="243" spans="1:701" x14ac:dyDescent="0.25">
      <c r="A243" s="49"/>
      <c r="B243" s="79"/>
      <c r="C243" s="80"/>
      <c r="D243" s="80"/>
      <c r="E243" s="80"/>
      <c r="F243" s="81"/>
    </row>
  </sheetData>
  <sheetProtection formatCells="0" formatColumns="0" formatRows="0"/>
  <mergeCells count="10">
    <mergeCell ref="B101:F101"/>
    <mergeCell ref="B139:F139"/>
    <mergeCell ref="B170:F170"/>
    <mergeCell ref="B196:F196"/>
    <mergeCell ref="B1:F1"/>
    <mergeCell ref="B2:F2"/>
    <mergeCell ref="A4:F4"/>
    <mergeCell ref="B7:F7"/>
    <mergeCell ref="B85:F85"/>
    <mergeCell ref="B49:F49"/>
  </mergeCells>
  <printOptions horizontalCentered="1"/>
  <pageMargins left="0.39370078740157483" right="0.31496062992125984" top="0.39370078740157483" bottom="0.55118110236220474" header="0.31496062992125984" footer="0.23622047244094491"/>
  <pageSetup paperSize="9" scale="97" fitToHeight="10000" orientation="portrait" r:id="rId1"/>
  <headerFooter>
    <oddFooter>&amp;L&amp;"Arial,Normal"&amp;9Accord-Cadre LOT 1 Travaux d'adaptation, de maintenance et de réparation des bâtiments, 
installations et infrastructures de Courant Fort / Chantier Type 6&amp;R&amp;"Arial,Normal"&amp;9Page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Chantier type 1</vt:lpstr>
      <vt:lpstr>Chantier type 2</vt:lpstr>
      <vt:lpstr>Chantier type 3</vt:lpstr>
      <vt:lpstr>Chantier type 4</vt:lpstr>
      <vt:lpstr>Chantier type 5</vt:lpstr>
      <vt:lpstr>Chantier type 6</vt:lpstr>
      <vt:lpstr>'Chantier type 1'!Zone_d_impression</vt:lpstr>
      <vt:lpstr>'Chantier type 2'!Zone_d_impression</vt:lpstr>
      <vt:lpstr>'Chantier type 3'!Zone_d_impression</vt:lpstr>
      <vt:lpstr>'Chantier type 4'!Zone_d_impression</vt:lpstr>
      <vt:lpstr>'Chantier type 5'!Zone_d_impression</vt:lpstr>
      <vt:lpstr>'Chantier type 6'!Zone_d_impression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GAUTHIER Floriane</dc:creator>
  <cp:lastModifiedBy>GAUTHIER Floriane</cp:lastModifiedBy>
  <cp:lastPrinted>2025-01-13T10:24:35Z</cp:lastPrinted>
  <dcterms:created xsi:type="dcterms:W3CDTF">2021-07-16T12:52:52Z</dcterms:created>
  <dcterms:modified xsi:type="dcterms:W3CDTF">2025-01-13T10:27:27Z</dcterms:modified>
</cp:coreProperties>
</file>