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SAT\SG\BACO\SUIVI AFFAIRES 2024\PETIT Mélanie\1_ CONSULTATIONS\B24-07609 - Restauration\2_ DCE\"/>
    </mc:Choice>
  </mc:AlternateContent>
  <bookViews>
    <workbookView xWindow="0" yWindow="0" windowWidth="19200" windowHeight="7050"/>
  </bookViews>
  <sheets>
    <sheet name="PdG" sheetId="6" r:id="rId1"/>
    <sheet name="Synthèse" sheetId="7" r:id="rId2"/>
    <sheet name="Prestations forfaitaires" sheetId="1" r:id="rId3"/>
    <sheet name="SELF - Droit admission" sheetId="2" r:id="rId4"/>
    <sheet name="SELF - Point denrée" sheetId="3" r:id="rId5"/>
    <sheet name="Prestations Annexes" sheetId="4" r:id="rId6"/>
    <sheet name="Prestation Réception" sheetId="5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4" l="1"/>
  <c r="F9" i="4" l="1"/>
  <c r="F11" i="4"/>
  <c r="G10" i="2"/>
  <c r="E3" i="3"/>
  <c r="E7" i="3"/>
  <c r="F21" i="4"/>
  <c r="G21" i="2"/>
  <c r="G22" i="2"/>
  <c r="G23" i="2"/>
  <c r="G24" i="2"/>
  <c r="G25" i="2"/>
  <c r="G20" i="2"/>
  <c r="G26" i="2" s="1"/>
  <c r="G5" i="2"/>
  <c r="G6" i="2"/>
  <c r="G7" i="2"/>
  <c r="G8" i="2"/>
  <c r="G9" i="2"/>
  <c r="G4" i="2"/>
  <c r="G11" i="2" s="1"/>
  <c r="E6" i="5"/>
  <c r="F23" i="4" l="1"/>
  <c r="E22" i="2" l="1"/>
  <c r="E21" i="2"/>
  <c r="E25" i="5" l="1"/>
  <c r="E28" i="5"/>
  <c r="E27" i="5"/>
  <c r="E26" i="5"/>
  <c r="E24" i="5"/>
  <c r="E23" i="5"/>
  <c r="F59" i="4"/>
  <c r="F58" i="4"/>
  <c r="E30" i="5" l="1"/>
  <c r="E31" i="5" s="1"/>
  <c r="F32" i="4"/>
  <c r="F33" i="4"/>
  <c r="F27" i="4"/>
  <c r="F16" i="4"/>
  <c r="E32" i="5" l="1"/>
  <c r="E33" i="5" s="1"/>
  <c r="E10" i="5"/>
  <c r="F5" i="4"/>
  <c r="F56" i="4"/>
  <c r="G7" i="1"/>
  <c r="G8" i="1"/>
  <c r="C14" i="7" s="1"/>
  <c r="F47" i="4"/>
  <c r="F48" i="4"/>
  <c r="F46" i="4"/>
  <c r="F51" i="4"/>
  <c r="F52" i="4"/>
  <c r="F53" i="4"/>
  <c r="F55" i="4"/>
  <c r="G5" i="1"/>
  <c r="C5" i="7" s="1"/>
  <c r="G6" i="1"/>
  <c r="G9" i="1" s="1"/>
  <c r="G4" i="1"/>
  <c r="F62" i="4"/>
  <c r="F61" i="4"/>
  <c r="F50" i="4"/>
  <c r="F43" i="4"/>
  <c r="F42" i="4"/>
  <c r="F41" i="4"/>
  <c r="F38" i="4"/>
  <c r="F36" i="4"/>
  <c r="F35" i="4"/>
  <c r="F30" i="4"/>
  <c r="F29" i="4"/>
  <c r="F26" i="4"/>
  <c r="F25" i="4"/>
  <c r="F24" i="4"/>
  <c r="F22" i="4"/>
  <c r="F20" i="4"/>
  <c r="F19" i="4"/>
  <c r="F18" i="4"/>
  <c r="F15" i="4"/>
  <c r="F14" i="4"/>
  <c r="F13" i="4"/>
  <c r="F6" i="4"/>
  <c r="F4" i="4"/>
  <c r="E8" i="3"/>
  <c r="E4" i="5"/>
  <c r="E5" i="5"/>
  <c r="E11" i="5"/>
  <c r="E7" i="5"/>
  <c r="E8" i="5"/>
  <c r="E9" i="5"/>
  <c r="E13" i="5" l="1"/>
  <c r="F64" i="4"/>
  <c r="F65" i="4" s="1"/>
  <c r="C4" i="7"/>
  <c r="G10" i="1"/>
  <c r="G11" i="1" s="1"/>
  <c r="E15" i="5"/>
  <c r="G28" i="2"/>
  <c r="E9" i="3"/>
  <c r="E10" i="3" s="1"/>
  <c r="G13" i="2"/>
  <c r="E14" i="5" l="1"/>
  <c r="E16" i="5" s="1"/>
  <c r="G27" i="2"/>
  <c r="G29" i="2" s="1"/>
  <c r="F66" i="4"/>
  <c r="C12" i="7" s="1"/>
  <c r="G12" i="2"/>
  <c r="G14" i="2" s="1"/>
  <c r="D16" i="7"/>
  <c r="C11" i="7"/>
  <c r="F67" i="4" l="1"/>
  <c r="C8" i="7"/>
  <c r="C7" i="7"/>
  <c r="D15" i="7"/>
  <c r="C13" i="7"/>
  <c r="C10" i="7" s="1"/>
  <c r="C16" i="7" s="1"/>
  <c r="C9" i="7" l="1"/>
  <c r="D17" i="7" l="1"/>
  <c r="C6" i="7"/>
  <c r="C15" i="7" s="1"/>
  <c r="C17" i="7" s="1"/>
</calcChain>
</file>

<file path=xl/sharedStrings.xml><?xml version="1.0" encoding="utf-8"?>
<sst xmlns="http://schemas.openxmlformats.org/spreadsheetml/2006/main" count="198" uniqueCount="134">
  <si>
    <t>Désignation</t>
  </si>
  <si>
    <t>Montant total (€HT)</t>
  </si>
  <si>
    <t>Prestations forfaitaires</t>
  </si>
  <si>
    <t>Prestations sur BPU</t>
  </si>
  <si>
    <t>Prestations sur DPF</t>
  </si>
  <si>
    <t>Verification</t>
  </si>
  <si>
    <t>Montant global estimé - Tranche Ferme (€HT)</t>
  </si>
  <si>
    <t>Montant global estimé - Tranches optionnelles (€HT)</t>
  </si>
  <si>
    <t>Montant global estimé sur toute la durée du Marché (€HT)</t>
  </si>
  <si>
    <t>PRESTATIONS FORFAITAIRES</t>
  </si>
  <si>
    <t>Statut</t>
  </si>
  <si>
    <t>Unité</t>
  </si>
  <si>
    <t>Qté</t>
  </si>
  <si>
    <t>Montant unitaire forfaitaire (€HT)</t>
  </si>
  <si>
    <t>Optionnel</t>
  </si>
  <si>
    <t>Forfait mensuel</t>
  </si>
  <si>
    <t>Forfait</t>
  </si>
  <si>
    <t>Ferme</t>
  </si>
  <si>
    <t>Montant total - Prestations forfaitaires fermes (en €HT)</t>
  </si>
  <si>
    <t>Montant total - Prestations forfaitaires optionnelles (en €HT)</t>
  </si>
  <si>
    <t>Montant plafond prestations forfaitaires (€HT)</t>
  </si>
  <si>
    <t>DROIT ADMISSION SELF</t>
  </si>
  <si>
    <t>Nombre total de repas servis / mois</t>
  </si>
  <si>
    <t>Nombre de mois</t>
  </si>
  <si>
    <t>Prix unitaire du droit d’admission (€HT)</t>
  </si>
  <si>
    <t>TOTAL (€HT)</t>
  </si>
  <si>
    <t>Tranche 1</t>
  </si>
  <si>
    <t>De 1 à 499 repas</t>
  </si>
  <si>
    <t>Tranche 2</t>
  </si>
  <si>
    <t>Tranche 3</t>
  </si>
  <si>
    <t>Tranche 4</t>
  </si>
  <si>
    <t>de 4000 à 5999 repas</t>
  </si>
  <si>
    <t>Tranche 5</t>
  </si>
  <si>
    <t>de 6000 à 7999 repas</t>
  </si>
  <si>
    <t>Tranche 6</t>
  </si>
  <si>
    <t>Montant estimé annuel (€HT)</t>
  </si>
  <si>
    <t>Montant estimé total TF (€HT)</t>
  </si>
  <si>
    <t>Montant estimé total TO (€HT)</t>
  </si>
  <si>
    <t>Montant estimé global (€HT)</t>
  </si>
  <si>
    <t>DROIT ADMISSION VAE</t>
  </si>
  <si>
    <t>Nombre total de VAE / mois</t>
  </si>
  <si>
    <t>Prix unitaire du droit d’admission réduit (€HT)</t>
  </si>
  <si>
    <t>Volumétrie du point denrée</t>
  </si>
  <si>
    <t>Prix unitaire du point denrée (€HT)</t>
  </si>
  <si>
    <t>LIBELLE DU PRODUIT</t>
  </si>
  <si>
    <t>TAUX TVA</t>
  </si>
  <si>
    <t>Prix unitaire (€HT)</t>
  </si>
  <si>
    <t>Montant total 
(en €HT)</t>
  </si>
  <si>
    <t>PETIT DEJEUNER</t>
  </si>
  <si>
    <t>PETIT DEJEUNER (HORS FLS)</t>
  </si>
  <si>
    <t>PETIT DEJEUNER FLS</t>
  </si>
  <si>
    <t>PAINS SPECIAUX</t>
  </si>
  <si>
    <t>PAUSE</t>
  </si>
  <si>
    <t>GATEAUX SECS</t>
  </si>
  <si>
    <t>VIENNOISERIES</t>
  </si>
  <si>
    <t>Croissant</t>
  </si>
  <si>
    <t>Pains au cholocat</t>
  </si>
  <si>
    <t>Pains aux raisins</t>
  </si>
  <si>
    <t>FRUITS SECS</t>
  </si>
  <si>
    <t>Figues</t>
  </si>
  <si>
    <t>Dattes</t>
  </si>
  <si>
    <t>Abricots</t>
  </si>
  <si>
    <t>Raisin</t>
  </si>
  <si>
    <t>Pomme</t>
  </si>
  <si>
    <t>BOISSSONS CHAUDES</t>
  </si>
  <si>
    <t>CAFE</t>
  </si>
  <si>
    <t>DECAFEINE</t>
  </si>
  <si>
    <t>THE/INFUSION/CHOCOLAT</t>
  </si>
  <si>
    <t>BOISSSONS FROIDES</t>
  </si>
  <si>
    <t>JUS DE FRUITS</t>
  </si>
  <si>
    <t>SELF - CORNER CAFE - VAE</t>
  </si>
  <si>
    <t>CANETTES (33cl)</t>
  </si>
  <si>
    <t>SODAS</t>
  </si>
  <si>
    <t>EAU MINERALE PETILLANTE</t>
  </si>
  <si>
    <t>BOUTEILLES (50cl)</t>
  </si>
  <si>
    <t>EAU MINERALE PLATE</t>
  </si>
  <si>
    <t>EAU MINERALE PLATE AROMATISEE</t>
  </si>
  <si>
    <t>EAU MINERALE PETILLANTE AROMATISEE</t>
  </si>
  <si>
    <t>BOUTEILLES (1L)</t>
  </si>
  <si>
    <t>REPAS DE SAINTE BARBE</t>
  </si>
  <si>
    <t>Montant unitaire (€HT)</t>
  </si>
  <si>
    <t>Montant total (€T)</t>
  </si>
  <si>
    <t>Supplément fromage</t>
  </si>
  <si>
    <t>Buffet 1 - Gastronomique</t>
  </si>
  <si>
    <t>Buffet 2 - Traditionnel</t>
  </si>
  <si>
    <t>Cocktail déjeunatoire</t>
  </si>
  <si>
    <t>Cocktail apéritif (boissons seules)</t>
  </si>
  <si>
    <t>Phase B - Réversibilité entrante (1 mois)</t>
  </si>
  <si>
    <t>Phase A - Prise en charge (5 mois)</t>
  </si>
  <si>
    <r>
      <t xml:space="preserve">Phase C - Opérationnelle (42 mois) - </t>
    </r>
    <r>
      <rPr>
        <b/>
        <sz val="10"/>
        <color theme="1"/>
        <rFont val="Arial"/>
        <family val="2"/>
      </rPr>
      <t>Exploitation et gestion</t>
    </r>
  </si>
  <si>
    <r>
      <t xml:space="preserve">Phase C' - Opérationnelle (24 mois) - </t>
    </r>
    <r>
      <rPr>
        <b/>
        <sz val="10"/>
        <color theme="1"/>
        <rFont val="Arial"/>
        <family val="2"/>
      </rPr>
      <t>Exploitation et gestion</t>
    </r>
  </si>
  <si>
    <t>Phase D - Réversibilité sortante (1 mois)</t>
  </si>
  <si>
    <t>REPAS SPECIAUX*</t>
  </si>
  <si>
    <t>*Les repas spéciaux sont tous frais compris, hors animation</t>
  </si>
  <si>
    <t>JUS DE FRUITS 100% PUR JUS</t>
  </si>
  <si>
    <t>Cake</t>
  </si>
  <si>
    <t>Cookies</t>
  </si>
  <si>
    <t>Brownies</t>
  </si>
  <si>
    <t>Autres à détailler</t>
  </si>
  <si>
    <t>GATEAUX MOELLEUX - FAITS MAISON</t>
  </si>
  <si>
    <t>FRUITS FRAIS DE SAISON</t>
  </si>
  <si>
    <t>Menu 1 - Gastronomique</t>
  </si>
  <si>
    <t>Menu 2 - Traditionnel</t>
  </si>
  <si>
    <t>Menu 3 - Traditionnel "Express" - service unique</t>
  </si>
  <si>
    <t>PLATEAUX-REPAS</t>
  </si>
  <si>
    <t>FORMULE SANDWICH ET/OU SALADE + DESSERT</t>
  </si>
  <si>
    <t>FORMULE SANDWICH ET/OU SALADE + DESSERT + BOISSON</t>
  </si>
  <si>
    <t>SALONS MODULABLES</t>
  </si>
  <si>
    <t>SALON DIRECTION (sans minimum de convives)</t>
  </si>
  <si>
    <t>de 500 à 3 999 repas</t>
  </si>
  <si>
    <t>De 1 à 149 repas</t>
  </si>
  <si>
    <t>De 150 à 199 repas</t>
  </si>
  <si>
    <t>De 200 à 249 repas</t>
  </si>
  <si>
    <t>De 250 à 299 repas</t>
  </si>
  <si>
    <t>De 300 à 350 repas</t>
  </si>
  <si>
    <t>Supérieur à 350 repas</t>
  </si>
  <si>
    <t>Tranche 0
Gestion de crise</t>
  </si>
  <si>
    <t>de 8000 à 9999 repas</t>
  </si>
  <si>
    <t>de 10000 à 12000 repas</t>
  </si>
  <si>
    <t>Supérieur à 12000 repas</t>
  </si>
  <si>
    <t>REPAS DE NOEL (Astreinte)</t>
  </si>
  <si>
    <t>Phase A - Prise en charge (optionnelle)</t>
  </si>
  <si>
    <t>Phase B - Réversibilité entrante (optionnelle)</t>
  </si>
  <si>
    <t>Phase C - Opérationnelle (ferme)</t>
  </si>
  <si>
    <t>Phase C' - Opérationnelle (optionnelle)</t>
  </si>
  <si>
    <t>Phase D - Réversibilité sortante (optionnelle)</t>
  </si>
  <si>
    <t>Quantités estimées</t>
  </si>
  <si>
    <r>
      <t xml:space="preserve">Les données volumétriques transmises dans le présent document correspondent :
- </t>
    </r>
    <r>
      <rPr>
        <sz val="11"/>
        <color rgb="FF00B050"/>
        <rFont val="Calibri"/>
        <family val="2"/>
        <scheme val="minor"/>
      </rPr>
      <t xml:space="preserve">soit à la volumétrie comptabilisée sur le marché en cours, pour l'année n-1, </t>
    </r>
    <r>
      <rPr>
        <sz val="11"/>
        <color theme="1"/>
        <rFont val="Calibri"/>
        <family val="2"/>
        <scheme val="minor"/>
      </rPr>
      <t xml:space="preserve">
- </t>
    </r>
    <r>
      <rPr>
        <sz val="11"/>
        <color rgb="FF0070C0"/>
        <rFont val="Calibri"/>
        <family val="2"/>
        <scheme val="minor"/>
      </rPr>
      <t>soit à des quantités estimatives</t>
    </r>
    <r>
      <rPr>
        <sz val="11"/>
        <color theme="1"/>
        <rFont val="Calibri"/>
        <family val="2"/>
        <scheme val="minor"/>
      </rPr>
      <t xml:space="preserve">
L'ensemble de ces données sert de scenario pour l'analyse de l'offre tarifaire</t>
    </r>
  </si>
  <si>
    <t>Quantités estimatives</t>
  </si>
  <si>
    <t>Brioche</t>
  </si>
  <si>
    <t>Banane</t>
  </si>
  <si>
    <t>Clémentine</t>
  </si>
  <si>
    <t xml:space="preserve">Gateaux secs en sachet de 2,3 </t>
  </si>
  <si>
    <t>Gateaux secs  en sachet individuel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</si>
</sst>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#,##0_ ;\-#,##0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0"/>
      <color rgb="FF0070C0"/>
      <name val="Arial"/>
      <family val="2"/>
    </font>
    <font>
      <i/>
      <sz val="10"/>
      <color rgb="FF00B050"/>
      <name val="Arial"/>
      <family val="2"/>
    </font>
    <font>
      <sz val="10"/>
      <color rgb="FF00B050"/>
      <name val="Calibri"/>
      <family val="2"/>
      <scheme val="minor"/>
    </font>
    <font>
      <i/>
      <sz val="10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  <font>
      <i/>
      <sz val="10"/>
      <color rgb="FF0070C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A3A3"/>
        <bgColor indexed="64"/>
      </patternFill>
    </fill>
    <fill>
      <patternFill patternType="solid">
        <fgColor rgb="FFBDDEFF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44" fontId="0" fillId="0" borderId="4" xfId="2" applyFont="1" applyBorder="1"/>
    <xf numFmtId="0" fontId="0" fillId="0" borderId="4" xfId="0" applyBorder="1"/>
    <xf numFmtId="44" fontId="5" fillId="0" borderId="12" xfId="1" applyFont="1" applyBorder="1" applyAlignment="1">
      <alignment vertical="center" wrapText="1"/>
    </xf>
    <xf numFmtId="44" fontId="5" fillId="0" borderId="12" xfId="0" applyNumberFormat="1" applyFont="1" applyBorder="1" applyAlignment="1">
      <alignment horizontal="center" vertical="center" wrapText="1"/>
    </xf>
    <xf numFmtId="44" fontId="7" fillId="0" borderId="12" xfId="1" applyFont="1" applyBorder="1" applyAlignment="1">
      <alignment vertical="center" wrapText="1"/>
    </xf>
    <xf numFmtId="44" fontId="7" fillId="0" borderId="13" xfId="1" applyFont="1" applyBorder="1" applyAlignment="1">
      <alignment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4" fontId="5" fillId="0" borderId="1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9" fontId="10" fillId="3" borderId="4" xfId="3" applyNumberFormat="1" applyFont="1" applyFill="1" applyBorder="1" applyAlignment="1">
      <alignment horizontal="center" vertical="center"/>
    </xf>
    <xf numFmtId="44" fontId="10" fillId="0" borderId="19" xfId="1" applyFont="1" applyBorder="1" applyAlignment="1">
      <alignment horizontal="center" vertical="center"/>
    </xf>
    <xf numFmtId="9" fontId="10" fillId="3" borderId="21" xfId="3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44" fontId="10" fillId="0" borderId="22" xfId="1" applyFont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wrapText="1"/>
    </xf>
    <xf numFmtId="0" fontId="3" fillId="6" borderId="18" xfId="3" applyFont="1" applyFill="1" applyBorder="1" applyAlignment="1">
      <alignment vertical="center"/>
    </xf>
    <xf numFmtId="9" fontId="10" fillId="6" borderId="4" xfId="3" applyNumberFormat="1" applyFont="1" applyFill="1" applyBorder="1" applyAlignment="1">
      <alignment horizontal="center" vertical="center"/>
    </xf>
    <xf numFmtId="1" fontId="10" fillId="6" borderId="4" xfId="3" applyNumberFormat="1" applyFont="1" applyFill="1" applyBorder="1" applyAlignment="1">
      <alignment horizontal="center" vertical="center"/>
    </xf>
    <xf numFmtId="44" fontId="10" fillId="6" borderId="19" xfId="1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left" vertical="center"/>
    </xf>
    <xf numFmtId="44" fontId="0" fillId="0" borderId="4" xfId="1" applyFont="1" applyBorder="1" applyAlignment="1">
      <alignment horizontal="center" vertical="center"/>
    </xf>
    <xf numFmtId="44" fontId="0" fillId="0" borderId="19" xfId="1" applyFont="1" applyBorder="1" applyAlignment="1">
      <alignment horizontal="center" vertical="center"/>
    </xf>
    <xf numFmtId="44" fontId="2" fillId="4" borderId="8" xfId="0" applyNumberFormat="1" applyFont="1" applyFill="1" applyBorder="1"/>
    <xf numFmtId="0" fontId="12" fillId="5" borderId="4" xfId="0" applyFont="1" applyFill="1" applyBorder="1"/>
    <xf numFmtId="44" fontId="12" fillId="5" borderId="4" xfId="2" applyFont="1" applyFill="1" applyBorder="1"/>
    <xf numFmtId="0" fontId="0" fillId="0" borderId="0" xfId="0" applyAlignment="1">
      <alignment vertical="center"/>
    </xf>
    <xf numFmtId="0" fontId="2" fillId="4" borderId="4" xfId="0" applyFont="1" applyFill="1" applyBorder="1" applyAlignment="1">
      <alignment horizontal="right" vertical="center"/>
    </xf>
    <xf numFmtId="44" fontId="2" fillId="4" borderId="4" xfId="2" applyFont="1" applyFill="1" applyBorder="1" applyAlignment="1">
      <alignment vertical="center"/>
    </xf>
    <xf numFmtId="0" fontId="13" fillId="6" borderId="4" xfId="0" applyFont="1" applyFill="1" applyBorder="1" applyAlignment="1">
      <alignment horizontal="right" vertical="center"/>
    </xf>
    <xf numFmtId="44" fontId="13" fillId="6" borderId="4" xfId="2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vertical="center"/>
    </xf>
    <xf numFmtId="44" fontId="14" fillId="0" borderId="4" xfId="2" applyFont="1" applyBorder="1" applyAlignment="1">
      <alignment vertical="center"/>
    </xf>
    <xf numFmtId="44" fontId="15" fillId="3" borderId="4" xfId="2" applyFont="1" applyFill="1" applyBorder="1" applyAlignment="1">
      <alignment vertical="center"/>
    </xf>
    <xf numFmtId="44" fontId="8" fillId="4" borderId="4" xfId="2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3" fillId="8" borderId="18" xfId="3" applyFont="1" applyFill="1" applyBorder="1" applyAlignment="1">
      <alignment vertical="center"/>
    </xf>
    <xf numFmtId="9" fontId="10" fillId="8" borderId="4" xfId="3" applyNumberFormat="1" applyFont="1" applyFill="1" applyBorder="1" applyAlignment="1">
      <alignment horizontal="center" vertical="center"/>
    </xf>
    <xf numFmtId="1" fontId="10" fillId="8" borderId="4" xfId="3" applyNumberFormat="1" applyFont="1" applyFill="1" applyBorder="1" applyAlignment="1">
      <alignment horizontal="center" vertical="center"/>
    </xf>
    <xf numFmtId="44" fontId="10" fillId="8" borderId="19" xfId="1" applyFont="1" applyFill="1" applyBorder="1" applyAlignment="1">
      <alignment horizontal="center" vertical="center"/>
    </xf>
    <xf numFmtId="165" fontId="0" fillId="0" borderId="0" xfId="0" applyNumberFormat="1"/>
    <xf numFmtId="165" fontId="8" fillId="2" borderId="4" xfId="0" applyNumberFormat="1" applyFont="1" applyFill="1" applyBorder="1" applyAlignment="1">
      <alignment horizontal="center" vertical="center" wrapText="1"/>
    </xf>
    <xf numFmtId="165" fontId="14" fillId="0" borderId="4" xfId="0" applyNumberFormat="1" applyFont="1" applyBorder="1" applyAlignment="1">
      <alignment vertical="center"/>
    </xf>
    <xf numFmtId="0" fontId="16" fillId="0" borderId="0" xfId="0" applyFont="1"/>
    <xf numFmtId="0" fontId="17" fillId="7" borderId="0" xfId="0" applyFont="1" applyFill="1" applyAlignment="1">
      <alignment horizontal="center" vertical="center"/>
    </xf>
    <xf numFmtId="44" fontId="16" fillId="7" borderId="0" xfId="0" applyNumberFormat="1" applyFont="1" applyFill="1"/>
    <xf numFmtId="0" fontId="11" fillId="0" borderId="0" xfId="0" applyFont="1"/>
    <xf numFmtId="0" fontId="11" fillId="0" borderId="18" xfId="3" applyFont="1" applyFill="1" applyBorder="1" applyAlignment="1">
      <alignment vertical="center"/>
    </xf>
    <xf numFmtId="0" fontId="0" fillId="0" borderId="18" xfId="3" applyFont="1" applyFill="1" applyBorder="1" applyAlignment="1">
      <alignment vertical="center"/>
    </xf>
    <xf numFmtId="0" fontId="0" fillId="0" borderId="20" xfId="3" applyFont="1" applyFill="1" applyBorder="1" applyAlignment="1">
      <alignment vertical="center"/>
    </xf>
    <xf numFmtId="0" fontId="18" fillId="0" borderId="0" xfId="0" applyFont="1"/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18" xfId="3" applyFont="1" applyFill="1" applyBorder="1" applyAlignment="1">
      <alignment vertical="center"/>
    </xf>
    <xf numFmtId="0" fontId="3" fillId="6" borderId="20" xfId="0" applyFont="1" applyFill="1" applyBorder="1" applyAlignment="1">
      <alignment horizontal="left" vertical="center"/>
    </xf>
    <xf numFmtId="44" fontId="0" fillId="0" borderId="21" xfId="1" applyFont="1" applyBorder="1" applyAlignment="1">
      <alignment horizontal="center" vertical="center"/>
    </xf>
    <xf numFmtId="44" fontId="0" fillId="0" borderId="22" xfId="1" applyFont="1" applyBorder="1" applyAlignment="1">
      <alignment horizontal="center" vertical="center"/>
    </xf>
    <xf numFmtId="1" fontId="19" fillId="0" borderId="12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13" xfId="0" applyNumberFormat="1" applyFont="1" applyFill="1" applyBorder="1" applyAlignment="1">
      <alignment horizontal="center" vertical="center" wrapText="1"/>
    </xf>
    <xf numFmtId="1" fontId="19" fillId="0" borderId="13" xfId="0" applyNumberFormat="1" applyFont="1" applyFill="1" applyBorder="1" applyAlignment="1">
      <alignment horizontal="center" vertical="center" wrapText="1"/>
    </xf>
    <xf numFmtId="166" fontId="20" fillId="0" borderId="12" xfId="5" applyNumberFormat="1" applyFont="1" applyFill="1" applyBorder="1" applyAlignment="1">
      <alignment horizontal="center" vertical="center" wrapText="1"/>
    </xf>
    <xf numFmtId="166" fontId="20" fillId="0" borderId="13" xfId="5" applyNumberFormat="1" applyFont="1" applyFill="1" applyBorder="1" applyAlignment="1">
      <alignment horizontal="center" vertical="center" wrapText="1"/>
    </xf>
    <xf numFmtId="1" fontId="21" fillId="3" borderId="4" xfId="3" applyNumberFormat="1" applyFont="1" applyFill="1" applyBorder="1" applyAlignment="1">
      <alignment horizontal="center" vertical="center"/>
    </xf>
    <xf numFmtId="1" fontId="22" fillId="3" borderId="4" xfId="3" applyNumberFormat="1" applyFont="1" applyFill="1" applyBorder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24" fillId="3" borderId="4" xfId="0" applyFont="1" applyFill="1" applyBorder="1" applyAlignment="1">
      <alignment horizontal="center" vertical="center"/>
    </xf>
    <xf numFmtId="0" fontId="25" fillId="3" borderId="21" xfId="0" applyFont="1" applyFill="1" applyBorder="1" applyAlignment="1">
      <alignment horizontal="center" vertical="center"/>
    </xf>
    <xf numFmtId="1" fontId="26" fillId="6" borderId="4" xfId="3" applyNumberFormat="1" applyFont="1" applyFill="1" applyBorder="1" applyAlignment="1">
      <alignment horizontal="center" vertical="center"/>
    </xf>
    <xf numFmtId="1" fontId="27" fillId="3" borderId="4" xfId="3" applyNumberFormat="1" applyFont="1" applyFill="1" applyBorder="1" applyAlignment="1">
      <alignment horizontal="center" vertical="center"/>
    </xf>
    <xf numFmtId="1" fontId="28" fillId="3" borderId="4" xfId="3" applyNumberFormat="1" applyFont="1" applyFill="1" applyBorder="1" applyAlignment="1">
      <alignment horizontal="center" vertical="center"/>
    </xf>
    <xf numFmtId="1" fontId="28" fillId="3" borderId="21" xfId="3" applyNumberFormat="1" applyFont="1" applyFill="1" applyBorder="1" applyAlignment="1">
      <alignment horizontal="center" vertical="center"/>
    </xf>
    <xf numFmtId="44" fontId="0" fillId="0" borderId="0" xfId="1" applyFont="1"/>
    <xf numFmtId="44" fontId="2" fillId="2" borderId="2" xfId="1" applyFont="1" applyFill="1" applyBorder="1" applyAlignment="1">
      <alignment horizontal="center" vertical="center" wrapText="1"/>
    </xf>
    <xf numFmtId="44" fontId="2" fillId="4" borderId="16" xfId="1" applyFont="1" applyFill="1" applyBorder="1" applyAlignment="1">
      <alignment horizontal="center" vertical="center"/>
    </xf>
    <xf numFmtId="44" fontId="10" fillId="0" borderId="4" xfId="1" applyFont="1" applyBorder="1" applyAlignment="1">
      <alignment horizontal="center" vertical="center"/>
    </xf>
    <xf numFmtId="44" fontId="10" fillId="0" borderId="21" xfId="1" applyFont="1" applyBorder="1" applyAlignment="1">
      <alignment horizontal="center" vertical="center"/>
    </xf>
    <xf numFmtId="44" fontId="10" fillId="6" borderId="4" xfId="1" applyFont="1" applyFill="1" applyBorder="1" applyAlignment="1">
      <alignment horizontal="center" vertical="center"/>
    </xf>
    <xf numFmtId="44" fontId="0" fillId="0" borderId="4" xfId="1" applyFont="1" applyBorder="1"/>
    <xf numFmtId="44" fontId="2" fillId="4" borderId="24" xfId="1" applyFont="1" applyFill="1" applyBorder="1" applyAlignment="1">
      <alignment horizontal="center" vertical="center"/>
    </xf>
    <xf numFmtId="44" fontId="10" fillId="8" borderId="4" xfId="1" applyFont="1" applyFill="1" applyBorder="1" applyAlignment="1">
      <alignment horizontal="center" vertical="center"/>
    </xf>
    <xf numFmtId="1" fontId="22" fillId="10" borderId="4" xfId="3" applyNumberFormat="1" applyFont="1" applyFill="1" applyBorder="1" applyAlignment="1">
      <alignment horizontal="center" vertical="center"/>
    </xf>
    <xf numFmtId="0" fontId="1" fillId="9" borderId="18" xfId="3" applyFont="1" applyFill="1" applyBorder="1" applyAlignment="1">
      <alignment vertical="center"/>
    </xf>
    <xf numFmtId="0" fontId="16" fillId="9" borderId="18" xfId="3" applyFont="1" applyFill="1" applyBorder="1" applyAlignment="1">
      <alignment vertical="center"/>
    </xf>
    <xf numFmtId="0" fontId="0" fillId="9" borderId="18" xfId="3" applyFont="1" applyFill="1" applyBorder="1" applyAlignment="1">
      <alignment vertical="center"/>
    </xf>
    <xf numFmtId="0" fontId="15" fillId="3" borderId="4" xfId="0" applyFont="1" applyFill="1" applyBorder="1" applyAlignment="1">
      <alignment horizontal="right" vertical="center"/>
    </xf>
    <xf numFmtId="0" fontId="8" fillId="4" borderId="7" xfId="0" applyFont="1" applyFill="1" applyBorder="1" applyAlignment="1">
      <alignment horizontal="right" vertical="center"/>
    </xf>
    <xf numFmtId="0" fontId="8" fillId="4" borderId="5" xfId="0" applyFont="1" applyFill="1" applyBorder="1" applyAlignment="1">
      <alignment horizontal="right" vertical="center"/>
    </xf>
    <xf numFmtId="0" fontId="8" fillId="4" borderId="6" xfId="0" applyFont="1" applyFill="1" applyBorder="1" applyAlignment="1">
      <alignment horizontal="right" vertical="center"/>
    </xf>
    <xf numFmtId="0" fontId="2" fillId="4" borderId="31" xfId="0" applyFont="1" applyFill="1" applyBorder="1" applyAlignment="1">
      <alignment horizontal="right" vertical="center" wrapText="1"/>
    </xf>
    <xf numFmtId="0" fontId="2" fillId="4" borderId="30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 wrapText="1"/>
    </xf>
    <xf numFmtId="0" fontId="2" fillId="4" borderId="10" xfId="0" applyFont="1" applyFill="1" applyBorder="1" applyAlignment="1">
      <alignment horizontal="right" vertical="center" wrapText="1"/>
    </xf>
    <xf numFmtId="0" fontId="2" fillId="4" borderId="29" xfId="0" applyFont="1" applyFill="1" applyBorder="1" applyAlignment="1">
      <alignment horizontal="righ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4" fontId="5" fillId="0" borderId="26" xfId="1" applyFont="1" applyBorder="1" applyAlignment="1">
      <alignment horizontal="center" vertical="center" wrapText="1"/>
    </xf>
    <xf numFmtId="44" fontId="5" fillId="0" borderId="27" xfId="1" applyFont="1" applyBorder="1" applyAlignment="1">
      <alignment horizontal="center" vertical="center" wrapText="1"/>
    </xf>
    <xf numFmtId="44" fontId="5" fillId="0" borderId="28" xfId="1" applyFont="1" applyBorder="1" applyAlignment="1">
      <alignment horizontal="center" vertical="center" wrapText="1"/>
    </xf>
    <xf numFmtId="44" fontId="5" fillId="0" borderId="14" xfId="0" applyNumberFormat="1" applyFont="1" applyBorder="1" applyAlignment="1">
      <alignment horizontal="center" vertical="center" wrapText="1"/>
    </xf>
    <xf numFmtId="44" fontId="5" fillId="0" borderId="27" xfId="0" applyNumberFormat="1" applyFont="1" applyBorder="1" applyAlignment="1">
      <alignment horizontal="center" vertical="center" wrapText="1"/>
    </xf>
    <xf numFmtId="44" fontId="5" fillId="0" borderId="28" xfId="0" applyNumberFormat="1" applyFont="1" applyBorder="1" applyAlignment="1">
      <alignment horizontal="center" vertical="center" wrapText="1"/>
    </xf>
  </cellXfs>
  <cellStyles count="6">
    <cellStyle name="Milliers" xfId="5" builtinId="3"/>
    <cellStyle name="Milliers 2" xfId="4"/>
    <cellStyle name="Monétaire" xfId="1" builtinId="4"/>
    <cellStyle name="Monétaire 2" xfId="2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FFD1D1"/>
      <color rgb="FFBDDE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0</xdr:col>
      <xdr:colOff>973666</xdr:colOff>
      <xdr:row>4</xdr:row>
      <xdr:rowOff>190499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67" y="0"/>
          <a:ext cx="952499" cy="952499"/>
        </a:xfrm>
        <a:prstGeom prst="rect">
          <a:avLst/>
        </a:prstGeom>
      </xdr:spPr>
    </xdr:pic>
    <xdr:clientData/>
  </xdr:twoCellAnchor>
  <xdr:twoCellAnchor editAs="oneCell">
    <xdr:from>
      <xdr:col>0</xdr:col>
      <xdr:colOff>1058333</xdr:colOff>
      <xdr:row>0</xdr:row>
      <xdr:rowOff>42333</xdr:rowOff>
    </xdr:from>
    <xdr:to>
      <xdr:col>3</xdr:col>
      <xdr:colOff>728943</xdr:colOff>
      <xdr:row>4</xdr:row>
      <xdr:rowOff>63624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33" y="42333"/>
          <a:ext cx="6348693" cy="7832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52917</xdr:colOff>
      <xdr:row>5</xdr:row>
      <xdr:rowOff>95250</xdr:rowOff>
    </xdr:from>
    <xdr:to>
      <xdr:col>0</xdr:col>
      <xdr:colOff>2486025</xdr:colOff>
      <xdr:row>5</xdr:row>
      <xdr:rowOff>1143000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17" y="1047750"/>
          <a:ext cx="2433108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7"/>
  <sheetViews>
    <sheetView tabSelected="1" zoomScale="90" zoomScaleNormal="90" workbookViewId="0">
      <selection activeCell="A24" sqref="A24"/>
    </sheetView>
  </sheetViews>
  <sheetFormatPr baseColWidth="10" defaultColWidth="11.42578125" defaultRowHeight="15" x14ac:dyDescent="0.25"/>
  <cols>
    <col min="1" max="1" width="77.28515625" customWidth="1"/>
  </cols>
  <sheetData>
    <row r="6" spans="1:1" ht="112.5" customHeight="1" x14ac:dyDescent="0.25"/>
    <row r="7" spans="1:1" ht="60" x14ac:dyDescent="0.25">
      <c r="A7" s="18" t="s">
        <v>127</v>
      </c>
    </row>
  </sheetData>
  <pageMargins left="0.7" right="0.7" top="0.75" bottom="0.75" header="0.3" footer="0.3"/>
  <pageSetup paperSize="9" scale="7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D17"/>
  <sheetViews>
    <sheetView zoomScaleNormal="100" workbookViewId="0">
      <selection activeCell="E14" sqref="E14"/>
    </sheetView>
  </sheetViews>
  <sheetFormatPr baseColWidth="10" defaultColWidth="11.42578125" defaultRowHeight="15" x14ac:dyDescent="0.25"/>
  <cols>
    <col min="1" max="1" width="5.5703125" customWidth="1"/>
    <col min="2" max="2" width="84.5703125" bestFit="1" customWidth="1"/>
    <col min="3" max="3" width="20.5703125" customWidth="1"/>
    <col min="4" max="4" width="14.42578125" style="63" customWidth="1"/>
  </cols>
  <sheetData>
    <row r="3" spans="2:4" ht="24.6" customHeight="1" x14ac:dyDescent="0.25">
      <c r="B3" s="5" t="s">
        <v>0</v>
      </c>
      <c r="C3" s="6" t="s">
        <v>1</v>
      </c>
    </row>
    <row r="4" spans="2:4" x14ac:dyDescent="0.25">
      <c r="B4" s="8" t="s">
        <v>121</v>
      </c>
      <c r="C4" s="7">
        <f>'Prestations forfaitaires'!G4</f>
        <v>0</v>
      </c>
    </row>
    <row r="5" spans="2:4" x14ac:dyDescent="0.25">
      <c r="B5" s="8" t="s">
        <v>122</v>
      </c>
      <c r="C5" s="7">
        <f>'Prestations forfaitaires'!G5</f>
        <v>0</v>
      </c>
    </row>
    <row r="6" spans="2:4" x14ac:dyDescent="0.25">
      <c r="B6" s="8" t="s">
        <v>123</v>
      </c>
      <c r="C6" s="7">
        <f>SUM(C7:C9)</f>
        <v>0</v>
      </c>
    </row>
    <row r="7" spans="2:4" x14ac:dyDescent="0.25">
      <c r="B7" s="41" t="s">
        <v>2</v>
      </c>
      <c r="C7" s="42">
        <f>SUM('Prestations forfaitaires'!G6,'SELF - Droit admission'!G12,'SELF - Droit admission'!G27,'SELF - Point denrée'!E8)</f>
        <v>0</v>
      </c>
    </row>
    <row r="8" spans="2:4" x14ac:dyDescent="0.25">
      <c r="B8" s="41" t="s">
        <v>3</v>
      </c>
      <c r="C8" s="42">
        <f>SUM('Prestations Annexes'!F65,'Prestation Réception'!E14)</f>
        <v>0</v>
      </c>
    </row>
    <row r="9" spans="2:4" x14ac:dyDescent="0.25">
      <c r="B9" s="41" t="s">
        <v>4</v>
      </c>
      <c r="C9" s="42">
        <f>SUM(C7:C8)*0.025</f>
        <v>0</v>
      </c>
    </row>
    <row r="10" spans="2:4" x14ac:dyDescent="0.25">
      <c r="B10" s="8" t="s">
        <v>124</v>
      </c>
      <c r="C10" s="7">
        <f>SUM(C11:C13)</f>
        <v>0</v>
      </c>
    </row>
    <row r="11" spans="2:4" x14ac:dyDescent="0.25">
      <c r="B11" s="41" t="s">
        <v>2</v>
      </c>
      <c r="C11" s="42">
        <f>SUM('Prestations forfaitaires'!G7,'SELF - Droit admission'!G13,'SELF - Droit admission'!G28,'SELF - Point denrée'!E9)</f>
        <v>0</v>
      </c>
    </row>
    <row r="12" spans="2:4" x14ac:dyDescent="0.25">
      <c r="B12" s="41" t="s">
        <v>3</v>
      </c>
      <c r="C12" s="42">
        <f>SUM('Prestations Annexes'!F66,'Prestation Réception'!E15)</f>
        <v>0</v>
      </c>
    </row>
    <row r="13" spans="2:4" x14ac:dyDescent="0.25">
      <c r="B13" s="41" t="s">
        <v>4</v>
      </c>
      <c r="C13" s="42">
        <f>SUM(C11:C12)*0.025</f>
        <v>0</v>
      </c>
    </row>
    <row r="14" spans="2:4" x14ac:dyDescent="0.25">
      <c r="B14" s="8" t="s">
        <v>125</v>
      </c>
      <c r="C14" s="7">
        <f>'Prestations forfaitaires'!G8</f>
        <v>0</v>
      </c>
      <c r="D14" s="64" t="s">
        <v>5</v>
      </c>
    </row>
    <row r="15" spans="2:4" ht="20.100000000000001" customHeight="1" x14ac:dyDescent="0.25">
      <c r="B15" s="46" t="s">
        <v>6</v>
      </c>
      <c r="C15" s="47">
        <f>C6</f>
        <v>0</v>
      </c>
      <c r="D15" s="65">
        <f>SUM('Prestations forfaitaires'!G9,'SELF - Droit admission'!G12,'SELF - Droit admission'!G27,'SELF - Point denrée'!E8,'Prestations Annexes'!F65,'Prestation Réception'!E14)</f>
        <v>0</v>
      </c>
    </row>
    <row r="16" spans="2:4" ht="20.100000000000001" customHeight="1" x14ac:dyDescent="0.25">
      <c r="B16" s="46" t="s">
        <v>7</v>
      </c>
      <c r="C16" s="47">
        <f>SUM(C4:C5,C10,C14)</f>
        <v>0</v>
      </c>
      <c r="D16" s="65">
        <f>SUM('Prestations forfaitaires'!G9,'SELF - Droit admission'!G13,'SELF - Droit admission'!G28,'SELF - Point denrée'!E9,'Prestations Annexes'!F66,'Prestation Réception'!E15)</f>
        <v>0</v>
      </c>
    </row>
    <row r="17" spans="2:4" s="43" customFormat="1" ht="20.100000000000001" customHeight="1" x14ac:dyDescent="0.2">
      <c r="B17" s="44" t="s">
        <v>8</v>
      </c>
      <c r="C17" s="45">
        <f>SUM(C15:C16)</f>
        <v>0</v>
      </c>
      <c r="D17" s="65">
        <f>SUM('Prestations forfaitaires'!G11,'SELF - Droit admission'!G14,'SELF - Droit admission'!G29,'SELF - Point denrée'!E10,'Prestations Annexes'!F67,'Prestation Réception'!E16)+C9+C13</f>
        <v>0</v>
      </c>
    </row>
  </sheetData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1"/>
  <sheetViews>
    <sheetView workbookViewId="0">
      <selection activeCell="F4" sqref="F4:F8"/>
    </sheetView>
  </sheetViews>
  <sheetFormatPr baseColWidth="10" defaultColWidth="11.42578125" defaultRowHeight="15" x14ac:dyDescent="0.25"/>
  <cols>
    <col min="1" max="1" width="2.85546875" customWidth="1"/>
    <col min="2" max="2" width="51.85546875" customWidth="1"/>
    <col min="3" max="3" width="12" style="2" customWidth="1"/>
    <col min="4" max="4" width="16.5703125" style="2" customWidth="1"/>
    <col min="6" max="6" width="15.85546875" style="60" customWidth="1"/>
    <col min="7" max="7" width="18" customWidth="1"/>
  </cols>
  <sheetData>
    <row r="1" spans="2:7" x14ac:dyDescent="0.25">
      <c r="B1" s="3" t="s">
        <v>9</v>
      </c>
      <c r="C1" s="54"/>
    </row>
    <row r="3" spans="2:7" ht="25.5" x14ac:dyDescent="0.25">
      <c r="B3" s="48" t="s">
        <v>0</v>
      </c>
      <c r="C3" s="48" t="s">
        <v>10</v>
      </c>
      <c r="D3" s="48" t="s">
        <v>11</v>
      </c>
      <c r="E3" s="48" t="s">
        <v>12</v>
      </c>
      <c r="F3" s="61" t="s">
        <v>13</v>
      </c>
      <c r="G3" s="49" t="s">
        <v>1</v>
      </c>
    </row>
    <row r="4" spans="2:7" s="43" customFormat="1" ht="20.100000000000001" customHeight="1" x14ac:dyDescent="0.25">
      <c r="B4" s="50" t="s">
        <v>88</v>
      </c>
      <c r="C4" s="55" t="s">
        <v>14</v>
      </c>
      <c r="D4" s="55" t="s">
        <v>16</v>
      </c>
      <c r="E4" s="55">
        <v>1</v>
      </c>
      <c r="F4" s="62"/>
      <c r="G4" s="51">
        <f>E4*F4</f>
        <v>0</v>
      </c>
    </row>
    <row r="5" spans="2:7" s="43" customFormat="1" ht="20.100000000000001" customHeight="1" x14ac:dyDescent="0.25">
      <c r="B5" s="50" t="s">
        <v>87</v>
      </c>
      <c r="C5" s="55" t="s">
        <v>14</v>
      </c>
      <c r="D5" s="55" t="s">
        <v>16</v>
      </c>
      <c r="E5" s="55">
        <v>1</v>
      </c>
      <c r="F5" s="62"/>
      <c r="G5" s="51">
        <f t="shared" ref="G5:G8" si="0">E5*F5</f>
        <v>0</v>
      </c>
    </row>
    <row r="6" spans="2:7" s="43" customFormat="1" ht="20.100000000000001" customHeight="1" x14ac:dyDescent="0.25">
      <c r="B6" s="50" t="s">
        <v>89</v>
      </c>
      <c r="C6" s="55" t="s">
        <v>17</v>
      </c>
      <c r="D6" s="55" t="s">
        <v>15</v>
      </c>
      <c r="E6" s="55">
        <v>42</v>
      </c>
      <c r="F6" s="62"/>
      <c r="G6" s="51">
        <f t="shared" si="0"/>
        <v>0</v>
      </c>
    </row>
    <row r="7" spans="2:7" s="43" customFormat="1" ht="20.100000000000001" customHeight="1" x14ac:dyDescent="0.25">
      <c r="B7" s="50" t="s">
        <v>90</v>
      </c>
      <c r="C7" s="55" t="s">
        <v>14</v>
      </c>
      <c r="D7" s="55" t="s">
        <v>15</v>
      </c>
      <c r="E7" s="55">
        <v>24</v>
      </c>
      <c r="F7" s="62"/>
      <c r="G7" s="51">
        <f t="shared" si="0"/>
        <v>0</v>
      </c>
    </row>
    <row r="8" spans="2:7" s="43" customFormat="1" ht="20.100000000000001" customHeight="1" x14ac:dyDescent="0.25">
      <c r="B8" s="50" t="s">
        <v>91</v>
      </c>
      <c r="C8" s="55" t="s">
        <v>14</v>
      </c>
      <c r="D8" s="55" t="s">
        <v>16</v>
      </c>
      <c r="E8" s="55">
        <v>1</v>
      </c>
      <c r="F8" s="62"/>
      <c r="G8" s="51">
        <f t="shared" si="0"/>
        <v>0</v>
      </c>
    </row>
    <row r="9" spans="2:7" s="43" customFormat="1" ht="20.100000000000001" customHeight="1" x14ac:dyDescent="0.25">
      <c r="B9" s="106" t="s">
        <v>18</v>
      </c>
      <c r="C9" s="106"/>
      <c r="D9" s="106"/>
      <c r="E9" s="106"/>
      <c r="F9" s="106"/>
      <c r="G9" s="52">
        <f>SUM(G6)</f>
        <v>0</v>
      </c>
    </row>
    <row r="10" spans="2:7" s="43" customFormat="1" ht="20.100000000000001" customHeight="1" x14ac:dyDescent="0.25">
      <c r="B10" s="106" t="s">
        <v>19</v>
      </c>
      <c r="C10" s="106"/>
      <c r="D10" s="106"/>
      <c r="E10" s="106"/>
      <c r="F10" s="106"/>
      <c r="G10" s="52">
        <f>SUM(G4:G5,G7:G8)</f>
        <v>0</v>
      </c>
    </row>
    <row r="11" spans="2:7" s="43" customFormat="1" ht="20.100000000000001" customHeight="1" x14ac:dyDescent="0.25">
      <c r="B11" s="107" t="s">
        <v>20</v>
      </c>
      <c r="C11" s="108"/>
      <c r="D11" s="108"/>
      <c r="E11" s="108"/>
      <c r="F11" s="109"/>
      <c r="G11" s="53">
        <f>SUM(G9:G10)</f>
        <v>0</v>
      </c>
    </row>
  </sheetData>
  <mergeCells count="3">
    <mergeCell ref="B9:F9"/>
    <mergeCell ref="B11:F11"/>
    <mergeCell ref="B10:F10"/>
  </mergeCells>
  <pageMargins left="0.7" right="0.7" top="0.75" bottom="0.75" header="0.3" footer="0.3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workbookViewId="0">
      <selection activeCell="M13" sqref="M13"/>
    </sheetView>
  </sheetViews>
  <sheetFormatPr baseColWidth="10" defaultColWidth="11.42578125" defaultRowHeight="15" x14ac:dyDescent="0.25"/>
  <cols>
    <col min="1" max="1" width="5.85546875" customWidth="1"/>
    <col min="2" max="2" width="20.28515625" customWidth="1"/>
    <col min="3" max="3" width="16.140625" customWidth="1"/>
    <col min="4" max="4" width="13" customWidth="1"/>
    <col min="5" max="5" width="13.28515625" customWidth="1"/>
    <col min="6" max="6" width="20.140625" customWidth="1"/>
    <col min="7" max="7" width="18.140625" customWidth="1"/>
    <col min="9" max="9" width="10.85546875"/>
  </cols>
  <sheetData>
    <row r="1" spans="1:7" x14ac:dyDescent="0.25">
      <c r="A1" s="3" t="s">
        <v>21</v>
      </c>
    </row>
    <row r="2" spans="1:7" ht="15.75" thickBot="1" x14ac:dyDescent="0.3"/>
    <row r="3" spans="1:7" ht="26.25" thickBot="1" x14ac:dyDescent="0.3">
      <c r="B3" s="115" t="s">
        <v>22</v>
      </c>
      <c r="C3" s="116"/>
      <c r="D3" s="15" t="s">
        <v>23</v>
      </c>
      <c r="E3" s="15" t="s">
        <v>126</v>
      </c>
      <c r="F3" s="15" t="s">
        <v>24</v>
      </c>
      <c r="G3" s="15" t="s">
        <v>25</v>
      </c>
    </row>
    <row r="4" spans="1:7" ht="25.5" x14ac:dyDescent="0.25">
      <c r="B4" s="13" t="s">
        <v>116</v>
      </c>
      <c r="C4" s="73" t="s">
        <v>27</v>
      </c>
      <c r="D4" s="71">
        <v>1</v>
      </c>
      <c r="E4" s="78">
        <v>499</v>
      </c>
      <c r="F4" s="9"/>
      <c r="G4" s="10">
        <f>F4*E4</f>
        <v>0</v>
      </c>
    </row>
    <row r="5" spans="1:7" ht="24.95" customHeight="1" x14ac:dyDescent="0.25">
      <c r="B5" s="13" t="s">
        <v>26</v>
      </c>
      <c r="C5" s="71" t="s">
        <v>109</v>
      </c>
      <c r="D5" s="71">
        <v>1</v>
      </c>
      <c r="E5" s="78">
        <v>3999</v>
      </c>
      <c r="F5" s="9"/>
      <c r="G5" s="10">
        <f t="shared" ref="G5:G9" si="0">F5*E5</f>
        <v>0</v>
      </c>
    </row>
    <row r="6" spans="1:7" ht="24.95" customHeight="1" x14ac:dyDescent="0.25">
      <c r="B6" s="13" t="s">
        <v>28</v>
      </c>
      <c r="C6" s="71" t="s">
        <v>31</v>
      </c>
      <c r="D6" s="71">
        <v>1</v>
      </c>
      <c r="E6" s="79">
        <v>5704</v>
      </c>
      <c r="F6" s="11"/>
      <c r="G6" s="10">
        <f t="shared" si="0"/>
        <v>0</v>
      </c>
    </row>
    <row r="7" spans="1:7" ht="24.95" customHeight="1" x14ac:dyDescent="0.25">
      <c r="B7" s="13" t="s">
        <v>29</v>
      </c>
      <c r="C7" s="71" t="s">
        <v>33</v>
      </c>
      <c r="D7" s="71">
        <v>2</v>
      </c>
      <c r="E7" s="79">
        <v>14196</v>
      </c>
      <c r="F7" s="11"/>
      <c r="G7" s="10">
        <f t="shared" si="0"/>
        <v>0</v>
      </c>
    </row>
    <row r="8" spans="1:7" ht="24.95" customHeight="1" x14ac:dyDescent="0.25">
      <c r="B8" s="13" t="s">
        <v>30</v>
      </c>
      <c r="C8" s="71" t="s">
        <v>117</v>
      </c>
      <c r="D8" s="71">
        <v>8</v>
      </c>
      <c r="E8" s="79">
        <v>75888</v>
      </c>
      <c r="F8" s="11"/>
      <c r="G8" s="10">
        <f t="shared" si="0"/>
        <v>0</v>
      </c>
    </row>
    <row r="9" spans="1:7" ht="24.95" customHeight="1" x14ac:dyDescent="0.25">
      <c r="B9" s="13" t="s">
        <v>32</v>
      </c>
      <c r="C9" s="71" t="s">
        <v>118</v>
      </c>
      <c r="D9" s="71">
        <v>1</v>
      </c>
      <c r="E9" s="79">
        <v>10017</v>
      </c>
      <c r="F9" s="11"/>
      <c r="G9" s="10">
        <f t="shared" si="0"/>
        <v>0</v>
      </c>
    </row>
    <row r="10" spans="1:7" ht="24.95" customHeight="1" thickBot="1" x14ac:dyDescent="0.3">
      <c r="B10" s="14" t="s">
        <v>34</v>
      </c>
      <c r="C10" s="72" t="s">
        <v>119</v>
      </c>
      <c r="D10" s="72">
        <v>1</v>
      </c>
      <c r="E10" s="81">
        <v>12001</v>
      </c>
      <c r="F10" s="12"/>
      <c r="G10" s="10">
        <f>F10*E10</f>
        <v>0</v>
      </c>
    </row>
    <row r="11" spans="1:7" ht="24.95" customHeight="1" thickBot="1" x14ac:dyDescent="0.3">
      <c r="E11" s="110" t="s">
        <v>35</v>
      </c>
      <c r="F11" s="111"/>
      <c r="G11" s="40">
        <f>SUM(G4:G10)</f>
        <v>0</v>
      </c>
    </row>
    <row r="12" spans="1:7" ht="24.95" customHeight="1" thickBot="1" x14ac:dyDescent="0.3">
      <c r="E12" s="110" t="s">
        <v>36</v>
      </c>
      <c r="F12" s="111"/>
      <c r="G12" s="40">
        <f>G11/12*42</f>
        <v>0</v>
      </c>
    </row>
    <row r="13" spans="1:7" ht="24.95" customHeight="1" thickBot="1" x14ac:dyDescent="0.3">
      <c r="E13" s="112" t="s">
        <v>37</v>
      </c>
      <c r="F13" s="113"/>
      <c r="G13" s="40">
        <f>G11/12*24</f>
        <v>0</v>
      </c>
    </row>
    <row r="14" spans="1:7" ht="24.95" customHeight="1" thickBot="1" x14ac:dyDescent="0.3">
      <c r="E14" s="112" t="s">
        <v>38</v>
      </c>
      <c r="F14" s="113"/>
      <c r="G14" s="40">
        <f>G12+G13</f>
        <v>0</v>
      </c>
    </row>
    <row r="17" spans="1:7" x14ac:dyDescent="0.25">
      <c r="A17" s="3" t="s">
        <v>39</v>
      </c>
    </row>
    <row r="18" spans="1:7" ht="15.75" thickBot="1" x14ac:dyDescent="0.3"/>
    <row r="19" spans="1:7" ht="39" thickBot="1" x14ac:dyDescent="0.3">
      <c r="B19" s="115" t="s">
        <v>40</v>
      </c>
      <c r="C19" s="116"/>
      <c r="D19" s="15" t="s">
        <v>23</v>
      </c>
      <c r="E19" s="15" t="s">
        <v>126</v>
      </c>
      <c r="F19" s="15" t="s">
        <v>41</v>
      </c>
      <c r="G19" s="15" t="s">
        <v>25</v>
      </c>
    </row>
    <row r="20" spans="1:7" ht="25.5" customHeight="1" thickBot="1" x14ac:dyDescent="0.3">
      <c r="B20" s="13" t="s">
        <v>26</v>
      </c>
      <c r="C20" s="73" t="s">
        <v>110</v>
      </c>
      <c r="D20" s="71">
        <v>1</v>
      </c>
      <c r="E20" s="78">
        <v>149</v>
      </c>
      <c r="F20" s="9"/>
      <c r="G20" s="17">
        <f>F20*E20</f>
        <v>0</v>
      </c>
    </row>
    <row r="21" spans="1:7" ht="26.25" thickBot="1" x14ac:dyDescent="0.3">
      <c r="B21" s="13" t="s">
        <v>28</v>
      </c>
      <c r="C21" s="71" t="s">
        <v>111</v>
      </c>
      <c r="D21" s="71">
        <v>4</v>
      </c>
      <c r="E21" s="79">
        <f>181+188+178+152</f>
        <v>699</v>
      </c>
      <c r="F21" s="11"/>
      <c r="G21" s="17">
        <f t="shared" ref="G21:G25" si="1">F21*E21</f>
        <v>0</v>
      </c>
    </row>
    <row r="22" spans="1:7" ht="26.25" thickBot="1" x14ac:dyDescent="0.3">
      <c r="B22" s="13" t="s">
        <v>29</v>
      </c>
      <c r="C22" s="71" t="s">
        <v>112</v>
      </c>
      <c r="D22" s="71">
        <v>6</v>
      </c>
      <c r="E22" s="79">
        <f>232+224+221+240+218+239</f>
        <v>1374</v>
      </c>
      <c r="F22" s="11"/>
      <c r="G22" s="17">
        <f t="shared" si="1"/>
        <v>0</v>
      </c>
    </row>
    <row r="23" spans="1:7" ht="26.25" thickBot="1" x14ac:dyDescent="0.3">
      <c r="B23" s="13" t="s">
        <v>30</v>
      </c>
      <c r="C23" s="71" t="s">
        <v>113</v>
      </c>
      <c r="D23" s="71">
        <v>1</v>
      </c>
      <c r="E23" s="79">
        <v>282</v>
      </c>
      <c r="F23" s="11"/>
      <c r="G23" s="17">
        <f t="shared" si="1"/>
        <v>0</v>
      </c>
    </row>
    <row r="24" spans="1:7" ht="26.25" thickBot="1" x14ac:dyDescent="0.3">
      <c r="B24" s="13" t="s">
        <v>32</v>
      </c>
      <c r="C24" s="71" t="s">
        <v>114</v>
      </c>
      <c r="D24" s="71">
        <v>1</v>
      </c>
      <c r="E24" s="78">
        <v>350</v>
      </c>
      <c r="F24" s="11"/>
      <c r="G24" s="17">
        <f t="shared" si="1"/>
        <v>0</v>
      </c>
    </row>
    <row r="25" spans="1:7" ht="26.25" thickBot="1" x14ac:dyDescent="0.3">
      <c r="B25" s="14" t="s">
        <v>34</v>
      </c>
      <c r="C25" s="72" t="s">
        <v>115</v>
      </c>
      <c r="D25" s="72">
        <v>1</v>
      </c>
      <c r="E25" s="80">
        <v>391</v>
      </c>
      <c r="F25" s="12"/>
      <c r="G25" s="17">
        <f t="shared" si="1"/>
        <v>0</v>
      </c>
    </row>
    <row r="26" spans="1:7" ht="24.95" customHeight="1" thickBot="1" x14ac:dyDescent="0.3">
      <c r="E26" s="114" t="s">
        <v>35</v>
      </c>
      <c r="F26" s="111"/>
      <c r="G26" s="40">
        <f>SUM(G20:G25)</f>
        <v>0</v>
      </c>
    </row>
    <row r="27" spans="1:7" ht="24.95" customHeight="1" thickBot="1" x14ac:dyDescent="0.3">
      <c r="E27" s="110" t="s">
        <v>36</v>
      </c>
      <c r="F27" s="111"/>
      <c r="G27" s="40">
        <f>G26/12*42</f>
        <v>0</v>
      </c>
    </row>
    <row r="28" spans="1:7" ht="24.95" customHeight="1" thickBot="1" x14ac:dyDescent="0.3">
      <c r="E28" s="112" t="s">
        <v>37</v>
      </c>
      <c r="F28" s="113"/>
      <c r="G28" s="40">
        <f>G26/12*24</f>
        <v>0</v>
      </c>
    </row>
    <row r="29" spans="1:7" ht="24.95" customHeight="1" thickBot="1" x14ac:dyDescent="0.3">
      <c r="E29" s="112" t="s">
        <v>38</v>
      </c>
      <c r="F29" s="113"/>
      <c r="G29" s="40">
        <f>G27+G28</f>
        <v>0</v>
      </c>
    </row>
  </sheetData>
  <mergeCells count="10">
    <mergeCell ref="E27:F27"/>
    <mergeCell ref="E28:F28"/>
    <mergeCell ref="E29:F29"/>
    <mergeCell ref="E26:F26"/>
    <mergeCell ref="B3:C3"/>
    <mergeCell ref="B19:C19"/>
    <mergeCell ref="E11:F11"/>
    <mergeCell ref="E12:F12"/>
    <mergeCell ref="E13:F13"/>
    <mergeCell ref="E14:F14"/>
  </mergeCells>
  <pageMargins left="0.7" right="0.7" top="0.75" bottom="0.75" header="0.3" footer="0.3"/>
  <pageSetup paperSize="9" scale="8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workbookViewId="0">
      <selection activeCell="H11" sqref="H11"/>
    </sheetView>
  </sheetViews>
  <sheetFormatPr baseColWidth="10" defaultColWidth="11.42578125" defaultRowHeight="15" x14ac:dyDescent="0.25"/>
  <cols>
    <col min="1" max="1" width="4.5703125" customWidth="1"/>
    <col min="2" max="2" width="20.7109375" customWidth="1"/>
    <col min="3" max="3" width="21.5703125" customWidth="1"/>
    <col min="4" max="4" width="15.28515625" customWidth="1"/>
    <col min="5" max="5" width="16.28515625" customWidth="1"/>
  </cols>
  <sheetData>
    <row r="1" spans="2:5" ht="15.75" thickBot="1" x14ac:dyDescent="0.3"/>
    <row r="2" spans="2:5" ht="39" thickBot="1" x14ac:dyDescent="0.3">
      <c r="B2" s="115" t="s">
        <v>42</v>
      </c>
      <c r="C2" s="115"/>
      <c r="D2" s="15" t="s">
        <v>43</v>
      </c>
      <c r="E2" s="16" t="s">
        <v>25</v>
      </c>
    </row>
    <row r="3" spans="2:5" x14ac:dyDescent="0.25">
      <c r="B3" s="13">
        <v>2024</v>
      </c>
      <c r="C3" s="82">
        <v>2435170</v>
      </c>
      <c r="D3" s="117"/>
      <c r="E3" s="120">
        <f>D3*C3</f>
        <v>0</v>
      </c>
    </row>
    <row r="4" spans="2:5" x14ac:dyDescent="0.25">
      <c r="B4" s="13">
        <v>2023</v>
      </c>
      <c r="C4" s="82">
        <v>2363239</v>
      </c>
      <c r="D4" s="118"/>
      <c r="E4" s="121"/>
    </row>
    <row r="5" spans="2:5" ht="15.75" thickBot="1" x14ac:dyDescent="0.3">
      <c r="B5" s="14">
        <v>2022</v>
      </c>
      <c r="C5" s="83">
        <v>2121779</v>
      </c>
      <c r="D5" s="119"/>
      <c r="E5" s="122"/>
    </row>
    <row r="6" spans="2:5" ht="15.75" thickBot="1" x14ac:dyDescent="0.3"/>
    <row r="7" spans="2:5" ht="15.75" thickBot="1" x14ac:dyDescent="0.3">
      <c r="C7" s="114" t="s">
        <v>35</v>
      </c>
      <c r="D7" s="111"/>
      <c r="E7" s="40">
        <f>SUM(E3)</f>
        <v>0</v>
      </c>
    </row>
    <row r="8" spans="2:5" ht="15.75" thickBot="1" x14ac:dyDescent="0.3">
      <c r="C8" s="110" t="s">
        <v>36</v>
      </c>
      <c r="D8" s="111"/>
      <c r="E8" s="40">
        <f>E7/12*42</f>
        <v>0</v>
      </c>
    </row>
    <row r="9" spans="2:5" ht="15.75" thickBot="1" x14ac:dyDescent="0.3">
      <c r="C9" s="112" t="s">
        <v>37</v>
      </c>
      <c r="D9" s="113"/>
      <c r="E9" s="40">
        <f>E7/12*24</f>
        <v>0</v>
      </c>
    </row>
    <row r="10" spans="2:5" ht="15.75" thickBot="1" x14ac:dyDescent="0.3">
      <c r="C10" s="112" t="s">
        <v>38</v>
      </c>
      <c r="D10" s="113"/>
      <c r="E10" s="40">
        <f>E8+E9</f>
        <v>0</v>
      </c>
    </row>
  </sheetData>
  <mergeCells count="7">
    <mergeCell ref="C9:D9"/>
    <mergeCell ref="C10:D10"/>
    <mergeCell ref="B2:C2"/>
    <mergeCell ref="D3:D5"/>
    <mergeCell ref="E3:E5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7"/>
  <sheetViews>
    <sheetView zoomScale="115" zoomScaleNormal="115" workbookViewId="0">
      <selection activeCell="J44" sqref="J44"/>
    </sheetView>
  </sheetViews>
  <sheetFormatPr baseColWidth="10" defaultColWidth="11.42578125" defaultRowHeight="15" x14ac:dyDescent="0.25"/>
  <cols>
    <col min="1" max="1" width="1.85546875" customWidth="1"/>
    <col min="2" max="2" width="53.140625" bestFit="1" customWidth="1"/>
    <col min="3" max="3" width="10.28515625" bestFit="1" customWidth="1"/>
    <col min="4" max="4" width="16.5703125" bestFit="1" customWidth="1"/>
    <col min="5" max="5" width="13.140625" style="93" customWidth="1"/>
    <col min="6" max="6" width="16.5703125" bestFit="1" customWidth="1"/>
  </cols>
  <sheetData>
    <row r="1" spans="2:6" ht="15.75" thickBot="1" x14ac:dyDescent="0.3"/>
    <row r="2" spans="2:6" s="18" customFormat="1" ht="30.75" thickBot="1" x14ac:dyDescent="0.3">
      <c r="B2" s="25" t="s">
        <v>44</v>
      </c>
      <c r="C2" s="1" t="s">
        <v>45</v>
      </c>
      <c r="D2" s="1" t="s">
        <v>128</v>
      </c>
      <c r="E2" s="94" t="s">
        <v>46</v>
      </c>
      <c r="F2" s="4" t="s">
        <v>47</v>
      </c>
    </row>
    <row r="3" spans="2:6" x14ac:dyDescent="0.25">
      <c r="B3" s="26" t="s">
        <v>48</v>
      </c>
      <c r="C3" s="27"/>
      <c r="D3" s="27"/>
      <c r="E3" s="95"/>
      <c r="F3" s="28"/>
    </row>
    <row r="4" spans="2:6" x14ac:dyDescent="0.25">
      <c r="B4" s="68" t="s">
        <v>49</v>
      </c>
      <c r="C4" s="22">
        <v>0.1</v>
      </c>
      <c r="D4" s="90">
        <v>910</v>
      </c>
      <c r="E4" s="96"/>
      <c r="F4" s="23">
        <f>D4*E4</f>
        <v>0</v>
      </c>
    </row>
    <row r="5" spans="2:6" x14ac:dyDescent="0.25">
      <c r="B5" s="68" t="s">
        <v>50</v>
      </c>
      <c r="C5" s="22">
        <v>0.1</v>
      </c>
      <c r="D5" s="90">
        <v>4417</v>
      </c>
      <c r="E5" s="96"/>
      <c r="F5" s="23">
        <f t="shared" ref="F5:F6" si="0">D5*E5</f>
        <v>0</v>
      </c>
    </row>
    <row r="6" spans="2:6" ht="15.75" thickBot="1" x14ac:dyDescent="0.3">
      <c r="B6" s="69" t="s">
        <v>51</v>
      </c>
      <c r="C6" s="24">
        <v>0.1</v>
      </c>
      <c r="D6" s="84">
        <v>1</v>
      </c>
      <c r="E6" s="97"/>
      <c r="F6" s="23">
        <f t="shared" si="0"/>
        <v>0</v>
      </c>
    </row>
    <row r="7" spans="2:6" x14ac:dyDescent="0.25">
      <c r="B7" s="26" t="s">
        <v>52</v>
      </c>
      <c r="C7" s="27"/>
      <c r="D7" s="27"/>
      <c r="E7" s="95"/>
      <c r="F7" s="28"/>
    </row>
    <row r="8" spans="2:6" x14ac:dyDescent="0.25">
      <c r="B8" s="33" t="s">
        <v>53</v>
      </c>
      <c r="C8" s="34"/>
      <c r="D8" s="89">
        <v>5244</v>
      </c>
      <c r="E8" s="98"/>
      <c r="F8" s="36"/>
    </row>
    <row r="9" spans="2:6" x14ac:dyDescent="0.25">
      <c r="B9" s="67" t="s">
        <v>133</v>
      </c>
      <c r="C9" s="22">
        <v>0.1</v>
      </c>
      <c r="D9" s="102">
        <v>1748</v>
      </c>
      <c r="E9" s="96"/>
      <c r="F9" s="23">
        <f t="shared" ref="F9:F11" si="1">D9*E9</f>
        <v>0</v>
      </c>
    </row>
    <row r="10" spans="2:6" x14ac:dyDescent="0.25">
      <c r="B10" s="67" t="s">
        <v>132</v>
      </c>
      <c r="C10" s="22">
        <v>0.1</v>
      </c>
      <c r="D10" s="102">
        <v>1748</v>
      </c>
      <c r="E10" s="96"/>
      <c r="F10" s="23"/>
    </row>
    <row r="11" spans="2:6" x14ac:dyDescent="0.25">
      <c r="B11" s="67" t="s">
        <v>98</v>
      </c>
      <c r="C11" s="22">
        <v>0.1</v>
      </c>
      <c r="D11" s="102">
        <v>1</v>
      </c>
      <c r="E11" s="96"/>
      <c r="F11" s="23">
        <f t="shared" si="1"/>
        <v>0</v>
      </c>
    </row>
    <row r="12" spans="2:6" x14ac:dyDescent="0.25">
      <c r="B12" s="33" t="s">
        <v>99</v>
      </c>
      <c r="C12" s="34"/>
      <c r="D12" s="89">
        <v>2800</v>
      </c>
      <c r="E12" s="98"/>
      <c r="F12" s="36"/>
    </row>
    <row r="13" spans="2:6" x14ac:dyDescent="0.25">
      <c r="B13" s="74" t="s">
        <v>95</v>
      </c>
      <c r="C13" s="22">
        <v>0.1</v>
      </c>
      <c r="D13" s="85">
        <v>930</v>
      </c>
      <c r="E13" s="96"/>
      <c r="F13" s="23">
        <f t="shared" ref="F13:F16" si="2">D13*E13</f>
        <v>0</v>
      </c>
    </row>
    <row r="14" spans="2:6" x14ac:dyDescent="0.25">
      <c r="B14" s="74" t="s">
        <v>96</v>
      </c>
      <c r="C14" s="22">
        <v>0.1</v>
      </c>
      <c r="D14" s="85">
        <v>940</v>
      </c>
      <c r="E14" s="96"/>
      <c r="F14" s="23">
        <f t="shared" si="2"/>
        <v>0</v>
      </c>
    </row>
    <row r="15" spans="2:6" x14ac:dyDescent="0.25">
      <c r="B15" s="74" t="s">
        <v>97</v>
      </c>
      <c r="C15" s="22">
        <v>0.1</v>
      </c>
      <c r="D15" s="85">
        <v>930</v>
      </c>
      <c r="E15" s="96"/>
      <c r="F15" s="23">
        <f t="shared" si="2"/>
        <v>0</v>
      </c>
    </row>
    <row r="16" spans="2:6" x14ac:dyDescent="0.25">
      <c r="B16" s="67" t="s">
        <v>98</v>
      </c>
      <c r="C16" s="22">
        <v>0.1</v>
      </c>
      <c r="D16" s="84">
        <v>1</v>
      </c>
      <c r="E16" s="96"/>
      <c r="F16" s="23">
        <f t="shared" si="2"/>
        <v>0</v>
      </c>
    </row>
    <row r="17" spans="2:6" x14ac:dyDescent="0.25">
      <c r="B17" s="33" t="s">
        <v>54</v>
      </c>
      <c r="C17" s="34"/>
      <c r="D17" s="89">
        <v>2800</v>
      </c>
      <c r="E17" s="98"/>
      <c r="F17" s="36"/>
    </row>
    <row r="18" spans="2:6" x14ac:dyDescent="0.25">
      <c r="B18" s="74" t="s">
        <v>55</v>
      </c>
      <c r="C18" s="22">
        <v>0.1</v>
      </c>
      <c r="D18" s="84">
        <v>930</v>
      </c>
      <c r="E18" s="96"/>
      <c r="F18" s="23">
        <f t="shared" ref="F18:F23" si="3">D18*E18</f>
        <v>0</v>
      </c>
    </row>
    <row r="19" spans="2:6" x14ac:dyDescent="0.25">
      <c r="B19" s="74" t="s">
        <v>56</v>
      </c>
      <c r="C19" s="22">
        <v>0.1</v>
      </c>
      <c r="D19" s="84">
        <v>930</v>
      </c>
      <c r="E19" s="96"/>
      <c r="F19" s="23">
        <f t="shared" si="3"/>
        <v>0</v>
      </c>
    </row>
    <row r="20" spans="2:6" x14ac:dyDescent="0.25">
      <c r="B20" s="74" t="s">
        <v>57</v>
      </c>
      <c r="C20" s="22">
        <v>0.1</v>
      </c>
      <c r="D20" s="84">
        <v>465</v>
      </c>
      <c r="E20" s="96"/>
      <c r="F20" s="23">
        <f t="shared" si="3"/>
        <v>0</v>
      </c>
    </row>
    <row r="21" spans="2:6" x14ac:dyDescent="0.25">
      <c r="B21" s="68" t="s">
        <v>129</v>
      </c>
      <c r="C21" s="22">
        <v>0.1</v>
      </c>
      <c r="D21" s="84">
        <v>465</v>
      </c>
      <c r="E21" s="96"/>
      <c r="F21" s="23">
        <f t="shared" si="3"/>
        <v>0</v>
      </c>
    </row>
    <row r="22" spans="2:6" x14ac:dyDescent="0.25">
      <c r="B22" s="67" t="s">
        <v>98</v>
      </c>
      <c r="C22" s="22">
        <v>0.1</v>
      </c>
      <c r="D22" s="84">
        <v>1</v>
      </c>
      <c r="E22" s="96"/>
      <c r="F22" s="23">
        <f t="shared" si="3"/>
        <v>0</v>
      </c>
    </row>
    <row r="23" spans="2:6" x14ac:dyDescent="0.25">
      <c r="B23" s="33" t="s">
        <v>58</v>
      </c>
      <c r="C23" s="34"/>
      <c r="D23" s="89">
        <v>5613</v>
      </c>
      <c r="E23" s="98"/>
      <c r="F23" s="36">
        <f t="shared" si="3"/>
        <v>0</v>
      </c>
    </row>
    <row r="24" spans="2:6" x14ac:dyDescent="0.25">
      <c r="B24" s="74" t="s">
        <v>59</v>
      </c>
      <c r="C24" s="22">
        <v>0.1</v>
      </c>
      <c r="D24" s="84">
        <v>1871</v>
      </c>
      <c r="E24" s="99"/>
      <c r="F24" s="23">
        <f t="shared" ref="F24:F27" si="4">D24*E24</f>
        <v>0</v>
      </c>
    </row>
    <row r="25" spans="2:6" x14ac:dyDescent="0.25">
      <c r="B25" s="74" t="s">
        <v>60</v>
      </c>
      <c r="C25" s="22">
        <v>0.1</v>
      </c>
      <c r="D25" s="84">
        <v>1871</v>
      </c>
      <c r="E25" s="99"/>
      <c r="F25" s="23">
        <f t="shared" si="4"/>
        <v>0</v>
      </c>
    </row>
    <row r="26" spans="2:6" x14ac:dyDescent="0.25">
      <c r="B26" s="74" t="s">
        <v>61</v>
      </c>
      <c r="C26" s="22">
        <v>0.1</v>
      </c>
      <c r="D26" s="84">
        <v>1871</v>
      </c>
      <c r="E26" s="99"/>
      <c r="F26" s="23">
        <f t="shared" si="4"/>
        <v>0</v>
      </c>
    </row>
    <row r="27" spans="2:6" x14ac:dyDescent="0.25">
      <c r="B27" s="67" t="s">
        <v>98</v>
      </c>
      <c r="C27" s="22">
        <v>0.1</v>
      </c>
      <c r="D27" s="84">
        <v>1</v>
      </c>
      <c r="E27" s="99"/>
      <c r="F27" s="23">
        <f t="shared" si="4"/>
        <v>0</v>
      </c>
    </row>
    <row r="28" spans="2:6" x14ac:dyDescent="0.25">
      <c r="B28" s="33" t="s">
        <v>100</v>
      </c>
      <c r="C28" s="34"/>
      <c r="D28" s="89">
        <f>SUM(D29:D33)</f>
        <v>7485</v>
      </c>
      <c r="E28" s="98"/>
      <c r="F28" s="36"/>
    </row>
    <row r="29" spans="2:6" x14ac:dyDescent="0.25">
      <c r="B29" s="103" t="s">
        <v>62</v>
      </c>
      <c r="C29" s="22">
        <v>0.1</v>
      </c>
      <c r="D29" s="84">
        <v>1871</v>
      </c>
      <c r="E29" s="99"/>
      <c r="F29" s="23">
        <f t="shared" ref="F29:F33" si="5">D29*E29</f>
        <v>0</v>
      </c>
    </row>
    <row r="30" spans="2:6" x14ac:dyDescent="0.25">
      <c r="B30" s="103" t="s">
        <v>63</v>
      </c>
      <c r="C30" s="22">
        <v>0.1</v>
      </c>
      <c r="D30" s="84">
        <v>1871</v>
      </c>
      <c r="E30" s="99"/>
      <c r="F30" s="23">
        <f t="shared" si="5"/>
        <v>0</v>
      </c>
    </row>
    <row r="31" spans="2:6" x14ac:dyDescent="0.25">
      <c r="B31" s="105" t="s">
        <v>131</v>
      </c>
      <c r="C31" s="22">
        <v>0.1</v>
      </c>
      <c r="D31" s="84">
        <v>1871</v>
      </c>
      <c r="E31" s="99"/>
      <c r="F31" s="23"/>
    </row>
    <row r="32" spans="2:6" x14ac:dyDescent="0.25">
      <c r="B32" s="104" t="s">
        <v>130</v>
      </c>
      <c r="C32" s="22">
        <v>0.1</v>
      </c>
      <c r="D32" s="84">
        <v>1871</v>
      </c>
      <c r="E32" s="99"/>
      <c r="F32" s="23">
        <f t="shared" si="5"/>
        <v>0</v>
      </c>
    </row>
    <row r="33" spans="2:6" x14ac:dyDescent="0.25">
      <c r="B33" s="67" t="s">
        <v>98</v>
      </c>
      <c r="C33" s="22">
        <v>0.1</v>
      </c>
      <c r="D33" s="84">
        <v>1</v>
      </c>
      <c r="E33" s="99"/>
      <c r="F33" s="23">
        <f t="shared" si="5"/>
        <v>0</v>
      </c>
    </row>
    <row r="34" spans="2:6" x14ac:dyDescent="0.25">
      <c r="B34" s="33" t="s">
        <v>64</v>
      </c>
      <c r="C34" s="34"/>
      <c r="D34" s="35"/>
      <c r="E34" s="98"/>
      <c r="F34" s="36"/>
    </row>
    <row r="35" spans="2:6" x14ac:dyDescent="0.25">
      <c r="B35" s="68" t="s">
        <v>65</v>
      </c>
      <c r="C35" s="22">
        <v>0.1</v>
      </c>
      <c r="D35" s="91">
        <v>10186</v>
      </c>
      <c r="E35" s="96"/>
      <c r="F35" s="23">
        <f t="shared" ref="F35:F36" si="6">D35*E35</f>
        <v>0</v>
      </c>
    </row>
    <row r="36" spans="2:6" x14ac:dyDescent="0.25">
      <c r="B36" s="68" t="s">
        <v>67</v>
      </c>
      <c r="C36" s="22">
        <v>0.1</v>
      </c>
      <c r="D36" s="91">
        <v>10186</v>
      </c>
      <c r="E36" s="96"/>
      <c r="F36" s="23">
        <f t="shared" si="6"/>
        <v>0</v>
      </c>
    </row>
    <row r="37" spans="2:6" x14ac:dyDescent="0.25">
      <c r="B37" s="33" t="s">
        <v>68</v>
      </c>
      <c r="C37" s="34"/>
      <c r="D37" s="35"/>
      <c r="E37" s="98"/>
      <c r="F37" s="36"/>
    </row>
    <row r="38" spans="2:6" x14ac:dyDescent="0.25">
      <c r="B38" s="68" t="s">
        <v>94</v>
      </c>
      <c r="C38" s="22">
        <v>0.1</v>
      </c>
      <c r="D38" s="91">
        <v>10186</v>
      </c>
      <c r="E38" s="96"/>
      <c r="F38" s="23">
        <f t="shared" ref="F38" si="7">D38*E38</f>
        <v>0</v>
      </c>
    </row>
    <row r="39" spans="2:6" x14ac:dyDescent="0.25">
      <c r="B39" s="30" t="s">
        <v>70</v>
      </c>
      <c r="C39" s="31"/>
      <c r="D39" s="31"/>
      <c r="E39" s="100"/>
      <c r="F39" s="32"/>
    </row>
    <row r="40" spans="2:6" x14ac:dyDescent="0.25">
      <c r="B40" s="33" t="s">
        <v>64</v>
      </c>
      <c r="C40" s="34"/>
      <c r="D40" s="35"/>
      <c r="E40" s="98"/>
      <c r="F40" s="36"/>
    </row>
    <row r="41" spans="2:6" x14ac:dyDescent="0.25">
      <c r="B41" s="68" t="s">
        <v>65</v>
      </c>
      <c r="C41" s="22">
        <v>0.1</v>
      </c>
      <c r="D41" s="91">
        <v>3900</v>
      </c>
      <c r="E41" s="96"/>
      <c r="F41" s="23">
        <f t="shared" ref="F41:F43" si="8">D41*E41</f>
        <v>0</v>
      </c>
    </row>
    <row r="42" spans="2:6" x14ac:dyDescent="0.25">
      <c r="B42" s="68" t="s">
        <v>66</v>
      </c>
      <c r="C42" s="22">
        <v>0.1</v>
      </c>
      <c r="D42" s="91">
        <v>300</v>
      </c>
      <c r="E42" s="96"/>
      <c r="F42" s="23">
        <f t="shared" si="8"/>
        <v>0</v>
      </c>
    </row>
    <row r="43" spans="2:6" x14ac:dyDescent="0.25">
      <c r="B43" s="68" t="s">
        <v>67</v>
      </c>
      <c r="C43" s="22">
        <v>0.1</v>
      </c>
      <c r="D43" s="91">
        <v>230</v>
      </c>
      <c r="E43" s="96"/>
      <c r="F43" s="23">
        <f t="shared" si="8"/>
        <v>0</v>
      </c>
    </row>
    <row r="44" spans="2:6" x14ac:dyDescent="0.25">
      <c r="B44" s="33" t="s">
        <v>68</v>
      </c>
      <c r="C44" s="34"/>
      <c r="D44" s="35"/>
      <c r="E44" s="98"/>
      <c r="F44" s="36"/>
    </row>
    <row r="45" spans="2:6" x14ac:dyDescent="0.25">
      <c r="B45" s="56" t="s">
        <v>71</v>
      </c>
      <c r="C45" s="57"/>
      <c r="D45" s="58"/>
      <c r="E45" s="101"/>
      <c r="F45" s="59"/>
    </row>
    <row r="46" spans="2:6" x14ac:dyDescent="0.25">
      <c r="B46" s="68" t="s">
        <v>69</v>
      </c>
      <c r="C46" s="22">
        <v>0.1</v>
      </c>
      <c r="D46" s="91">
        <v>300</v>
      </c>
      <c r="E46" s="96"/>
      <c r="F46" s="23">
        <f>D46*E46</f>
        <v>0</v>
      </c>
    </row>
    <row r="47" spans="2:6" x14ac:dyDescent="0.25">
      <c r="B47" s="68" t="s">
        <v>72</v>
      </c>
      <c r="C47" s="22">
        <v>0.1</v>
      </c>
      <c r="D47" s="91">
        <v>1300</v>
      </c>
      <c r="E47" s="96"/>
      <c r="F47" s="23">
        <f t="shared" ref="F47:F48" si="9">D47*E47</f>
        <v>0</v>
      </c>
    </row>
    <row r="48" spans="2:6" x14ac:dyDescent="0.25">
      <c r="B48" s="68" t="s">
        <v>73</v>
      </c>
      <c r="C48" s="22">
        <v>0.1</v>
      </c>
      <c r="D48" s="91">
        <v>200</v>
      </c>
      <c r="E48" s="96"/>
      <c r="F48" s="23">
        <f t="shared" si="9"/>
        <v>0</v>
      </c>
    </row>
    <row r="49" spans="2:6" x14ac:dyDescent="0.25">
      <c r="B49" s="56" t="s">
        <v>74</v>
      </c>
      <c r="C49" s="57"/>
      <c r="D49" s="58"/>
      <c r="E49" s="101"/>
      <c r="F49" s="59"/>
    </row>
    <row r="50" spans="2:6" x14ac:dyDescent="0.25">
      <c r="B50" s="68" t="s">
        <v>75</v>
      </c>
      <c r="C50" s="22">
        <v>0.1</v>
      </c>
      <c r="D50" s="91">
        <v>10800</v>
      </c>
      <c r="E50" s="96"/>
      <c r="F50" s="23">
        <f t="shared" ref="F50:F53" si="10">D50*E50</f>
        <v>0</v>
      </c>
    </row>
    <row r="51" spans="2:6" x14ac:dyDescent="0.25">
      <c r="B51" s="68" t="s">
        <v>76</v>
      </c>
      <c r="C51" s="22">
        <v>0.1</v>
      </c>
      <c r="D51" s="91">
        <v>1900</v>
      </c>
      <c r="E51" s="96"/>
      <c r="F51" s="23">
        <f t="shared" si="10"/>
        <v>0</v>
      </c>
    </row>
    <row r="52" spans="2:6" x14ac:dyDescent="0.25">
      <c r="B52" s="68" t="s">
        <v>73</v>
      </c>
      <c r="C52" s="22">
        <v>0.1</v>
      </c>
      <c r="D52" s="91">
        <v>9500</v>
      </c>
      <c r="E52" s="96"/>
      <c r="F52" s="23">
        <f t="shared" si="10"/>
        <v>0</v>
      </c>
    </row>
    <row r="53" spans="2:6" x14ac:dyDescent="0.25">
      <c r="B53" s="68" t="s">
        <v>77</v>
      </c>
      <c r="C53" s="22">
        <v>0.1</v>
      </c>
      <c r="D53" s="91">
        <v>2600</v>
      </c>
      <c r="E53" s="96"/>
      <c r="F53" s="23">
        <f t="shared" si="10"/>
        <v>0</v>
      </c>
    </row>
    <row r="54" spans="2:6" x14ac:dyDescent="0.25">
      <c r="B54" s="56" t="s">
        <v>78</v>
      </c>
      <c r="C54" s="57"/>
      <c r="D54" s="58"/>
      <c r="E54" s="101"/>
      <c r="F54" s="59"/>
    </row>
    <row r="55" spans="2:6" x14ac:dyDescent="0.25">
      <c r="B55" s="68" t="s">
        <v>75</v>
      </c>
      <c r="C55" s="22">
        <v>0.1</v>
      </c>
      <c r="D55" s="91">
        <v>3200</v>
      </c>
      <c r="E55" s="96"/>
      <c r="F55" s="23">
        <f t="shared" ref="F55:F56" si="11">D55*E55</f>
        <v>0</v>
      </c>
    </row>
    <row r="56" spans="2:6" x14ac:dyDescent="0.25">
      <c r="B56" s="68" t="s">
        <v>73</v>
      </c>
      <c r="C56" s="22">
        <v>0.1</v>
      </c>
      <c r="D56" s="91">
        <v>2500</v>
      </c>
      <c r="E56" s="96"/>
      <c r="F56" s="23">
        <f t="shared" si="11"/>
        <v>0</v>
      </c>
    </row>
    <row r="57" spans="2:6" x14ac:dyDescent="0.25">
      <c r="B57" s="33" t="s">
        <v>104</v>
      </c>
      <c r="C57" s="34"/>
      <c r="D57" s="35"/>
      <c r="E57" s="98"/>
      <c r="F57" s="36"/>
    </row>
    <row r="58" spans="2:6" x14ac:dyDescent="0.25">
      <c r="B58" s="68" t="s">
        <v>105</v>
      </c>
      <c r="C58" s="22">
        <v>0.1</v>
      </c>
      <c r="D58" s="91">
        <v>50</v>
      </c>
      <c r="E58" s="96"/>
      <c r="F58" s="23">
        <f t="shared" ref="F58:F59" si="12">D58*E58</f>
        <v>0</v>
      </c>
    </row>
    <row r="59" spans="2:6" ht="15.75" thickBot="1" x14ac:dyDescent="0.3">
      <c r="B59" s="68" t="s">
        <v>106</v>
      </c>
      <c r="C59" s="22">
        <v>0.1</v>
      </c>
      <c r="D59" s="91">
        <v>1500</v>
      </c>
      <c r="E59" s="96"/>
      <c r="F59" s="23">
        <f t="shared" si="12"/>
        <v>0</v>
      </c>
    </row>
    <row r="60" spans="2:6" x14ac:dyDescent="0.25">
      <c r="B60" s="26" t="s">
        <v>92</v>
      </c>
      <c r="C60" s="27"/>
      <c r="D60" s="27"/>
      <c r="E60" s="95"/>
      <c r="F60" s="28"/>
    </row>
    <row r="61" spans="2:6" x14ac:dyDescent="0.25">
      <c r="B61" s="68" t="s">
        <v>79</v>
      </c>
      <c r="C61" s="22">
        <v>0.1</v>
      </c>
      <c r="D61" s="91">
        <v>650</v>
      </c>
      <c r="E61" s="96"/>
      <c r="F61" s="23">
        <f t="shared" ref="F61:F62" si="13">D61*E61</f>
        <v>0</v>
      </c>
    </row>
    <row r="62" spans="2:6" ht="15.75" thickBot="1" x14ac:dyDescent="0.3">
      <c r="B62" s="69" t="s">
        <v>120</v>
      </c>
      <c r="C62" s="24">
        <v>0.1</v>
      </c>
      <c r="D62" s="92">
        <v>15</v>
      </c>
      <c r="E62" s="97"/>
      <c r="F62" s="29">
        <f t="shared" si="13"/>
        <v>0</v>
      </c>
    </row>
    <row r="63" spans="2:6" ht="15.75" thickBot="1" x14ac:dyDescent="0.3">
      <c r="B63" s="66" t="s">
        <v>93</v>
      </c>
    </row>
    <row r="64" spans="2:6" ht="15.75" thickBot="1" x14ac:dyDescent="0.3">
      <c r="D64" s="112" t="s">
        <v>35</v>
      </c>
      <c r="E64" s="113"/>
      <c r="F64" s="40">
        <f>SUM(F3:F62)</f>
        <v>0</v>
      </c>
    </row>
    <row r="65" spans="4:6" ht="15.75" thickBot="1" x14ac:dyDescent="0.3">
      <c r="D65" s="110" t="s">
        <v>36</v>
      </c>
      <c r="E65" s="111"/>
      <c r="F65" s="40">
        <f>F64/12*42</f>
        <v>0</v>
      </c>
    </row>
    <row r="66" spans="4:6" ht="15.75" thickBot="1" x14ac:dyDescent="0.3">
      <c r="D66" s="112" t="s">
        <v>37</v>
      </c>
      <c r="E66" s="113"/>
      <c r="F66" s="40">
        <f>F64/12*24</f>
        <v>0</v>
      </c>
    </row>
    <row r="67" spans="4:6" ht="15.75" thickBot="1" x14ac:dyDescent="0.3">
      <c r="D67" s="112" t="s">
        <v>38</v>
      </c>
      <c r="E67" s="113"/>
      <c r="F67" s="40">
        <f>F65+F66</f>
        <v>0</v>
      </c>
    </row>
  </sheetData>
  <mergeCells count="4">
    <mergeCell ref="D64:E64"/>
    <mergeCell ref="D65:E65"/>
    <mergeCell ref="D66:E66"/>
    <mergeCell ref="D67:E67"/>
  </mergeCells>
  <pageMargins left="0.7" right="0.7" top="0.75" bottom="0.75" header="0.3" footer="0.3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3"/>
  <sheetViews>
    <sheetView workbookViewId="0">
      <selection activeCell="D44" sqref="D44"/>
    </sheetView>
  </sheetViews>
  <sheetFormatPr baseColWidth="10" defaultColWidth="11.42578125" defaultRowHeight="15" x14ac:dyDescent="0.25"/>
  <cols>
    <col min="1" max="1" width="6.140625" customWidth="1"/>
    <col min="2" max="2" width="47.28515625" bestFit="1" customWidth="1"/>
    <col min="3" max="3" width="15.140625" customWidth="1"/>
    <col min="4" max="4" width="14" customWidth="1"/>
    <col min="5" max="5" width="14" bestFit="1" customWidth="1"/>
    <col min="6" max="6" width="13.28515625" customWidth="1"/>
  </cols>
  <sheetData>
    <row r="1" spans="2:5" x14ac:dyDescent="0.25">
      <c r="B1" s="70" t="s">
        <v>107</v>
      </c>
    </row>
    <row r="2" spans="2:5" ht="15.75" thickBot="1" x14ac:dyDescent="0.3"/>
    <row r="3" spans="2:5" ht="30" x14ac:dyDescent="0.25">
      <c r="B3" s="19" t="s">
        <v>0</v>
      </c>
      <c r="C3" s="20" t="s">
        <v>128</v>
      </c>
      <c r="D3" s="20" t="s">
        <v>80</v>
      </c>
      <c r="E3" s="21" t="s">
        <v>81</v>
      </c>
    </row>
    <row r="4" spans="2:5" x14ac:dyDescent="0.25">
      <c r="B4" s="37" t="s">
        <v>101</v>
      </c>
      <c r="C4" s="86">
        <v>800</v>
      </c>
      <c r="D4" s="38"/>
      <c r="E4" s="39">
        <f t="shared" ref="E4:E9" si="0">C4*D4</f>
        <v>0</v>
      </c>
    </row>
    <row r="5" spans="2:5" x14ac:dyDescent="0.25">
      <c r="B5" s="37" t="s">
        <v>102</v>
      </c>
      <c r="C5" s="86">
        <v>2067</v>
      </c>
      <c r="D5" s="38"/>
      <c r="E5" s="39">
        <f t="shared" si="0"/>
        <v>0</v>
      </c>
    </row>
    <row r="6" spans="2:5" x14ac:dyDescent="0.25">
      <c r="B6" s="37" t="s">
        <v>103</v>
      </c>
      <c r="C6" s="87">
        <v>3300</v>
      </c>
      <c r="D6" s="38"/>
      <c r="E6" s="39">
        <f t="shared" si="0"/>
        <v>0</v>
      </c>
    </row>
    <row r="7" spans="2:5" x14ac:dyDescent="0.25">
      <c r="B7" s="37" t="s">
        <v>83</v>
      </c>
      <c r="C7" s="86">
        <v>506</v>
      </c>
      <c r="D7" s="38"/>
      <c r="E7" s="39">
        <f t="shared" si="0"/>
        <v>0</v>
      </c>
    </row>
    <row r="8" spans="2:5" x14ac:dyDescent="0.25">
      <c r="B8" s="37" t="s">
        <v>84</v>
      </c>
      <c r="C8" s="86">
        <v>270</v>
      </c>
      <c r="D8" s="38"/>
      <c r="E8" s="39">
        <f t="shared" si="0"/>
        <v>0</v>
      </c>
    </row>
    <row r="9" spans="2:5" x14ac:dyDescent="0.25">
      <c r="B9" s="37" t="s">
        <v>85</v>
      </c>
      <c r="C9" s="86">
        <v>1716</v>
      </c>
      <c r="D9" s="38"/>
      <c r="E9" s="39">
        <f t="shared" si="0"/>
        <v>0</v>
      </c>
    </row>
    <row r="10" spans="2:5" x14ac:dyDescent="0.25">
      <c r="B10" s="37" t="s">
        <v>86</v>
      </c>
      <c r="C10" s="86">
        <v>705</v>
      </c>
      <c r="D10" s="38"/>
      <c r="E10" s="39">
        <f t="shared" ref="E10" si="1">C10*D10</f>
        <v>0</v>
      </c>
    </row>
    <row r="11" spans="2:5" ht="15.75" thickBot="1" x14ac:dyDescent="0.3">
      <c r="B11" s="75" t="s">
        <v>82</v>
      </c>
      <c r="C11" s="88">
        <v>4682</v>
      </c>
      <c r="D11" s="76"/>
      <c r="E11" s="77">
        <f>C11*D11</f>
        <v>0</v>
      </c>
    </row>
    <row r="12" spans="2:5" ht="15.75" thickBot="1" x14ac:dyDescent="0.3"/>
    <row r="13" spans="2:5" ht="15.75" thickBot="1" x14ac:dyDescent="0.3">
      <c r="C13" s="112" t="s">
        <v>35</v>
      </c>
      <c r="D13" s="113"/>
      <c r="E13" s="40">
        <f>SUM(E4:E11)</f>
        <v>0</v>
      </c>
    </row>
    <row r="14" spans="2:5" ht="15.75" thickBot="1" x14ac:dyDescent="0.3">
      <c r="C14" s="110" t="s">
        <v>36</v>
      </c>
      <c r="D14" s="111"/>
      <c r="E14" s="40">
        <f>E13/12*42</f>
        <v>0</v>
      </c>
    </row>
    <row r="15" spans="2:5" ht="15.75" thickBot="1" x14ac:dyDescent="0.3">
      <c r="C15" s="112" t="s">
        <v>37</v>
      </c>
      <c r="D15" s="113"/>
      <c r="E15" s="40">
        <f>E13/12*24</f>
        <v>0</v>
      </c>
    </row>
    <row r="16" spans="2:5" ht="15.75" thickBot="1" x14ac:dyDescent="0.3">
      <c r="C16" s="112" t="s">
        <v>38</v>
      </c>
      <c r="D16" s="113"/>
      <c r="E16" s="40">
        <f>E14+E15</f>
        <v>0</v>
      </c>
    </row>
    <row r="20" spans="2:5" x14ac:dyDescent="0.25">
      <c r="B20" s="70" t="s">
        <v>108</v>
      </c>
    </row>
    <row r="21" spans="2:5" ht="15.75" thickBot="1" x14ac:dyDescent="0.3"/>
    <row r="22" spans="2:5" ht="30" x14ac:dyDescent="0.25">
      <c r="B22" s="19" t="s">
        <v>0</v>
      </c>
      <c r="C22" s="20" t="s">
        <v>128</v>
      </c>
      <c r="D22" s="20" t="s">
        <v>80</v>
      </c>
      <c r="E22" s="21" t="s">
        <v>81</v>
      </c>
    </row>
    <row r="23" spans="2:5" x14ac:dyDescent="0.25">
      <c r="B23" s="37" t="s">
        <v>101</v>
      </c>
      <c r="C23" s="86">
        <v>24</v>
      </c>
      <c r="D23" s="38"/>
      <c r="E23" s="39">
        <f t="shared" ref="E23:E28" si="2">C23*D23</f>
        <v>0</v>
      </c>
    </row>
    <row r="24" spans="2:5" x14ac:dyDescent="0.25">
      <c r="B24" s="37" t="s">
        <v>102</v>
      </c>
      <c r="C24" s="86">
        <v>24</v>
      </c>
      <c r="D24" s="38"/>
      <c r="E24" s="39">
        <f t="shared" si="2"/>
        <v>0</v>
      </c>
    </row>
    <row r="25" spans="2:5" x14ac:dyDescent="0.25">
      <c r="B25" s="37" t="s">
        <v>103</v>
      </c>
      <c r="C25" s="86">
        <v>100</v>
      </c>
      <c r="D25" s="38"/>
      <c r="E25" s="39">
        <f t="shared" si="2"/>
        <v>0</v>
      </c>
    </row>
    <row r="26" spans="2:5" x14ac:dyDescent="0.25">
      <c r="B26" s="37" t="s">
        <v>83</v>
      </c>
      <c r="C26" s="86">
        <v>10</v>
      </c>
      <c r="D26" s="38"/>
      <c r="E26" s="39">
        <f t="shared" si="2"/>
        <v>0</v>
      </c>
    </row>
    <row r="27" spans="2:5" x14ac:dyDescent="0.25">
      <c r="B27" s="37" t="s">
        <v>84</v>
      </c>
      <c r="C27" s="86">
        <v>10</v>
      </c>
      <c r="D27" s="38"/>
      <c r="E27" s="39">
        <f t="shared" si="2"/>
        <v>0</v>
      </c>
    </row>
    <row r="28" spans="2:5" x14ac:dyDescent="0.25">
      <c r="B28" s="37" t="s">
        <v>82</v>
      </c>
      <c r="C28" s="86">
        <v>50</v>
      </c>
      <c r="D28" s="38"/>
      <c r="E28" s="39">
        <f t="shared" si="2"/>
        <v>0</v>
      </c>
    </row>
    <row r="29" spans="2:5" ht="15.75" thickBot="1" x14ac:dyDescent="0.3"/>
    <row r="30" spans="2:5" ht="15.75" thickBot="1" x14ac:dyDescent="0.3">
      <c r="C30" s="112" t="s">
        <v>35</v>
      </c>
      <c r="D30" s="113"/>
      <c r="E30" s="40">
        <f>SUM(E23:E28)</f>
        <v>0</v>
      </c>
    </row>
    <row r="31" spans="2:5" ht="15.75" thickBot="1" x14ac:dyDescent="0.3">
      <c r="C31" s="110" t="s">
        <v>36</v>
      </c>
      <c r="D31" s="111"/>
      <c r="E31" s="40">
        <f>E30/12*42</f>
        <v>0</v>
      </c>
    </row>
    <row r="32" spans="2:5" ht="15.75" thickBot="1" x14ac:dyDescent="0.3">
      <c r="C32" s="112" t="s">
        <v>37</v>
      </c>
      <c r="D32" s="113"/>
      <c r="E32" s="40">
        <f>E30/12*24</f>
        <v>0</v>
      </c>
    </row>
    <row r="33" spans="3:5" ht="15.75" thickBot="1" x14ac:dyDescent="0.3">
      <c r="C33" s="112" t="s">
        <v>38</v>
      </c>
      <c r="D33" s="113"/>
      <c r="E33" s="40">
        <f>E31+E32</f>
        <v>0</v>
      </c>
    </row>
  </sheetData>
  <mergeCells count="8">
    <mergeCell ref="C31:D31"/>
    <mergeCell ref="C32:D32"/>
    <mergeCell ref="C33:D33"/>
    <mergeCell ref="C13:D13"/>
    <mergeCell ref="C14:D14"/>
    <mergeCell ref="C15:D15"/>
    <mergeCell ref="C16:D16"/>
    <mergeCell ref="C30:D30"/>
  </mergeCells>
  <pageMargins left="0.7" right="0.7" top="0.75" bottom="0.75" header="0.3" footer="0.3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2.xml><?xml version="1.0" encoding="utf-8"?>
<?mso-contentType ?>
<spe:Receivers xmlns:spe="http://schemas.microsoft.com/sharepoint/event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1872f38-effe-4d1f-95c9-941fe99540d2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FB9759AE4B304A9862F96417BC8862" ma:contentTypeVersion="0" ma:contentTypeDescription="Crée un document." ma:contentTypeScope="" ma:versionID="fb5d293231b8bc991916c2bf78fa2999">
  <xsd:schema xmlns:xsd="http://www.w3.org/2001/XMLSchema" xmlns:xs="http://www.w3.org/2001/XMLSchema" xmlns:p="http://schemas.microsoft.com/office/2006/metadata/properties" xmlns:ns2="b1872f38-effe-4d1f-95c9-941fe99540d2" targetNamespace="http://schemas.microsoft.com/office/2006/metadata/properties" ma:root="true" ma:fieldsID="c2791eefc029fa1ae9dc00d804326101" ns2:_="">
    <xsd:import namespace="b1872f38-effe-4d1f-95c9-941fe99540d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872f38-effe-4d1f-95c9-941fe99540d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11" nillable="true" ma:displayName="Colonne Attraper tout de Taxonomie" ma:hidden="true" ma:list="{e24b3a07-320b-41f4-bd15-8d497675b261}" ma:internalName="TaxCatchAll" ma:showField="CatchAllData" ma:web="29607298-92ea-4bab-9ea4-0082751c05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Colonne Attraper tout de Taxonomie1" ma:hidden="true" ma:list="{e24b3a07-320b-41f4-bd15-8d497675b261}" ma:internalName="TaxCatchAllLabel" ma:readOnly="true" ma:showField="CatchAllDataLabel" ma:web="29607298-92ea-4bab-9ea4-0082751c05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C6100B-0F0E-4362-908D-7D53EFE9E3F6}">
  <ds:schemaRefs>
    <ds:schemaRef ds:uri="http://schemas.microsoft.com/office/2006/metadata/customXsn"/>
  </ds:schemaRefs>
</ds:datastoreItem>
</file>

<file path=customXml/itemProps2.xml><?xml version="1.0" encoding="utf-8"?>
<ds:datastoreItem xmlns:ds="http://schemas.openxmlformats.org/officeDocument/2006/customXml" ds:itemID="{0355DBB4-B7E3-4DFF-B5F8-F5344B3E8A1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EFCC4EC-8122-47C0-8460-5E1648714B99}">
  <ds:schemaRefs>
    <ds:schemaRef ds:uri="http://schemas.microsoft.com/office/2006/metadata/properties"/>
    <ds:schemaRef ds:uri="b1872f38-effe-4d1f-95c9-941fe99540d2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F7170EBA-25B8-41C3-8B6B-098A13DCF3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872f38-effe-4d1f-95c9-941fe99540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77EDCE8B-3945-43A1-860E-18013BCC87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PdG</vt:lpstr>
      <vt:lpstr>Synthèse</vt:lpstr>
      <vt:lpstr>Prestations forfaitaires</vt:lpstr>
      <vt:lpstr>SELF - Droit admission</vt:lpstr>
      <vt:lpstr>SELF - Point denrée</vt:lpstr>
      <vt:lpstr>Prestations Annexes</vt:lpstr>
      <vt:lpstr>Prestation Réception</vt:lpstr>
    </vt:vector>
  </TitlesOfParts>
  <Manager/>
  <Company>CEA/DAM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PETIT Mélanie</dc:creator>
  <cp:keywords/>
  <dc:description/>
  <cp:lastModifiedBy>PETIT Mélanie LR/DSAT/SG/BACO</cp:lastModifiedBy>
  <cp:revision/>
  <cp:lastPrinted>2025-01-09T09:13:36Z</cp:lastPrinted>
  <dcterms:created xsi:type="dcterms:W3CDTF">2024-10-24T08:39:08Z</dcterms:created>
  <dcterms:modified xsi:type="dcterms:W3CDTF">2025-01-09T09:13:54Z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0x0101001FFB9759AE4B304A9862F96417BC8862</vt:lpwstr>
  </property>
</Properties>
</file>