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1_OPERATIONS\SENAT\23_200_SALLE_D_ACCUEIL_DU_15\08_CONSULTATIONS\01_DCE\001_Retour_DQAJCI\"/>
    </mc:Choice>
  </mc:AlternateContent>
  <xr:revisionPtr revIDLastSave="0" documentId="13_ncr:1_{823E62A5-D7E2-4898-BDED-2B45A77D0FBE}" xr6:coauthVersionLast="47" xr6:coauthVersionMax="47" xr10:uidLastSave="{00000000-0000-0000-0000-000000000000}"/>
  <bookViews>
    <workbookView xWindow="-28920" yWindow="-120" windowWidth="29040" windowHeight="17640" activeTab="1" xr2:uid="{00000000-000D-0000-FFFF-FFFF00000000}"/>
  </bookViews>
  <sheets>
    <sheet name="Page de garde" sheetId="8" r:id="rId1"/>
    <sheet name="DPGF" sheetId="4" r:id="rId2"/>
    <sheet name="Feuil1" sheetId="9" r:id="rId3"/>
  </sheets>
  <definedNames>
    <definedName name="_xlnm.Print_Titles" localSheetId="1">DPGF!$1:$3</definedName>
    <definedName name="OLE_LINK1" localSheetId="0">'Page de garde'!$A$1</definedName>
    <definedName name="_xlnm.Print_Area" localSheetId="1">DPGF!$A$1:$G$365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4" l="1"/>
  <c r="G11" i="4"/>
  <c r="E15" i="4"/>
  <c r="E14" i="4"/>
  <c r="E9" i="4"/>
  <c r="E19" i="4"/>
  <c r="G170" i="4" l="1"/>
  <c r="G151" i="4"/>
  <c r="G113" i="4"/>
  <c r="G30" i="4"/>
  <c r="D19" i="4"/>
  <c r="G61" i="4"/>
  <c r="G218" i="4"/>
  <c r="F79" i="4"/>
  <c r="E77" i="4"/>
  <c r="G77" i="4"/>
  <c r="G79" i="4" s="1"/>
  <c r="E33" i="4"/>
  <c r="G33" i="4" s="1"/>
  <c r="E248" i="4"/>
  <c r="G248" i="4"/>
  <c r="E247" i="4"/>
  <c r="G247" i="4" s="1"/>
  <c r="G246" i="4"/>
  <c r="G9" i="4"/>
  <c r="G14" i="4"/>
  <c r="G15" i="4"/>
  <c r="G19" i="4"/>
  <c r="G21" i="4" s="1"/>
  <c r="D23" i="4"/>
  <c r="E23" i="4" s="1"/>
  <c r="G23" i="4" s="1"/>
  <c r="G25" i="4" s="1"/>
  <c r="D27" i="4"/>
  <c r="E27" i="4" s="1"/>
  <c r="G27" i="4" s="1"/>
  <c r="D32" i="4"/>
  <c r="E32" i="4"/>
  <c r="G32" i="4" s="1"/>
  <c r="G34" i="4" s="1"/>
  <c r="D36" i="4"/>
  <c r="E36" i="4" s="1"/>
  <c r="G36" i="4" s="1"/>
  <c r="G38" i="4" s="1"/>
  <c r="E40" i="4"/>
  <c r="G40" i="4"/>
  <c r="G42" i="4" s="1"/>
  <c r="D45" i="4"/>
  <c r="E45" i="4" s="1"/>
  <c r="G45" i="4" s="1"/>
  <c r="E47" i="4"/>
  <c r="G47" i="4" s="1"/>
  <c r="E48" i="4"/>
  <c r="G48" i="4" s="1"/>
  <c r="D50" i="4"/>
  <c r="E50" i="4"/>
  <c r="G50" i="4" s="1"/>
  <c r="D51" i="4"/>
  <c r="E51" i="4" s="1"/>
  <c r="G51" i="4" s="1"/>
  <c r="E55" i="4"/>
  <c r="G55" i="4"/>
  <c r="G57" i="4"/>
  <c r="G65" i="4"/>
  <c r="E67" i="4"/>
  <c r="G67" i="4" s="1"/>
  <c r="G69" i="4" s="1"/>
  <c r="E72" i="4"/>
  <c r="G72" i="4"/>
  <c r="E73" i="4"/>
  <c r="G73" i="4"/>
  <c r="E81" i="4"/>
  <c r="G81" i="4" s="1"/>
  <c r="G83" i="4" s="1"/>
  <c r="E85" i="4"/>
  <c r="G85" i="4" s="1"/>
  <c r="G87" i="4" s="1"/>
  <c r="E89" i="4"/>
  <c r="G89" i="4"/>
  <c r="G91" i="4" s="1"/>
  <c r="G98" i="4"/>
  <c r="G100" i="4" s="1"/>
  <c r="E104" i="4"/>
  <c r="G104" i="4"/>
  <c r="G105" i="4" s="1"/>
  <c r="E108" i="4"/>
  <c r="G108" i="4" s="1"/>
  <c r="E109" i="4"/>
  <c r="G109" i="4"/>
  <c r="E110" i="4"/>
  <c r="G110" i="4"/>
  <c r="E111" i="4"/>
  <c r="G111" i="4"/>
  <c r="D112" i="4"/>
  <c r="E112" i="4"/>
  <c r="G112" i="4"/>
  <c r="E117" i="4"/>
  <c r="G117" i="4" s="1"/>
  <c r="G118" i="4"/>
  <c r="D119" i="4"/>
  <c r="E119" i="4"/>
  <c r="G119" i="4" s="1"/>
  <c r="E120" i="4"/>
  <c r="G120" i="4" s="1"/>
  <c r="G121" i="4"/>
  <c r="E122" i="4"/>
  <c r="G122" i="4"/>
  <c r="E123" i="4"/>
  <c r="G123" i="4" s="1"/>
  <c r="E124" i="4"/>
  <c r="G124" i="4"/>
  <c r="D125" i="4"/>
  <c r="E125" i="4"/>
  <c r="G125" i="4" s="1"/>
  <c r="D126" i="4"/>
  <c r="E126" i="4" s="1"/>
  <c r="G126" i="4" s="1"/>
  <c r="E127" i="4"/>
  <c r="G127" i="4"/>
  <c r="E128" i="4"/>
  <c r="G128" i="4" s="1"/>
  <c r="E129" i="4"/>
  <c r="G129" i="4"/>
  <c r="E130" i="4"/>
  <c r="G130" i="4"/>
  <c r="G131" i="4"/>
  <c r="D132" i="4"/>
  <c r="E132" i="4" s="1"/>
  <c r="G132" i="4" s="1"/>
  <c r="E133" i="4"/>
  <c r="G133" i="4"/>
  <c r="D134" i="4"/>
  <c r="E134" i="4" s="1"/>
  <c r="G134" i="4" s="1"/>
  <c r="D135" i="4"/>
  <c r="E135" i="4" s="1"/>
  <c r="G135" i="4" s="1"/>
  <c r="G136" i="4"/>
  <c r="E137" i="4"/>
  <c r="G137" i="4" s="1"/>
  <c r="D138" i="4"/>
  <c r="E138" i="4" s="1"/>
  <c r="G138" i="4" s="1"/>
  <c r="E139" i="4"/>
  <c r="G139" i="4" s="1"/>
  <c r="E140" i="4"/>
  <c r="G140" i="4"/>
  <c r="E141" i="4"/>
  <c r="G141" i="4"/>
  <c r="E142" i="4"/>
  <c r="G142" i="4"/>
  <c r="D143" i="4"/>
  <c r="E143" i="4"/>
  <c r="G143" i="4" s="1"/>
  <c r="E144" i="4"/>
  <c r="G144" i="4"/>
  <c r="G145" i="4"/>
  <c r="E146" i="4"/>
  <c r="G146" i="4"/>
  <c r="E147" i="4"/>
  <c r="G147" i="4"/>
  <c r="G148" i="4"/>
  <c r="E149" i="4"/>
  <c r="G149" i="4" s="1"/>
  <c r="E150" i="4"/>
  <c r="G150" i="4" s="1"/>
  <c r="E153" i="4"/>
  <c r="G153" i="4"/>
  <c r="G154" i="4" s="1"/>
  <c r="E161" i="4"/>
  <c r="G161" i="4"/>
  <c r="E162" i="4"/>
  <c r="G162" i="4"/>
  <c r="E163" i="4"/>
  <c r="G163" i="4"/>
  <c r="E164" i="4"/>
  <c r="G164" i="4"/>
  <c r="E165" i="4"/>
  <c r="G165" i="4"/>
  <c r="E166" i="4"/>
  <c r="G166" i="4" s="1"/>
  <c r="E167" i="4"/>
  <c r="G167" i="4"/>
  <c r="E172" i="4"/>
  <c r="G172" i="4" s="1"/>
  <c r="G174" i="4" s="1"/>
  <c r="E176" i="4"/>
  <c r="G176" i="4"/>
  <c r="G178" i="4" s="1"/>
  <c r="E180" i="4"/>
  <c r="G180" i="4"/>
  <c r="G182" i="4" s="1"/>
  <c r="E184" i="4"/>
  <c r="G184" i="4"/>
  <c r="G186" i="4" s="1"/>
  <c r="E188" i="4"/>
  <c r="G188" i="4" s="1"/>
  <c r="G190" i="4" s="1"/>
  <c r="D192" i="4"/>
  <c r="E192" i="4"/>
  <c r="G192" i="4" s="1"/>
  <c r="G194" i="4" s="1"/>
  <c r="D196" i="4"/>
  <c r="E196" i="4" s="1"/>
  <c r="G196" i="4" s="1"/>
  <c r="G198" i="4" s="1"/>
  <c r="E200" i="4"/>
  <c r="G200" i="4"/>
  <c r="G202" i="4" s="1"/>
  <c r="E204" i="4"/>
  <c r="G204" i="4" s="1"/>
  <c r="G206" i="4" s="1"/>
  <c r="D208" i="4"/>
  <c r="E208" i="4"/>
  <c r="G208" i="4"/>
  <c r="G210" i="4" s="1"/>
  <c r="E212" i="4"/>
  <c r="G212" i="4"/>
  <c r="G214" i="4" s="1"/>
  <c r="E216" i="4"/>
  <c r="G216" i="4" s="1"/>
  <c r="E220" i="4"/>
  <c r="G220" i="4" s="1"/>
  <c r="G222" i="4" s="1"/>
  <c r="E225" i="4"/>
  <c r="G225" i="4"/>
  <c r="E226" i="4"/>
  <c r="G226" i="4" s="1"/>
  <c r="G229" i="4" s="1"/>
  <c r="E227" i="4"/>
  <c r="G227" i="4"/>
  <c r="E233" i="4"/>
  <c r="G233" i="4"/>
  <c r="E234" i="4"/>
  <c r="G234" i="4" s="1"/>
  <c r="E235" i="4"/>
  <c r="G235" i="4"/>
  <c r="E236" i="4"/>
  <c r="G236" i="4"/>
  <c r="G237" i="4"/>
  <c r="G238" i="4"/>
  <c r="D239" i="4"/>
  <c r="E239" i="4"/>
  <c r="G239" i="4" s="1"/>
  <c r="D240" i="4"/>
  <c r="E240" i="4" s="1"/>
  <c r="G240" i="4" s="1"/>
  <c r="D241" i="4"/>
  <c r="E241" i="4"/>
  <c r="G241" i="4" s="1"/>
  <c r="D242" i="4"/>
  <c r="E242" i="4"/>
  <c r="G242" i="4" s="1"/>
  <c r="E243" i="4"/>
  <c r="G243" i="4"/>
  <c r="E244" i="4"/>
  <c r="G244" i="4"/>
  <c r="E245" i="4"/>
  <c r="G245" i="4"/>
  <c r="E252" i="4"/>
  <c r="G252" i="4"/>
  <c r="G254" i="4" s="1"/>
  <c r="E256" i="4"/>
  <c r="G256" i="4"/>
  <c r="G269" i="4" s="1"/>
  <c r="E271" i="4"/>
  <c r="G271" i="4"/>
  <c r="G273" i="4" s="1"/>
  <c r="E275" i="4"/>
  <c r="G275" i="4" s="1"/>
  <c r="G277" i="4" s="1"/>
  <c r="D280" i="4"/>
  <c r="E280" i="4"/>
  <c r="G280" i="4" s="1"/>
  <c r="D281" i="4"/>
  <c r="E281" i="4"/>
  <c r="G281" i="4" s="1"/>
  <c r="D282" i="4"/>
  <c r="E282" i="4"/>
  <c r="G282" i="4" s="1"/>
  <c r="G283" i="4"/>
  <c r="E284" i="4"/>
  <c r="G284" i="4"/>
  <c r="E285" i="4"/>
  <c r="G285" i="4"/>
  <c r="E286" i="4"/>
  <c r="G286" i="4"/>
  <c r="E287" i="4"/>
  <c r="G287" i="4" s="1"/>
  <c r="E288" i="4"/>
  <c r="G288" i="4"/>
  <c r="E289" i="4"/>
  <c r="G289" i="4"/>
  <c r="E290" i="4"/>
  <c r="G290" i="4"/>
  <c r="E296" i="4"/>
  <c r="G296" i="4"/>
  <c r="E297" i="4"/>
  <c r="G297" i="4"/>
  <c r="E298" i="4"/>
  <c r="G298" i="4" s="1"/>
  <c r="D299" i="4"/>
  <c r="E299" i="4"/>
  <c r="G299" i="4" s="1"/>
  <c r="D300" i="4"/>
  <c r="E300" i="4" s="1"/>
  <c r="G300" i="4" s="1"/>
  <c r="E301" i="4"/>
  <c r="G301" i="4"/>
  <c r="E302" i="4"/>
  <c r="G302" i="4"/>
  <c r="E306" i="4"/>
  <c r="G306" i="4" s="1"/>
  <c r="G308" i="4" s="1"/>
  <c r="E314" i="4"/>
  <c r="G314" i="4" s="1"/>
  <c r="E315" i="4"/>
  <c r="G315" i="4" s="1"/>
  <c r="E316" i="4"/>
  <c r="G316" i="4" s="1"/>
  <c r="E323" i="4"/>
  <c r="G323" i="4" s="1"/>
  <c r="G324" i="4" s="1"/>
  <c r="E330" i="4"/>
  <c r="G330" i="4" s="1"/>
  <c r="E334" i="4"/>
  <c r="G334" i="4"/>
  <c r="G336" i="4" s="1"/>
  <c r="E338" i="4"/>
  <c r="G338" i="4" s="1"/>
  <c r="G340" i="4" s="1"/>
  <c r="E342" i="4"/>
  <c r="G342" i="4"/>
  <c r="G344" i="4" s="1"/>
  <c r="E346" i="4"/>
  <c r="G346" i="4"/>
  <c r="G348" i="4" s="1"/>
  <c r="E352" i="4"/>
  <c r="G352" i="4"/>
  <c r="G355" i="4" s="1"/>
  <c r="E358" i="4"/>
  <c r="G358" i="4" s="1"/>
  <c r="E359" i="4"/>
  <c r="G359" i="4" s="1"/>
  <c r="F324" i="4"/>
  <c r="F210" i="4"/>
  <c r="F194" i="4"/>
  <c r="F105" i="4"/>
  <c r="F100" i="4"/>
  <c r="F98" i="4"/>
  <c r="F93" i="4"/>
  <c r="F91" i="4"/>
  <c r="F87" i="4"/>
  <c r="F83" i="4"/>
  <c r="F75" i="4"/>
  <c r="F65" i="4"/>
  <c r="F61" i="4"/>
  <c r="F57" i="4"/>
  <c r="F53" i="4"/>
  <c r="F308" i="4"/>
  <c r="F214" i="4"/>
  <c r="F206" i="4"/>
  <c r="F202" i="4"/>
  <c r="F178" i="4"/>
  <c r="F222" i="4"/>
  <c r="E319" i="4"/>
  <c r="E318" i="4"/>
  <c r="E317" i="4"/>
  <c r="F361" i="4"/>
  <c r="F355" i="4"/>
  <c r="F344" i="4"/>
  <c r="F292" i="4"/>
  <c r="F304" i="4"/>
  <c r="F277" i="4"/>
  <c r="F273" i="4"/>
  <c r="F269" i="4"/>
  <c r="F154" i="4"/>
  <c r="F113" i="4"/>
  <c r="F69" i="4"/>
  <c r="F42" i="4"/>
  <c r="F38" i="4"/>
  <c r="F350" i="4"/>
  <c r="F340" i="4"/>
  <c r="F336" i="4"/>
  <c r="F348" i="4"/>
  <c r="F332" i="4"/>
  <c r="F326" i="4"/>
  <c r="F320" i="4"/>
  <c r="F254" i="4"/>
  <c r="F250" i="4"/>
  <c r="F229" i="4"/>
  <c r="F218" i="4"/>
  <c r="F198" i="4"/>
  <c r="F190" i="4"/>
  <c r="F186" i="4"/>
  <c r="F170" i="4"/>
  <c r="F309" i="4"/>
  <c r="F156" i="4"/>
  <c r="F182" i="4"/>
  <c r="F174" i="4"/>
  <c r="F151" i="4"/>
  <c r="F34" i="4"/>
  <c r="F30" i="4"/>
  <c r="F25" i="4"/>
  <c r="F21" i="4"/>
  <c r="F17" i="4"/>
  <c r="F11" i="4"/>
  <c r="G75" i="4"/>
  <c r="G93" i="4" l="1"/>
  <c r="G250" i="4"/>
  <c r="G53" i="4"/>
  <c r="G156" i="4"/>
  <c r="G292" i="4"/>
  <c r="G361" i="4"/>
  <c r="G320" i="4"/>
  <c r="G326" i="4"/>
  <c r="G304" i="4"/>
  <c r="G332" i="4"/>
  <c r="G350" i="4" s="1"/>
  <c r="G309" i="4" l="1"/>
  <c r="G363" i="4" s="1"/>
  <c r="G364" i="4" l="1"/>
  <c r="G365" i="4" s="1"/>
</calcChain>
</file>

<file path=xl/sharedStrings.xml><?xml version="1.0" encoding="utf-8"?>
<sst xmlns="http://schemas.openxmlformats.org/spreadsheetml/2006/main" count="394" uniqueCount="262">
  <si>
    <t>N°</t>
  </si>
  <si>
    <t>Désignation des ouvrages</t>
  </si>
  <si>
    <t>U</t>
  </si>
  <si>
    <t xml:space="preserve">DIRECTION DE L'ARCHITECTURE,  </t>
  </si>
  <si>
    <t>DU PATRIMOINE ET DES JARDINS</t>
  </si>
  <si>
    <t>PALAIS DU LUXEMBOURG</t>
  </si>
  <si>
    <t xml:space="preserve">DECOMPOSITION DU PRIX  GLOBAL FORFAITAIRE
(D.P.G.F.)
</t>
  </si>
  <si>
    <t>Montants
(en € HT)</t>
  </si>
  <si>
    <t>P.U.
(en € HT)</t>
  </si>
  <si>
    <t>Montant TOTAL H.T.</t>
  </si>
  <si>
    <t>ml</t>
  </si>
  <si>
    <t>Q. 
Maitrise d'OEuvre</t>
  </si>
  <si>
    <t>Q.
Entr</t>
  </si>
  <si>
    <t>TVA 20 %</t>
  </si>
  <si>
    <t>Montant TOTAL T.T.C</t>
  </si>
  <si>
    <t>DESCRIPTION DES PRESTATIONS ATTENDUES</t>
  </si>
  <si>
    <t>Ens</t>
  </si>
  <si>
    <t>m²</t>
  </si>
  <si>
    <t>INSTALLATIONS DE CHANTIER ET ORGANISATION DE LA ZONE DE TRAVAIL</t>
  </si>
  <si>
    <t>Signalisation intérieure et extérieure</t>
  </si>
  <si>
    <t>Protections intérieures</t>
  </si>
  <si>
    <t>Branchement en eau de la zone de chantier</t>
  </si>
  <si>
    <t>Au rez-de-chaussée, en A0039 (accueil Sénateurs et personnel badgé)  :</t>
  </si>
  <si>
    <t>Au rez-de-chaussée, en A0038 (accueil visiteurs) :</t>
  </si>
  <si>
    <t>- La paroi basse vitrée, sa structure métallique et le portillon intégré</t>
  </si>
  <si>
    <t>- La banque d’accueil fixe en bois et l’ensemble des éléments menuisés attenants (portillons, garde-corps)</t>
  </si>
  <si>
    <t>- Le garde-corps et la main courante métallique de l’escalier menant au premier sous-sol</t>
  </si>
  <si>
    <t>- Le revêtement de sol en marbre sur assour</t>
  </si>
  <si>
    <t>- La cloison séparative, entre A0038 et A0038a  en plâtre, comprenant la porte  (ouvrant, bâtis, champlat, sabots et l’ensemble des accessoires et quincailleries) et l’habillage supérieur en bois</t>
  </si>
  <si>
    <t xml:space="preserve">- L’escalier en béton et son revêtement de sol en marbre entre A0038  et A0534a </t>
  </si>
  <si>
    <t>Au rez-de-chaussée, en A0038a (salle de projection) :</t>
  </si>
  <si>
    <t>- L’ensemble du mobilier fixe intégré et des façades de gaines en bois</t>
  </si>
  <si>
    <t>- Le sol souple et la chappe support</t>
  </si>
  <si>
    <t>- L’ensemble des plinthes en bois</t>
  </si>
  <si>
    <t>Au premier sous-sol, en A534, A0534a, A0534b, A0534d, A0534e, A0534f et A0534g :</t>
  </si>
  <si>
    <t>- Le faux plafond en bois et l’ensemble de sa structure</t>
  </si>
  <si>
    <t xml:space="preserve">- Les revêtements muraux (faïence) et au sol (carrelage et pierre) scellés ou collés </t>
  </si>
  <si>
    <t>- Les cloisons de distributions en plâtre (e : 7cm)</t>
  </si>
  <si>
    <t xml:space="preserve">- Les blocs portes N°….  (ouvrant, bâtis, champlat, sabots et l’ensemble des accessoires et quincailleries) </t>
  </si>
  <si>
    <t>- L’ensemble des équipements sanitaires (WC, lavabos, paillasse et meuble bas)</t>
  </si>
  <si>
    <t xml:space="preserve">- L’ensemble des accessoires sanitaires (sèche mains, miroir, porte savon, porte papier, poubelle…) </t>
  </si>
  <si>
    <t xml:space="preserve">- Les coffrages des réseaux de ventilations en plafond </t>
  </si>
  <si>
    <t xml:space="preserve">- Le mur maçonné (e : 17cm) entre A0534a et A0534b </t>
  </si>
  <si>
    <t>Au premier sous-sol, en A0535, A0536, A0528b A0532 et A0532b :</t>
  </si>
  <si>
    <t xml:space="preserve">- Les faux plafonds en plâtres </t>
  </si>
  <si>
    <t xml:space="preserve">- Les faux plafonds démontables en dalles 60x60cm </t>
  </si>
  <si>
    <t>DEPOSES, DEMOLITIONS ET CURAGE</t>
  </si>
  <si>
    <t>GROS ŒUVRE, MACONNERIE</t>
  </si>
  <si>
    <t>Création de la trémie du nouvel escalier</t>
  </si>
  <si>
    <t>Rebouchage de l'ancienne trémie</t>
  </si>
  <si>
    <t xml:space="preserve">Réalisation d’un escalier en béton armé </t>
  </si>
  <si>
    <t>Bouchement d’une baie dans une paroi maçonnée</t>
  </si>
  <si>
    <t>Création d’une baie dans une paroi maçonnée</t>
  </si>
  <si>
    <t>Agrandissement d’une baie dans une paroi en béton armé</t>
  </si>
  <si>
    <t>Ragréages</t>
  </si>
  <si>
    <t>Nb</t>
  </si>
  <si>
    <t>Calfeutrements et rebouchages</t>
  </si>
  <si>
    <t>REVÊTEMENT DE SOL EN PIERRE</t>
  </si>
  <si>
    <t>ACCESSOIRES DE REVÊTEMENTS DE SOL</t>
  </si>
  <si>
    <t>Bandes d’éveil à la vigilance podotactile (BEV)</t>
  </si>
  <si>
    <t>Nez de marches</t>
  </si>
  <si>
    <t xml:space="preserve">Palissades de la zone de stockage extérieure de chantier </t>
  </si>
  <si>
    <t xml:space="preserve">Dépose en conservation </t>
  </si>
  <si>
    <t>Les grilles au sol</t>
  </si>
  <si>
    <t xml:space="preserve">Tablette en pierre </t>
  </si>
  <si>
    <t>Purge complète des murs et plafonds de l’espace accueil public A0038, et de la salle de projection A0038a</t>
  </si>
  <si>
    <t>Réservations, carottages, saignées et percements</t>
  </si>
  <si>
    <t xml:space="preserve">	Création d’un trottoir périphérique réhaussé et de rampes PMR</t>
  </si>
  <si>
    <t xml:space="preserve">Joints de fractionnement en laiton </t>
  </si>
  <si>
    <t>Plinthes et limon d’escalier en pierre</t>
  </si>
  <si>
    <t>PLAN DE TOILETTE SUSPENDU A CARRELER</t>
  </si>
  <si>
    <t>FAIENCE</t>
  </si>
  <si>
    <t>Carreaux de 60 x 40 cm et 40 x 40 cm et 1.2 cm d’épaisseur en travertin adouci rebouché</t>
  </si>
  <si>
    <t>Carreaux grès cérame à bords rectifiés de dimensions 10 x 20 Cm</t>
  </si>
  <si>
    <t>Repli des installations de chantier</t>
  </si>
  <si>
    <t>Sol en pierres de comblanchien</t>
  </si>
  <si>
    <t>- Marches et contremarches</t>
  </si>
  <si>
    <t>- Protection des ouvrages</t>
  </si>
  <si>
    <t>- Revêtement de sol en comblanchien et cabochons (A0038, A0038c)</t>
  </si>
  <si>
    <t>- Revêtement de sol en comblanchien (A0038a, A0038b,A0534, A0534a, A0534b, A0534d, A0534e et A0534f)</t>
  </si>
  <si>
    <t>Création d’un socle en béton armé pour la pose de la guérite</t>
  </si>
  <si>
    <t>Reprise des seuils de menuiseries extérieures</t>
  </si>
  <si>
    <t>Création de relevés en béton armé</t>
  </si>
  <si>
    <t>u</t>
  </si>
  <si>
    <t>Cis provision 2,5 m² suivant réalisation des réservations</t>
  </si>
  <si>
    <t>Comprend :</t>
  </si>
  <si>
    <t>- balisage</t>
  </si>
  <si>
    <t>- dépose des pavés</t>
  </si>
  <si>
    <t>- terrassements  cis blindage</t>
  </si>
  <si>
    <t>- dépose et démolitions</t>
  </si>
  <si>
    <t>- ouvrages béton</t>
  </si>
  <si>
    <t>- remblaiement</t>
  </si>
  <si>
    <t xml:space="preserve">Ens </t>
  </si>
  <si>
    <t>Sciage corniche pierre</t>
  </si>
  <si>
    <t>2.1</t>
  </si>
  <si>
    <t>2.1.1</t>
  </si>
  <si>
    <t>2.1.2</t>
  </si>
  <si>
    <t>2.1.3</t>
  </si>
  <si>
    <t>2.1.4</t>
  </si>
  <si>
    <t>Protection du sol extérieures</t>
  </si>
  <si>
    <t>2.1.5</t>
  </si>
  <si>
    <t>Tunnels de protection des abords des chantiers pour permettre l’accès sécurisé au pavillon nord-est (Surface au sol)</t>
  </si>
  <si>
    <t>2.1.6</t>
  </si>
  <si>
    <t>2.1.7</t>
  </si>
  <si>
    <t>2.1.8</t>
  </si>
  <si>
    <t>Fermetures provisoires en bois avec vantaux intégrés</t>
  </si>
  <si>
    <t>2.1.9</t>
  </si>
  <si>
    <t>2.1.10</t>
  </si>
  <si>
    <t>2.1.11</t>
  </si>
  <si>
    <t>2.1.12</t>
  </si>
  <si>
    <t>2.1.13</t>
  </si>
  <si>
    <t>- L’isolement de la zone de chantier dans les sous-sols</t>
  </si>
  <si>
    <r>
      <rPr>
        <sz val="11"/>
        <rFont val="Calibri"/>
        <family val="2"/>
      </rPr>
      <t>•</t>
    </r>
    <r>
      <rPr>
        <sz val="11"/>
        <rFont val="Times New Roman"/>
        <family val="1"/>
      </rPr>
      <t xml:space="preserve"> 1</t>
    </r>
    <r>
      <rPr>
        <vertAlign val="superscript"/>
        <sz val="11"/>
        <rFont val="Times New Roman"/>
        <family val="1"/>
      </rPr>
      <t>er</t>
    </r>
    <r>
      <rPr>
        <sz val="11"/>
        <rFont val="Times New Roman"/>
        <family val="1"/>
      </rPr>
      <t xml:space="preserve"> sous-sol</t>
    </r>
  </si>
  <si>
    <r>
      <t>• 2</t>
    </r>
    <r>
      <rPr>
        <vertAlign val="superscript"/>
        <sz val="11"/>
        <rFont val="Times New Roman"/>
        <family val="1"/>
      </rPr>
      <t>ème</t>
    </r>
    <r>
      <rPr>
        <sz val="11"/>
        <rFont val="Times New Roman"/>
        <family val="1"/>
      </rPr>
      <t xml:space="preserve"> sous-sol</t>
    </r>
  </si>
  <si>
    <t>- Les protections des sols</t>
  </si>
  <si>
    <r>
      <rPr>
        <sz val="11"/>
        <rFont val="Calibri"/>
        <family val="2"/>
      </rPr>
      <t>•</t>
    </r>
    <r>
      <rPr>
        <sz val="11"/>
        <rFont val="Times New Roman"/>
        <family val="1"/>
      </rPr>
      <t xml:space="preserve"> Zones " nobles "</t>
    </r>
  </si>
  <si>
    <r>
      <rPr>
        <sz val="11"/>
        <rFont val="Calibri"/>
        <family val="2"/>
      </rPr>
      <t>•</t>
    </r>
    <r>
      <rPr>
        <sz val="11"/>
        <rFont val="Times New Roman"/>
        <family val="1"/>
      </rPr>
      <t xml:space="preserve"> Zones " techniques "</t>
    </r>
  </si>
  <si>
    <t>Planification des livraisons du chantier</t>
  </si>
  <si>
    <t>PM</t>
  </si>
  <si>
    <t>2.1.14</t>
  </si>
  <si>
    <t>Nettoyage</t>
  </si>
  <si>
    <t>- En cours de chantier</t>
  </si>
  <si>
    <t>- En fin de chantier et après le repli des installations de chantier</t>
  </si>
  <si>
    <t>2.1.15</t>
  </si>
  <si>
    <t>Trait de niveau</t>
  </si>
  <si>
    <t>2.1.16</t>
  </si>
  <si>
    <t>WC de chantier</t>
  </si>
  <si>
    <t>2.1.17</t>
  </si>
  <si>
    <t>2.2</t>
  </si>
  <si>
    <t>ECHAFAUDAGES / ETAIEMENTS / MOYENS DE LEVAGE</t>
  </si>
  <si>
    <t>2.3</t>
  </si>
  <si>
    <t>2.3.1</t>
  </si>
  <si>
    <t>Dépose d’éléments amiantés</t>
  </si>
  <si>
    <t>2.3.2</t>
  </si>
  <si>
    <t>- La guérite vitrée et son support en bois</t>
  </si>
  <si>
    <t xml:space="preserve">- Les panneaux signalétiques métalliques </t>
  </si>
  <si>
    <t>- L’ensemble des équipements fixés au murs (2 miroirs, horloge)</t>
  </si>
  <si>
    <t>- La structure mixte vitrée et métallique composée de parois verticales, d’une porte coulissante automatique intégrée et son mécanisme et d’un faux plafond</t>
  </si>
  <si>
    <t xml:space="preserve">- Les mains courantes métalliques </t>
  </si>
  <si>
    <t>- Les déposes de sol localisées pour permettre les reprises liées aux enlèvements et déplacements d’équipements existants</t>
  </si>
  <si>
    <t>- Pavés du porche et granit</t>
  </si>
  <si>
    <t>- L’ensemble des ouvrages menuisés non conservés</t>
  </si>
  <si>
    <t>ens</t>
  </si>
  <si>
    <t>Au deuxième sous-sol, entre A0636 et A0638 :</t>
  </si>
  <si>
    <t xml:space="preserve">- Un bloc porte (ouvrant, bâti, champlats, sabots et l’ensemble des accessoires et quincailleries) </t>
  </si>
  <si>
    <t>- Démolition des socles des équipements de ventilation supprimés ou déplacés</t>
  </si>
  <si>
    <t>2.3.4</t>
  </si>
  <si>
    <t>2.4</t>
  </si>
  <si>
    <t>2.4.1</t>
  </si>
  <si>
    <t>- Étaiement</t>
  </si>
  <si>
    <t>- Plats acier 300 x 100 mm</t>
  </si>
  <si>
    <t>- Plats acier 150 x 100 mm</t>
  </si>
  <si>
    <t>- Découpe de la trémie</t>
  </si>
  <si>
    <t>- Démolition de la dalle</t>
  </si>
  <si>
    <t>- Flocage</t>
  </si>
  <si>
    <t>- Provision pour bandes noyées dans l'épaisseur du plancher</t>
  </si>
  <si>
    <t>2.4.2</t>
  </si>
  <si>
    <t>2.4.3</t>
  </si>
  <si>
    <t>Rebouchages courants après déposes et curage</t>
  </si>
  <si>
    <t>2.4.4</t>
  </si>
  <si>
    <t>2.4.5</t>
  </si>
  <si>
    <t>2.4.6</t>
  </si>
  <si>
    <t>2.4.7</t>
  </si>
  <si>
    <t xml:space="preserve">Création d’une baie provisoire dans une paroi maçonnée et rebouchage </t>
  </si>
  <si>
    <t>2.4.8</t>
  </si>
  <si>
    <t>2.4.9</t>
  </si>
  <si>
    <t>Création de socles maçonnés en béton armé pour les équipements techniques</t>
  </si>
  <si>
    <t>2.4.10</t>
  </si>
  <si>
    <t>2.4.11</t>
  </si>
  <si>
    <t>Remise en état du sol et réalisation de formes de pentes</t>
  </si>
  <si>
    <t>2.4.12</t>
  </si>
  <si>
    <t>2.4.13</t>
  </si>
  <si>
    <t>2.4.14</t>
  </si>
  <si>
    <t>Chapes</t>
  </si>
  <si>
    <t>2.4.15</t>
  </si>
  <si>
    <t>- Au premier sous-sol dans les locaux A0534, A0534a, A0534b, A0534d, A0534e et A0534f</t>
  </si>
  <si>
    <t>2.4.16</t>
  </si>
  <si>
    <t>- Ouverture pour gaine de ventilation</t>
  </si>
  <si>
    <t>- Saignées</t>
  </si>
  <si>
    <t>- Percements</t>
  </si>
  <si>
    <t>- Réservations rectangulaires</t>
  </si>
  <si>
    <t>- Réservations circulaires</t>
  </si>
  <si>
    <t>• De 3,5 x 8,5 cm</t>
  </si>
  <si>
    <t>• De 15 à 20 x 25 à 45 cm</t>
  </si>
  <si>
    <t>• De 20 à 40 x 50 à 75 cm</t>
  </si>
  <si>
    <t>• De 40 à 55 x 140 à 280 cm</t>
  </si>
  <si>
    <t>• ⌀ 2,5cm</t>
  </si>
  <si>
    <t>• ⌀ 8 à 14 cm</t>
  </si>
  <si>
    <t>• ⌀ 20 à 26 cm</t>
  </si>
  <si>
    <t>• ⌀ 30 à 37 cm</t>
  </si>
  <si>
    <t>2.4.17</t>
  </si>
  <si>
    <t>2.4.18</t>
  </si>
  <si>
    <t>- évacuations des gravois</t>
  </si>
  <si>
    <t>- création dallage</t>
  </si>
  <si>
    <t>- repose des pavés et finitons</t>
  </si>
  <si>
    <t>2.4.19</t>
  </si>
  <si>
    <t>2.4.20</t>
  </si>
  <si>
    <t>2.4.21</t>
  </si>
  <si>
    <t>- Trottoirs</t>
  </si>
  <si>
    <t>- Rampes et bordures</t>
  </si>
  <si>
    <t>- Escaliers</t>
  </si>
  <si>
    <t>- Dépose et l’adaptation d'une partie des revêtements de sol existants</t>
  </si>
  <si>
    <t>- Mise en œuvre de pavage complémentaire</t>
  </si>
  <si>
    <t>- Mise en œuvre des protections du sol existant (feutre et contreplaqué marine)</t>
  </si>
  <si>
    <t xml:space="preserve">- La réalisation d’une grave </t>
  </si>
  <si>
    <t>- Revetement de sol, marches et contremarches en pierre</t>
  </si>
  <si>
    <t>- Caniveau en pierre</t>
  </si>
  <si>
    <t>- Barres de seuil maçonnées</t>
  </si>
  <si>
    <t>Dallage et rampes sous le dôme partiellement carrossables (A0039 a)</t>
  </si>
  <si>
    <t>2.4.22</t>
  </si>
  <si>
    <t>- Dépose et l’adaptation revêtements de sol existants</t>
  </si>
  <si>
    <t xml:space="preserve">- Dépose d’une partie des premières marches en pierre existantes </t>
  </si>
  <si>
    <t xml:space="preserve">- La réalisation d’un dallage </t>
  </si>
  <si>
    <t>- Revetement de sol en pierre</t>
  </si>
  <si>
    <t>- Bordures en pierre</t>
  </si>
  <si>
    <t>- Réalisation d'enrobé</t>
  </si>
  <si>
    <t>2.5</t>
  </si>
  <si>
    <t>2.5.1</t>
  </si>
  <si>
    <t xml:space="preserve">- Ponçage et cristalisation </t>
  </si>
  <si>
    <t xml:space="preserve">- Reprise du ponçage et de la vitrification en toute fin de chantier avant la livraison définitive </t>
  </si>
  <si>
    <t>2.5.2</t>
  </si>
  <si>
    <t>Reprise des sols en pierre existant</t>
  </si>
  <si>
    <t>- Revêtement de sol (A0039)</t>
  </si>
  <si>
    <t>2.6</t>
  </si>
  <si>
    <t>2.6.1</t>
  </si>
  <si>
    <t>2.6.2</t>
  </si>
  <si>
    <t>2.6.3</t>
  </si>
  <si>
    <t>2.6.4</t>
  </si>
  <si>
    <t>Bandes d’aide à l’orientation et de guidage</t>
  </si>
  <si>
    <t>2.6.5</t>
  </si>
  <si>
    <t>2.7</t>
  </si>
  <si>
    <t>2.8</t>
  </si>
  <si>
    <r>
      <t>- Modification siphon dans local technique 2</t>
    </r>
    <r>
      <rPr>
        <vertAlign val="superscript"/>
        <sz val="11"/>
        <rFont val="Times New Roman"/>
        <family val="1"/>
      </rPr>
      <t>ème</t>
    </r>
    <r>
      <rPr>
        <sz val="11"/>
        <rFont val="Times New Roman"/>
        <family val="1"/>
      </rPr>
      <t xml:space="preserve"> sous-sol</t>
    </r>
  </si>
  <si>
    <t>• Carrotage et scellement siphon de sol</t>
  </si>
  <si>
    <t>• Tranchées et reconstitution dalle béton pour raccordements siphon</t>
  </si>
  <si>
    <t>2.3.3</t>
  </si>
  <si>
    <t>2.4.23</t>
  </si>
  <si>
    <t>Rénovation de la salle d'accueil du 15 rue de Vaugirard
- Lot n° 01 - Décomposition du prix global et forfaitaire</t>
  </si>
  <si>
    <t xml:space="preserve">
RÉNOVATION DE LA SALLE D'ACCUEIL DU 15 RUE DE VAUGIRARD
</t>
  </si>
  <si>
    <t>Constat de commissaire de justice</t>
  </si>
  <si>
    <t>Dépose sans réemploi, démolitions non structurelles et curage</t>
  </si>
  <si>
    <t>Palissades</t>
  </si>
  <si>
    <t>Remaniements</t>
  </si>
  <si>
    <t xml:space="preserve">Porte provisoire </t>
  </si>
  <si>
    <t>Relevés géomètre et implantation des axes de chantier</t>
  </si>
  <si>
    <t>2.1.18</t>
  </si>
  <si>
    <t>Tunnels de protection et porte provisoire pour accéder au chantier de l’accueil (A0038)</t>
  </si>
  <si>
    <t xml:space="preserve">
LOT N°1 
Installations de chantier, démolition, curage, gros œuvre, revêtements de sol
</t>
  </si>
  <si>
    <t xml:space="preserve">- L’isolement de la zone de chantier au rez-de-chaussée </t>
  </si>
  <si>
    <t>Provision pour relevé en périphérie de l'escalier et panoplie</t>
  </si>
  <si>
    <r>
      <t xml:space="preserve">Bennes à gravois - compris dépenses du compte </t>
    </r>
    <r>
      <rPr>
        <i/>
        <sz val="11"/>
        <color theme="1"/>
        <rFont val="Times New Roman"/>
        <family val="1"/>
      </rPr>
      <t>prorata</t>
    </r>
  </si>
  <si>
    <t>Palissades de protection des abords des chantiers, dans la Cour d’Honneur</t>
  </si>
  <si>
    <t>Tunnel de protection pour accéder au Dôme Tournon</t>
  </si>
  <si>
    <t xml:space="preserve">- Le totem signalétique situé au rez-de-chaussée du Dôme Tournon </t>
  </si>
  <si>
    <t>Au rez-de-chaussée, en A0039a (porche sous le Dôme Tournon) :</t>
  </si>
  <si>
    <t>- Au rez-de-chaussée dans les futurs sanitaires A0038a et A0038b</t>
  </si>
  <si>
    <t>- Au rez-de chaussée dans l’espace d’accueil A0038</t>
  </si>
  <si>
    <t>Modification des carneaux de rejet d’air dans la Cour d’Honneur</t>
  </si>
  <si>
    <t xml:space="preserve">	Rehaussement de la grille d’évacuation des eaux dans la Cour d’Honneur</t>
  </si>
  <si>
    <t xml:space="preserve">Rehaussement des regards et emboîtures en pieds des descentes d’eau pluviale et paratonnerre </t>
  </si>
  <si>
    <t>15, RUE DE VAUGIRARD - 75291 PARIS CEDEX 06</t>
  </si>
  <si>
    <t>TELEPHONE : 01 42 34 22 10                              marches-apj@senat.fr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</si>
</sst>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,##0.00\ &quot;€&quot;"/>
  </numFmts>
  <fonts count="7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12"/>
      <name val="Times New Roman"/>
      <family val="1"/>
    </font>
    <font>
      <b/>
      <sz val="10"/>
      <color indexed="8"/>
      <name val="Times New Roman"/>
      <family val="1"/>
    </font>
    <font>
      <b/>
      <i/>
      <sz val="12"/>
      <name val="Times New Roman"/>
      <family val="1"/>
    </font>
    <font>
      <b/>
      <sz val="10"/>
      <color indexed="12"/>
      <name val="Times New Roman"/>
      <family val="1"/>
    </font>
    <font>
      <i/>
      <sz val="10"/>
      <color indexed="8"/>
      <name val="Times New Roman"/>
      <family val="1"/>
    </font>
    <font>
      <b/>
      <sz val="11"/>
      <name val="Arial"/>
      <family val="2"/>
    </font>
    <font>
      <sz val="11"/>
      <color indexed="8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18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24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i/>
      <sz val="18"/>
      <color indexed="23"/>
      <name val="Times New Roman"/>
      <family val="1"/>
    </font>
    <font>
      <b/>
      <sz val="16"/>
      <color indexed="8"/>
      <name val="Times New Roman"/>
      <family val="1"/>
    </font>
    <font>
      <b/>
      <u/>
      <sz val="14"/>
      <color indexed="8"/>
      <name val="Times New Roman"/>
      <family val="1"/>
    </font>
    <font>
      <b/>
      <sz val="12"/>
      <color indexed="18"/>
      <name val="Times New Roman"/>
      <family val="1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b/>
      <sz val="18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Arial"/>
      <family val="2"/>
    </font>
    <font>
      <b/>
      <sz val="22"/>
      <name val="Arial"/>
      <family val="2"/>
    </font>
    <font>
      <sz val="10"/>
      <color rgb="FF0000FF"/>
      <name val="Times New Roman"/>
      <family val="1"/>
    </font>
    <font>
      <b/>
      <sz val="10"/>
      <color rgb="FF0000FF"/>
      <name val="Times New Roman"/>
      <family val="1"/>
    </font>
    <font>
      <sz val="10"/>
      <color rgb="FF0000FF"/>
      <name val="Arial"/>
      <family val="2"/>
    </font>
    <font>
      <b/>
      <sz val="10"/>
      <color rgb="FF006600"/>
      <name val="Times New Roman"/>
      <family val="1"/>
    </font>
    <font>
      <b/>
      <sz val="10"/>
      <color rgb="FF006600"/>
      <name val="Arial"/>
      <family val="2"/>
    </font>
    <font>
      <b/>
      <sz val="9"/>
      <name val="Times New Roman"/>
      <family val="1"/>
    </font>
    <font>
      <b/>
      <sz val="9"/>
      <color rgb="FF006600"/>
      <name val="Times New Roman"/>
      <family val="1"/>
    </font>
    <font>
      <b/>
      <sz val="9"/>
      <color rgb="FF0000FF"/>
      <name val="Times New Roman"/>
      <family val="1"/>
    </font>
    <font>
      <sz val="9"/>
      <color rgb="FF0000FF"/>
      <name val="Times New Roman"/>
      <family val="1"/>
    </font>
    <font>
      <sz val="9"/>
      <name val="Times New Roman"/>
      <family val="1"/>
    </font>
    <font>
      <b/>
      <sz val="12"/>
      <color indexed="8"/>
      <name val="Times New Roman"/>
      <family val="1"/>
    </font>
    <font>
      <b/>
      <sz val="9"/>
      <color indexed="8"/>
      <name val="Times New Roman"/>
      <family val="1"/>
    </font>
    <font>
      <b/>
      <u/>
      <sz val="9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12"/>
      <name val="Times New Roman"/>
      <family val="1"/>
    </font>
    <font>
      <b/>
      <i/>
      <u/>
      <sz val="12"/>
      <name val="Times New Roman"/>
      <family val="1"/>
    </font>
    <font>
      <b/>
      <i/>
      <u/>
      <sz val="12"/>
      <color rgb="FF006600"/>
      <name val="Times New Roman"/>
      <family val="1"/>
    </font>
    <font>
      <b/>
      <i/>
      <u/>
      <sz val="12"/>
      <color rgb="FF0000FF"/>
      <name val="Times New Roman"/>
      <family val="1"/>
    </font>
    <font>
      <sz val="14"/>
      <name val="Arial"/>
      <family val="2"/>
    </font>
    <font>
      <b/>
      <i/>
      <sz val="11"/>
      <name val="Times New Roman"/>
      <family val="1"/>
    </font>
    <font>
      <b/>
      <sz val="11"/>
      <color rgb="FF006600"/>
      <name val="Times New Roman"/>
      <family val="1"/>
    </font>
    <font>
      <b/>
      <i/>
      <u/>
      <sz val="11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  <font>
      <b/>
      <u/>
      <sz val="14"/>
      <name val="Times New Roman"/>
      <family val="1"/>
    </font>
    <font>
      <b/>
      <u/>
      <sz val="14"/>
      <color rgb="FF006600"/>
      <name val="Times New Roman"/>
      <family val="1"/>
    </font>
    <font>
      <b/>
      <u/>
      <sz val="14"/>
      <color rgb="FF0000FF"/>
      <name val="Times New Roman"/>
      <family val="1"/>
    </font>
    <font>
      <i/>
      <sz val="14"/>
      <name val="Times New Roman"/>
      <family val="1"/>
    </font>
    <font>
      <sz val="14"/>
      <color indexed="12"/>
      <name val="Times New Roman"/>
      <family val="1"/>
    </font>
    <font>
      <sz val="14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sz val="9"/>
      <color rgb="FF00B050"/>
      <name val="Times New Roman"/>
      <family val="1"/>
    </font>
    <font>
      <b/>
      <u/>
      <sz val="11"/>
      <name val="Times New Roman"/>
      <family val="1"/>
    </font>
    <font>
      <b/>
      <sz val="10"/>
      <color rgb="FFFF0000"/>
      <name val="Times New Roman"/>
      <family val="1"/>
    </font>
    <font>
      <vertAlign val="superscript"/>
      <sz val="11"/>
      <name val="Times New Roman"/>
      <family val="1"/>
    </font>
    <font>
      <sz val="11"/>
      <name val="Calibri"/>
      <family val="2"/>
    </font>
    <font>
      <sz val="11"/>
      <name val="Times New Roman"/>
      <family val="2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0" fontId="13" fillId="2" borderId="0">
      <alignment horizontal="left" vertical="top" wrapText="1"/>
    </xf>
    <xf numFmtId="49" fontId="27" fillId="2" borderId="0">
      <alignment horizontal="left" vertical="top" wrapText="1"/>
    </xf>
    <xf numFmtId="49" fontId="28" fillId="2" borderId="0">
      <alignment horizontal="left" vertical="top" wrapText="1"/>
    </xf>
    <xf numFmtId="49" fontId="29" fillId="2" borderId="0">
      <alignment horizontal="left" vertical="top" wrapText="1"/>
    </xf>
    <xf numFmtId="49" fontId="30" fillId="2" borderId="0">
      <alignment horizontal="left" vertical="top" wrapText="1"/>
    </xf>
    <xf numFmtId="0" fontId="15" fillId="2" borderId="0">
      <alignment horizontal="left" vertical="top" wrapText="1"/>
    </xf>
    <xf numFmtId="49" fontId="31" fillId="2" borderId="0">
      <alignment horizontal="left" vertical="top"/>
    </xf>
    <xf numFmtId="49" fontId="32" fillId="2" borderId="0">
      <alignment horizontal="left" vertical="top"/>
    </xf>
    <xf numFmtId="0" fontId="33" fillId="2" borderId="0">
      <alignment horizontal="left" vertical="top" wrapText="1"/>
    </xf>
    <xf numFmtId="49" fontId="33" fillId="2" borderId="0">
      <alignment horizontal="left" vertical="top" wrapText="1"/>
    </xf>
    <xf numFmtId="49" fontId="34" fillId="2" borderId="0">
      <alignment horizontal="left" vertical="top"/>
    </xf>
    <xf numFmtId="0" fontId="16" fillId="0" borderId="0"/>
    <xf numFmtId="0" fontId="16" fillId="0" borderId="0">
      <alignment vertical="top"/>
    </xf>
    <xf numFmtId="49" fontId="32" fillId="2" borderId="0">
      <alignment vertical="top" wrapText="1"/>
    </xf>
    <xf numFmtId="0" fontId="15" fillId="2" borderId="0">
      <alignment horizontal="left" vertical="top" wrapText="1"/>
    </xf>
    <xf numFmtId="0" fontId="13" fillId="2" borderId="0">
      <alignment horizontal="left" vertical="top" wrapText="1"/>
    </xf>
    <xf numFmtId="49" fontId="15" fillId="2" borderId="0">
      <alignment horizontal="left" vertical="top" wrapText="1"/>
    </xf>
    <xf numFmtId="49" fontId="35" fillId="2" borderId="0">
      <alignment horizontal="left" vertical="top" wrapText="1"/>
    </xf>
    <xf numFmtId="49" fontId="36" fillId="2" borderId="0">
      <alignment horizontal="left" vertical="top"/>
    </xf>
    <xf numFmtId="0" fontId="3" fillId="0" borderId="0"/>
    <xf numFmtId="0" fontId="2" fillId="0" borderId="0"/>
    <xf numFmtId="0" fontId="1" fillId="0" borderId="0"/>
  </cellStyleXfs>
  <cellXfs count="196">
    <xf numFmtId="0" fontId="0" fillId="0" borderId="0" xfId="0"/>
    <xf numFmtId="0" fontId="9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7" fillId="0" borderId="0" xfId="17" applyFont="1" applyAlignment="1">
      <alignment horizontal="center" vertical="top" wrapText="1"/>
    </xf>
    <xf numFmtId="0" fontId="16" fillId="0" borderId="0" xfId="17">
      <alignment vertical="top"/>
    </xf>
    <xf numFmtId="0" fontId="18" fillId="0" borderId="0" xfId="17" applyFont="1" applyAlignment="1">
      <alignment horizontal="centerContinuous" vertical="top"/>
    </xf>
    <xf numFmtId="0" fontId="16" fillId="0" borderId="0" xfId="17" applyAlignment="1">
      <alignment horizontal="centerContinuous" vertical="top"/>
    </xf>
    <xf numFmtId="0" fontId="19" fillId="0" borderId="0" xfId="17" applyFont="1" applyAlignment="1">
      <alignment horizontal="centerContinuous" vertical="top" wrapText="1"/>
    </xf>
    <xf numFmtId="0" fontId="20" fillId="0" borderId="0" xfId="17" applyFont="1" applyAlignment="1">
      <alignment horizontal="centerContinuous" vertical="top"/>
    </xf>
    <xf numFmtId="0" fontId="21" fillId="0" borderId="0" xfId="17" applyFont="1" applyAlignment="1">
      <alignment horizontal="centerContinuous" vertical="top"/>
    </xf>
    <xf numFmtId="0" fontId="22" fillId="0" borderId="0" xfId="17" applyFont="1" applyAlignment="1">
      <alignment horizontal="centerContinuous" vertical="top"/>
    </xf>
    <xf numFmtId="0" fontId="16" fillId="0" borderId="0" xfId="17" applyFont="1" applyAlignment="1">
      <alignment horizontal="center" vertical="top"/>
    </xf>
    <xf numFmtId="0" fontId="16" fillId="0" borderId="12" xfId="17" applyFont="1" applyBorder="1" applyAlignment="1">
      <alignment horizontal="centerContinuous" vertical="top"/>
    </xf>
    <xf numFmtId="0" fontId="16" fillId="0" borderId="13" xfId="17" applyBorder="1" applyAlignment="1">
      <alignment horizontal="centerContinuous" vertical="top"/>
    </xf>
    <xf numFmtId="0" fontId="16" fillId="0" borderId="14" xfId="17" applyBorder="1" applyAlignment="1">
      <alignment horizontal="centerContinuous" vertical="top"/>
    </xf>
    <xf numFmtId="0" fontId="16" fillId="0" borderId="15" xfId="17" applyFont="1" applyBorder="1" applyAlignment="1">
      <alignment horizontal="centerContinuous" vertical="top"/>
    </xf>
    <xf numFmtId="0" fontId="16" fillId="0" borderId="0" xfId="17" applyBorder="1" applyAlignment="1">
      <alignment horizontal="centerContinuous" vertical="top"/>
    </xf>
    <xf numFmtId="0" fontId="16" fillId="0" borderId="16" xfId="17" applyBorder="1" applyAlignment="1">
      <alignment horizontal="centerContinuous" vertical="top"/>
    </xf>
    <xf numFmtId="0" fontId="23" fillId="0" borderId="15" xfId="17" applyFont="1" applyBorder="1" applyAlignment="1">
      <alignment horizontal="centerContinuous" vertical="top"/>
    </xf>
    <xf numFmtId="0" fontId="16" fillId="0" borderId="17" xfId="17" applyFont="1" applyBorder="1" applyAlignment="1">
      <alignment horizontal="centerContinuous" vertical="top"/>
    </xf>
    <xf numFmtId="0" fontId="16" fillId="0" borderId="18" xfId="17" applyBorder="1" applyAlignment="1">
      <alignment horizontal="centerContinuous" vertical="top"/>
    </xf>
    <xf numFmtId="0" fontId="16" fillId="0" borderId="19" xfId="17" applyBorder="1" applyAlignment="1">
      <alignment horizontal="centerContinuous" vertical="top"/>
    </xf>
    <xf numFmtId="0" fontId="16" fillId="0" borderId="0" xfId="17" applyFont="1" applyAlignment="1">
      <alignment horizontal="centerContinuous" vertical="top"/>
    </xf>
    <xf numFmtId="0" fontId="24" fillId="0" borderId="20" xfId="17" applyFont="1" applyBorder="1" applyAlignment="1">
      <alignment horizontal="centerContinuous" vertical="top" wrapText="1"/>
    </xf>
    <xf numFmtId="0" fontId="16" fillId="0" borderId="21" xfId="17" applyBorder="1" applyAlignment="1">
      <alignment horizontal="centerContinuous" vertical="top"/>
    </xf>
    <xf numFmtId="0" fontId="16" fillId="0" borderId="22" xfId="17" applyBorder="1" applyAlignment="1">
      <alignment horizontal="centerContinuous" vertical="top"/>
    </xf>
    <xf numFmtId="0" fontId="16" fillId="0" borderId="0" xfId="17" applyFont="1" applyBorder="1" applyAlignment="1">
      <alignment horizontal="centerContinuous" vertical="top"/>
    </xf>
    <xf numFmtId="0" fontId="25" fillId="0" borderId="12" xfId="17" applyFont="1" applyBorder="1" applyAlignment="1">
      <alignment horizontal="centerContinuous" vertical="top"/>
    </xf>
    <xf numFmtId="0" fontId="25" fillId="0" borderId="15" xfId="17" applyFont="1" applyBorder="1" applyAlignment="1">
      <alignment horizontal="centerContinuous" vertical="top"/>
    </xf>
    <xf numFmtId="0" fontId="25" fillId="0" borderId="17" xfId="17" applyFont="1" applyBorder="1" applyAlignment="1">
      <alignment horizontal="centerContinuous" vertical="top"/>
    </xf>
    <xf numFmtId="17" fontId="26" fillId="0" borderId="0" xfId="17" applyNumberFormat="1" applyFont="1" applyAlignment="1">
      <alignment horizontal="center" vertical="top"/>
    </xf>
    <xf numFmtId="17" fontId="26" fillId="0" borderId="0" xfId="17" quotePrefix="1" applyNumberFormat="1" applyFont="1" applyAlignment="1">
      <alignment horizontal="right" vertical="top"/>
    </xf>
    <xf numFmtId="17" fontId="16" fillId="0" borderId="0" xfId="17" applyNumberFormat="1">
      <alignment vertical="top"/>
    </xf>
    <xf numFmtId="0" fontId="16" fillId="0" borderId="0" xfId="17" applyNumberFormat="1">
      <alignment vertical="top"/>
    </xf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right"/>
    </xf>
    <xf numFmtId="0" fontId="14" fillId="0" borderId="0" xfId="0" applyFont="1" applyAlignment="1">
      <alignment vertical="center"/>
    </xf>
    <xf numFmtId="0" fontId="0" fillId="0" borderId="0" xfId="0" applyBorder="1" applyAlignment="1"/>
    <xf numFmtId="0" fontId="9" fillId="0" borderId="0" xfId="0" applyNumberFormat="1" applyFont="1" applyFill="1" applyBorder="1" applyAlignment="1"/>
    <xf numFmtId="0" fontId="8" fillId="0" borderId="0" xfId="0" applyNumberFormat="1" applyFont="1" applyFill="1" applyBorder="1" applyAlignment="1"/>
    <xf numFmtId="0" fontId="5" fillId="0" borderId="0" xfId="0" applyFont="1" applyFill="1" applyAlignment="1"/>
    <xf numFmtId="0" fontId="0" fillId="0" borderId="0" xfId="0" applyFill="1" applyAlignment="1"/>
    <xf numFmtId="0" fontId="10" fillId="3" borderId="9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12" fillId="0" borderId="0" xfId="0" applyFont="1" applyFill="1" applyAlignment="1"/>
    <xf numFmtId="0" fontId="6" fillId="0" borderId="0" xfId="0" applyFont="1" applyFill="1" applyAlignment="1"/>
    <xf numFmtId="0" fontId="6" fillId="0" borderId="0" xfId="0" applyFont="1" applyAlignment="1"/>
    <xf numFmtId="0" fontId="11" fillId="0" borderId="0" xfId="0" applyFont="1" applyFill="1" applyAlignment="1"/>
    <xf numFmtId="0" fontId="11" fillId="0" borderId="0" xfId="0" applyFont="1" applyAlignment="1"/>
    <xf numFmtId="0" fontId="0" fillId="0" borderId="0" xfId="0" applyAlignment="1"/>
    <xf numFmtId="165" fontId="0" fillId="0" borderId="0" xfId="0" applyNumberFormat="1" applyAlignment="1"/>
    <xf numFmtId="165" fontId="39" fillId="3" borderId="10" xfId="0" applyNumberFormat="1" applyFont="1" applyFill="1" applyBorder="1" applyAlignment="1">
      <alignment horizontal="center" vertical="center" wrapText="1"/>
    </xf>
    <xf numFmtId="165" fontId="39" fillId="0" borderId="2" xfId="0" applyNumberFormat="1" applyFont="1" applyFill="1" applyBorder="1" applyAlignment="1">
      <alignment horizontal="right"/>
    </xf>
    <xf numFmtId="165" fontId="38" fillId="0" borderId="1" xfId="0" applyNumberFormat="1" applyFont="1" applyFill="1" applyBorder="1" applyAlignment="1">
      <alignment horizontal="right"/>
    </xf>
    <xf numFmtId="165" fontId="40" fillId="0" borderId="0" xfId="0" applyNumberFormat="1" applyFont="1" applyAlignment="1"/>
    <xf numFmtId="0" fontId="41" fillId="0" borderId="1" xfId="0" applyFont="1" applyFill="1" applyBorder="1" applyAlignment="1">
      <alignment horizontal="center"/>
    </xf>
    <xf numFmtId="0" fontId="41" fillId="0" borderId="2" xfId="0" applyFont="1" applyFill="1" applyBorder="1" applyAlignment="1">
      <alignment horizontal="center"/>
    </xf>
    <xf numFmtId="0" fontId="42" fillId="0" borderId="0" xfId="0" applyFont="1" applyAlignment="1"/>
    <xf numFmtId="0" fontId="41" fillId="3" borderId="10" xfId="0" applyNumberFormat="1" applyFont="1" applyFill="1" applyBorder="1" applyAlignment="1">
      <alignment horizontal="center" vertical="center"/>
    </xf>
    <xf numFmtId="0" fontId="41" fillId="0" borderId="2" xfId="0" applyNumberFormat="1" applyFont="1" applyFill="1" applyBorder="1" applyAlignment="1">
      <alignment horizontal="center"/>
    </xf>
    <xf numFmtId="0" fontId="42" fillId="0" borderId="0" xfId="0" applyFont="1" applyAlignment="1">
      <alignment horizontal="center"/>
    </xf>
    <xf numFmtId="165" fontId="5" fillId="0" borderId="5" xfId="0" applyNumberFormat="1" applyFont="1" applyFill="1" applyBorder="1" applyAlignment="1">
      <alignment horizontal="right"/>
    </xf>
    <xf numFmtId="0" fontId="44" fillId="0" borderId="1" xfId="0" applyNumberFormat="1" applyFont="1" applyFill="1" applyBorder="1" applyAlignment="1">
      <alignment horizontal="center"/>
    </xf>
    <xf numFmtId="0" fontId="44" fillId="0" borderId="1" xfId="0" applyFont="1" applyFill="1" applyBorder="1" applyAlignment="1">
      <alignment horizontal="center"/>
    </xf>
    <xf numFmtId="165" fontId="45" fillId="0" borderId="1" xfId="0" applyNumberFormat="1" applyFont="1" applyFill="1" applyBorder="1" applyAlignment="1">
      <alignment horizontal="right"/>
    </xf>
    <xf numFmtId="165" fontId="43" fillId="0" borderId="5" xfId="0" applyNumberFormat="1" applyFont="1" applyFill="1" applyBorder="1" applyAlignment="1">
      <alignment horizontal="right"/>
    </xf>
    <xf numFmtId="0" fontId="43" fillId="0" borderId="0" xfId="0" applyFont="1" applyFill="1" applyAlignment="1">
      <alignment horizontal="center"/>
    </xf>
    <xf numFmtId="0" fontId="43" fillId="0" borderId="0" xfId="0" applyFont="1" applyFill="1" applyAlignment="1"/>
    <xf numFmtId="0" fontId="43" fillId="0" borderId="0" xfId="0" applyFont="1" applyAlignment="1"/>
    <xf numFmtId="0" fontId="48" fillId="3" borderId="10" xfId="0" applyNumberFormat="1" applyFont="1" applyFill="1" applyBorder="1" applyAlignment="1">
      <alignment horizontal="left" vertical="center" indent="1"/>
    </xf>
    <xf numFmtId="0" fontId="49" fillId="0" borderId="0" xfId="0" applyNumberFormat="1" applyFont="1" applyFill="1" applyBorder="1" applyAlignment="1">
      <alignment horizontal="center"/>
    </xf>
    <xf numFmtId="0" fontId="50" fillId="0" borderId="0" xfId="0" applyNumberFormat="1" applyFont="1" applyFill="1" applyBorder="1" applyAlignment="1">
      <alignment horizontal="center"/>
    </xf>
    <xf numFmtId="0" fontId="44" fillId="0" borderId="0" xfId="0" applyNumberFormat="1" applyFont="1" applyFill="1" applyBorder="1" applyAlignment="1">
      <alignment horizontal="center"/>
    </xf>
    <xf numFmtId="4" fontId="44" fillId="0" borderId="0" xfId="0" applyNumberFormat="1" applyFont="1" applyFill="1" applyBorder="1" applyAlignment="1">
      <alignment horizontal="center"/>
    </xf>
    <xf numFmtId="165" fontId="46" fillId="0" borderId="0" xfId="0" applyNumberFormat="1" applyFont="1" applyFill="1" applyBorder="1" applyAlignment="1">
      <alignment horizontal="right"/>
    </xf>
    <xf numFmtId="165" fontId="51" fillId="0" borderId="0" xfId="0" applyNumberFormat="1" applyFont="1" applyFill="1" applyBorder="1" applyAlignment="1">
      <alignment horizontal="right"/>
    </xf>
    <xf numFmtId="0" fontId="52" fillId="0" borderId="0" xfId="0" applyNumberFormat="1" applyFont="1" applyFill="1" applyBorder="1" applyAlignment="1">
      <alignment horizontal="center"/>
    </xf>
    <xf numFmtId="0" fontId="52" fillId="0" borderId="0" xfId="0" applyNumberFormat="1" applyFont="1" applyFill="1" applyBorder="1" applyAlignment="1"/>
    <xf numFmtId="0" fontId="51" fillId="0" borderId="0" xfId="0" applyNumberFormat="1" applyFont="1" applyFill="1" applyBorder="1" applyAlignment="1"/>
    <xf numFmtId="0" fontId="47" fillId="0" borderId="0" xfId="0" applyFont="1" applyFill="1" applyAlignment="1"/>
    <xf numFmtId="0" fontId="22" fillId="0" borderId="0" xfId="0" applyFont="1" applyFill="1" applyAlignment="1"/>
    <xf numFmtId="0" fontId="6" fillId="0" borderId="23" xfId="0" applyFont="1" applyFill="1" applyBorder="1" applyAlignment="1">
      <alignment horizontal="left" indent="1"/>
    </xf>
    <xf numFmtId="0" fontId="7" fillId="4" borderId="4" xfId="0" applyFont="1" applyFill="1" applyBorder="1" applyAlignment="1">
      <alignment horizontal="left" indent="1"/>
    </xf>
    <xf numFmtId="0" fontId="54" fillId="4" borderId="1" xfId="0" applyFont="1" applyFill="1" applyBorder="1" applyAlignment="1">
      <alignment horizontal="center"/>
    </xf>
    <xf numFmtId="165" fontId="55" fillId="4" borderId="1" xfId="0" applyNumberFormat="1" applyFont="1" applyFill="1" applyBorder="1" applyAlignment="1">
      <alignment horizontal="right"/>
    </xf>
    <xf numFmtId="165" fontId="53" fillId="4" borderId="5" xfId="0" applyNumberFormat="1" applyFont="1" applyFill="1" applyBorder="1" applyAlignment="1">
      <alignment horizontal="right"/>
    </xf>
    <xf numFmtId="0" fontId="26" fillId="0" borderId="0" xfId="17" quotePrefix="1" applyFont="1" applyAlignment="1">
      <alignment horizontal="left" vertical="top"/>
    </xf>
    <xf numFmtId="0" fontId="57" fillId="0" borderId="0" xfId="0" applyFont="1" applyFill="1" applyAlignment="1"/>
    <xf numFmtId="0" fontId="57" fillId="0" borderId="0" xfId="0" applyFont="1" applyAlignment="1"/>
    <xf numFmtId="0" fontId="53" fillId="4" borderId="1" xfId="0" applyFont="1" applyFill="1" applyBorder="1" applyAlignment="1">
      <alignment horizontal="left" indent="1"/>
    </xf>
    <xf numFmtId="0" fontId="6" fillId="0" borderId="8" xfId="0" applyFont="1" applyFill="1" applyBorder="1" applyAlignment="1">
      <alignment horizontal="center" vertical="top"/>
    </xf>
    <xf numFmtId="0" fontId="43" fillId="0" borderId="8" xfId="0" applyFont="1" applyFill="1" applyBorder="1" applyAlignment="1">
      <alignment horizontal="center" vertical="top"/>
    </xf>
    <xf numFmtId="0" fontId="61" fillId="0" borderId="0" xfId="17" applyFont="1" applyBorder="1" applyAlignment="1">
      <alignment horizontal="centerContinuous" vertical="top" wrapText="1"/>
    </xf>
    <xf numFmtId="0" fontId="3" fillId="0" borderId="0" xfId="17" applyFont="1" applyBorder="1" applyAlignment="1">
      <alignment horizontal="centerContinuous" vertical="top"/>
    </xf>
    <xf numFmtId="0" fontId="3" fillId="0" borderId="0" xfId="17" applyFont="1">
      <alignment vertical="top"/>
    </xf>
    <xf numFmtId="0" fontId="62" fillId="0" borderId="6" xfId="0" applyFont="1" applyFill="1" applyBorder="1" applyAlignment="1">
      <alignment horizontal="right" vertical="center" indent="1"/>
    </xf>
    <xf numFmtId="164" fontId="62" fillId="0" borderId="24" xfId="0" applyNumberFormat="1" applyFont="1" applyFill="1" applyBorder="1" applyAlignment="1" applyProtection="1">
      <alignment horizontal="center" vertical="center"/>
    </xf>
    <xf numFmtId="0" fontId="63" fillId="0" borderId="6" xfId="0" applyNumberFormat="1" applyFont="1" applyFill="1" applyBorder="1" applyAlignment="1">
      <alignment horizontal="center" vertical="center"/>
    </xf>
    <xf numFmtId="0" fontId="63" fillId="0" borderId="6" xfId="0" applyFont="1" applyFill="1" applyBorder="1" applyAlignment="1">
      <alignment horizontal="center" vertical="center"/>
    </xf>
    <xf numFmtId="165" fontId="64" fillId="0" borderId="6" xfId="0" applyNumberFormat="1" applyFont="1" applyFill="1" applyBorder="1" applyAlignment="1">
      <alignment horizontal="right" vertical="center"/>
    </xf>
    <xf numFmtId="165" fontId="29" fillId="0" borderId="7" xfId="0" applyNumberFormat="1" applyFont="1" applyFill="1" applyBorder="1" applyAlignment="1">
      <alignment horizontal="right" vertical="center"/>
    </xf>
    <xf numFmtId="1" fontId="65" fillId="0" borderId="0" xfId="0" applyNumberFormat="1" applyFont="1" applyFill="1" applyAlignment="1" applyProtection="1">
      <alignment horizontal="center"/>
      <protection locked="0"/>
    </xf>
    <xf numFmtId="0" fontId="66" fillId="0" borderId="0" xfId="0" applyFont="1" applyFill="1" applyAlignment="1"/>
    <xf numFmtId="0" fontId="67" fillId="0" borderId="0" xfId="0" applyFont="1" applyFill="1" applyAlignment="1"/>
    <xf numFmtId="0" fontId="56" fillId="0" borderId="0" xfId="0" applyFont="1" applyAlignment="1"/>
    <xf numFmtId="0" fontId="68" fillId="0" borderId="1" xfId="0" applyFont="1" applyFill="1" applyBorder="1" applyAlignment="1">
      <alignment vertical="top" wrapText="1"/>
    </xf>
    <xf numFmtId="4" fontId="41" fillId="3" borderId="10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top"/>
    </xf>
    <xf numFmtId="0" fontId="57" fillId="0" borderId="25" xfId="0" applyFont="1" applyFill="1" applyBorder="1" applyAlignment="1"/>
    <xf numFmtId="0" fontId="58" fillId="0" borderId="6" xfId="0" applyNumberFormat="1" applyFont="1" applyFill="1" applyBorder="1" applyAlignment="1">
      <alignment horizontal="center"/>
    </xf>
    <xf numFmtId="0" fontId="58" fillId="0" borderId="6" xfId="0" applyFont="1" applyFill="1" applyBorder="1" applyAlignment="1">
      <alignment horizontal="center"/>
    </xf>
    <xf numFmtId="0" fontId="59" fillId="0" borderId="6" xfId="0" applyFont="1" applyFill="1" applyBorder="1" applyAlignment="1">
      <alignment horizontal="right"/>
    </xf>
    <xf numFmtId="165" fontId="7" fillId="0" borderId="7" xfId="0" applyNumberFormat="1" applyFont="1" applyFill="1" applyBorder="1" applyAlignment="1">
      <alignment horizontal="right"/>
    </xf>
    <xf numFmtId="0" fontId="68" fillId="0" borderId="0" xfId="0" applyFont="1" applyFill="1" applyBorder="1" applyAlignment="1">
      <alignment vertical="top" wrapText="1"/>
    </xf>
    <xf numFmtId="0" fontId="37" fillId="0" borderId="20" xfId="17" applyFont="1" applyBorder="1" applyAlignment="1">
      <alignment horizontal="centerContinuous" vertical="top" wrapText="1"/>
    </xf>
    <xf numFmtId="0" fontId="47" fillId="0" borderId="8" xfId="0" applyFont="1" applyFill="1" applyBorder="1" applyAlignment="1">
      <alignment horizontal="center" vertical="top"/>
    </xf>
    <xf numFmtId="0" fontId="57" fillId="5" borderId="26" xfId="0" applyFont="1" applyFill="1" applyBorder="1" applyAlignment="1"/>
    <xf numFmtId="0" fontId="58" fillId="5" borderId="10" xfId="0" applyNumberFormat="1" applyFont="1" applyFill="1" applyBorder="1" applyAlignment="1">
      <alignment horizontal="center"/>
    </xf>
    <xf numFmtId="0" fontId="58" fillId="5" borderId="10" xfId="0" applyFont="1" applyFill="1" applyBorder="1" applyAlignment="1">
      <alignment horizontal="center"/>
    </xf>
    <xf numFmtId="0" fontId="59" fillId="5" borderId="10" xfId="0" applyFont="1" applyFill="1" applyBorder="1" applyAlignment="1">
      <alignment horizontal="right"/>
    </xf>
    <xf numFmtId="165" fontId="7" fillId="5" borderId="11" xfId="0" applyNumberFormat="1" applyFont="1" applyFill="1" applyBorder="1" applyAlignment="1">
      <alignment horizontal="right"/>
    </xf>
    <xf numFmtId="164" fontId="62" fillId="0" borderId="23" xfId="0" applyNumberFormat="1" applyFont="1" applyFill="1" applyBorder="1" applyAlignment="1" applyProtection="1">
      <alignment horizontal="center" vertical="center"/>
    </xf>
    <xf numFmtId="0" fontId="62" fillId="0" borderId="2" xfId="0" applyFont="1" applyFill="1" applyBorder="1" applyAlignment="1">
      <alignment horizontal="right" vertical="center" indent="1"/>
    </xf>
    <xf numFmtId="0" fontId="63" fillId="0" borderId="2" xfId="0" applyNumberFormat="1" applyFont="1" applyFill="1" applyBorder="1" applyAlignment="1">
      <alignment horizontal="center" vertical="center"/>
    </xf>
    <xf numFmtId="0" fontId="63" fillId="0" borderId="2" xfId="0" applyFont="1" applyFill="1" applyBorder="1" applyAlignment="1">
      <alignment horizontal="center" vertical="center"/>
    </xf>
    <xf numFmtId="165" fontId="64" fillId="0" borderId="2" xfId="0" applyNumberFormat="1" applyFont="1" applyFill="1" applyBorder="1" applyAlignment="1">
      <alignment horizontal="right" vertical="center"/>
    </xf>
    <xf numFmtId="165" fontId="29" fillId="0" borderId="3" xfId="0" applyNumberFormat="1" applyFont="1" applyFill="1" applyBorder="1" applyAlignment="1">
      <alignment horizontal="right" vertical="center"/>
    </xf>
    <xf numFmtId="0" fontId="60" fillId="0" borderId="1" xfId="0" quotePrefix="1" applyFont="1" applyFill="1" applyBorder="1" applyAlignment="1">
      <alignment vertical="top" wrapText="1"/>
    </xf>
    <xf numFmtId="0" fontId="60" fillId="0" borderId="0" xfId="0" quotePrefix="1" applyFont="1" applyFill="1" applyBorder="1" applyAlignment="1">
      <alignment vertical="top" wrapText="1"/>
    </xf>
    <xf numFmtId="0" fontId="57" fillId="0" borderId="0" xfId="0" applyFont="1" applyFill="1" applyBorder="1" applyAlignment="1"/>
    <xf numFmtId="0" fontId="58" fillId="0" borderId="1" xfId="0" applyNumberFormat="1" applyFont="1" applyFill="1" applyBorder="1" applyAlignment="1">
      <alignment horizontal="center"/>
    </xf>
    <xf numFmtId="0" fontId="58" fillId="0" borderId="1" xfId="0" applyFont="1" applyFill="1" applyBorder="1" applyAlignment="1">
      <alignment horizontal="center"/>
    </xf>
    <xf numFmtId="0" fontId="59" fillId="0" borderId="1" xfId="0" applyFont="1" applyFill="1" applyBorder="1" applyAlignment="1">
      <alignment horizontal="right"/>
    </xf>
    <xf numFmtId="165" fontId="7" fillId="0" borderId="5" xfId="0" applyNumberFormat="1" applyFont="1" applyFill="1" applyBorder="1" applyAlignment="1">
      <alignment horizontal="right"/>
    </xf>
    <xf numFmtId="0" fontId="69" fillId="0" borderId="0" xfId="0" quotePrefix="1" applyFont="1" applyFill="1" applyBorder="1" applyAlignment="1">
      <alignment vertical="top" wrapText="1"/>
    </xf>
    <xf numFmtId="0" fontId="70" fillId="0" borderId="8" xfId="0" applyFont="1" applyFill="1" applyBorder="1" applyAlignment="1">
      <alignment horizontal="center" vertical="top"/>
    </xf>
    <xf numFmtId="0" fontId="43" fillId="0" borderId="8" xfId="0" applyFont="1" applyBorder="1" applyAlignment="1">
      <alignment horizontal="center" vertical="top"/>
    </xf>
    <xf numFmtId="0" fontId="68" fillId="0" borderId="0" xfId="0" applyFont="1" applyAlignment="1">
      <alignment vertical="top" wrapText="1"/>
    </xf>
    <xf numFmtId="0" fontId="41" fillId="0" borderId="1" xfId="0" applyFont="1" applyBorder="1" applyAlignment="1">
      <alignment horizontal="center"/>
    </xf>
    <xf numFmtId="165" fontId="38" fillId="0" borderId="1" xfId="0" applyNumberFormat="1" applyFont="1" applyBorder="1" applyAlignment="1">
      <alignment horizontal="right"/>
    </xf>
    <xf numFmtId="165" fontId="5" fillId="0" borderId="5" xfId="0" applyNumberFormat="1" applyFont="1" applyBorder="1" applyAlignment="1">
      <alignment horizontal="right"/>
    </xf>
    <xf numFmtId="0" fontId="43" fillId="0" borderId="0" xfId="0" applyFont="1" applyAlignment="1">
      <alignment horizontal="center"/>
    </xf>
    <xf numFmtId="0" fontId="43" fillId="0" borderId="0" xfId="0" applyFont="1"/>
    <xf numFmtId="0" fontId="6" fillId="0" borderId="24" xfId="0" applyFont="1" applyBorder="1" applyAlignment="1">
      <alignment horizontal="center" vertical="top"/>
    </xf>
    <xf numFmtId="0" fontId="57" fillId="5" borderId="26" xfId="0" applyFont="1" applyFill="1" applyBorder="1"/>
    <xf numFmtId="0" fontId="57" fillId="0" borderId="0" xfId="0" applyFont="1"/>
    <xf numFmtId="0" fontId="6" fillId="0" borderId="8" xfId="0" applyFont="1" applyBorder="1" applyAlignment="1">
      <alignment horizontal="center" vertical="top"/>
    </xf>
    <xf numFmtId="0" fontId="68" fillId="0" borderId="1" xfId="0" applyFont="1" applyBorder="1" applyAlignment="1">
      <alignment vertical="top" wrapText="1"/>
    </xf>
    <xf numFmtId="0" fontId="71" fillId="0" borderId="1" xfId="0" quotePrefix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right"/>
    </xf>
    <xf numFmtId="0" fontId="47" fillId="0" borderId="8" xfId="0" applyFont="1" applyFill="1" applyBorder="1" applyAlignment="1">
      <alignment horizontal="center" vertical="center"/>
    </xf>
    <xf numFmtId="0" fontId="60" fillId="0" borderId="1" xfId="0" quotePrefix="1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/>
    </xf>
    <xf numFmtId="165" fontId="38" fillId="0" borderId="1" xfId="0" applyNumberFormat="1" applyFont="1" applyFill="1" applyBorder="1" applyAlignment="1">
      <alignment horizontal="right" vertical="center"/>
    </xf>
    <xf numFmtId="165" fontId="5" fillId="0" borderId="5" xfId="0" applyNumberFormat="1" applyFont="1" applyFill="1" applyBorder="1" applyAlignment="1">
      <alignment horizontal="right" vertical="center"/>
    </xf>
    <xf numFmtId="0" fontId="43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vertical="center"/>
    </xf>
    <xf numFmtId="0" fontId="43" fillId="0" borderId="0" xfId="0" applyFont="1" applyAlignment="1">
      <alignment vertical="center"/>
    </xf>
    <xf numFmtId="0" fontId="60" fillId="0" borderId="0" xfId="0" quotePrefix="1" applyFont="1" applyFill="1" applyBorder="1" applyAlignment="1">
      <alignment vertical="center" wrapText="1"/>
    </xf>
    <xf numFmtId="0" fontId="60" fillId="0" borderId="1" xfId="0" applyFont="1" applyBorder="1" applyAlignment="1">
      <alignment vertical="top" wrapText="1"/>
    </xf>
    <xf numFmtId="0" fontId="60" fillId="0" borderId="8" xfId="0" applyFont="1" applyBorder="1" applyAlignment="1">
      <alignment horizontal="center" vertical="top"/>
    </xf>
    <xf numFmtId="0" fontId="60" fillId="0" borderId="0" xfId="0" applyFont="1" applyAlignment="1">
      <alignment horizontal="center"/>
    </xf>
    <xf numFmtId="0" fontId="60" fillId="0" borderId="0" xfId="0" applyFont="1"/>
    <xf numFmtId="0" fontId="60" fillId="0" borderId="0" xfId="0" applyFont="1" applyBorder="1" applyAlignment="1">
      <alignment vertical="top" wrapText="1"/>
    </xf>
    <xf numFmtId="0" fontId="60" fillId="0" borderId="0" xfId="0" applyFont="1" applyFill="1" applyBorder="1" applyAlignment="1">
      <alignment vertical="top" wrapText="1"/>
    </xf>
    <xf numFmtId="0" fontId="72" fillId="0" borderId="1" xfId="0" applyFont="1" applyFill="1" applyBorder="1" applyAlignment="1">
      <alignment horizontal="center"/>
    </xf>
    <xf numFmtId="0" fontId="69" fillId="0" borderId="0" xfId="0" applyFont="1" applyFill="1" applyBorder="1" applyAlignment="1">
      <alignment vertical="top" wrapText="1"/>
    </xf>
    <xf numFmtId="0" fontId="75" fillId="0" borderId="0" xfId="0" quotePrefix="1" applyFont="1" applyFill="1" applyBorder="1" applyAlignment="1">
      <alignment horizontal="left" vertical="center" wrapText="1" indent="1"/>
    </xf>
    <xf numFmtId="0" fontId="60" fillId="0" borderId="0" xfId="0" quotePrefix="1" applyFont="1" applyFill="1" applyBorder="1" applyAlignment="1">
      <alignment horizontal="left" vertical="center" wrapText="1" indent="1"/>
    </xf>
    <xf numFmtId="0" fontId="60" fillId="0" borderId="1" xfId="0" quotePrefix="1" applyFont="1" applyFill="1" applyBorder="1" applyAlignment="1">
      <alignment horizontal="left" vertical="top" wrapText="1" indent="1"/>
    </xf>
    <xf numFmtId="0" fontId="6" fillId="6" borderId="8" xfId="0" applyFont="1" applyFill="1" applyBorder="1" applyAlignment="1">
      <alignment horizontal="center" vertical="top"/>
    </xf>
    <xf numFmtId="0" fontId="68" fillId="6" borderId="1" xfId="0" applyFont="1" applyFill="1" applyBorder="1" applyAlignment="1">
      <alignment vertical="top" wrapText="1"/>
    </xf>
    <xf numFmtId="0" fontId="41" fillId="6" borderId="1" xfId="0" applyFont="1" applyFill="1" applyBorder="1" applyAlignment="1">
      <alignment horizontal="center"/>
    </xf>
    <xf numFmtId="165" fontId="38" fillId="6" borderId="1" xfId="0" applyNumberFormat="1" applyFont="1" applyFill="1" applyBorder="1" applyAlignment="1">
      <alignment horizontal="right"/>
    </xf>
    <xf numFmtId="165" fontId="5" fillId="6" borderId="5" xfId="0" applyNumberFormat="1" applyFont="1" applyFill="1" applyBorder="1" applyAlignment="1">
      <alignment horizontal="right"/>
    </xf>
    <xf numFmtId="0" fontId="76" fillId="7" borderId="0" xfId="0" quotePrefix="1" applyFont="1" applyFill="1" applyBorder="1" applyAlignment="1">
      <alignment vertical="center" wrapText="1"/>
    </xf>
    <xf numFmtId="0" fontId="76" fillId="7" borderId="1" xfId="0" quotePrefix="1" applyFont="1" applyFill="1" applyBorder="1" applyAlignment="1">
      <alignment vertical="top" wrapText="1"/>
    </xf>
    <xf numFmtId="0" fontId="41" fillId="7" borderId="1" xfId="0" applyFont="1" applyFill="1" applyBorder="1" applyAlignment="1">
      <alignment horizontal="center"/>
    </xf>
    <xf numFmtId="0" fontId="60" fillId="7" borderId="1" xfId="0" quotePrefix="1" applyFont="1" applyFill="1" applyBorder="1" applyAlignment="1">
      <alignment vertical="top" wrapText="1"/>
    </xf>
    <xf numFmtId="165" fontId="38" fillId="7" borderId="1" xfId="0" applyNumberFormat="1" applyFont="1" applyFill="1" applyBorder="1" applyAlignment="1">
      <alignment horizontal="right"/>
    </xf>
    <xf numFmtId="165" fontId="5" fillId="7" borderId="5" xfId="0" applyNumberFormat="1" applyFont="1" applyFill="1" applyBorder="1" applyAlignment="1">
      <alignment horizontal="right"/>
    </xf>
    <xf numFmtId="0" fontId="69" fillId="7" borderId="0" xfId="0" quotePrefix="1" applyFont="1" applyFill="1" applyBorder="1" applyAlignment="1">
      <alignment vertical="top" wrapText="1"/>
    </xf>
    <xf numFmtId="0" fontId="57" fillId="7" borderId="25" xfId="0" applyFont="1" applyFill="1" applyBorder="1" applyAlignment="1"/>
    <xf numFmtId="0" fontId="58" fillId="7" borderId="6" xfId="0" applyNumberFormat="1" applyFont="1" applyFill="1" applyBorder="1" applyAlignment="1">
      <alignment horizontal="center"/>
    </xf>
    <xf numFmtId="0" fontId="58" fillId="7" borderId="6" xfId="0" applyFont="1" applyFill="1" applyBorder="1" applyAlignment="1">
      <alignment horizontal="center"/>
    </xf>
    <xf numFmtId="0" fontId="59" fillId="7" borderId="6" xfId="0" applyFont="1" applyFill="1" applyBorder="1" applyAlignment="1">
      <alignment horizontal="right"/>
    </xf>
    <xf numFmtId="165" fontId="7" fillId="7" borderId="7" xfId="0" applyNumberFormat="1" applyFont="1" applyFill="1" applyBorder="1" applyAlignment="1">
      <alignment horizontal="right"/>
    </xf>
    <xf numFmtId="0" fontId="60" fillId="7" borderId="0" xfId="0" applyFont="1" applyFill="1" applyBorder="1" applyAlignment="1">
      <alignment vertical="top" wrapText="1"/>
    </xf>
    <xf numFmtId="0" fontId="5" fillId="0" borderId="0" xfId="17" applyFont="1" applyAlignment="1">
      <alignment vertical="top" wrapText="1"/>
    </xf>
    <xf numFmtId="0" fontId="24" fillId="0" borderId="15" xfId="17" applyFont="1" applyBorder="1" applyAlignment="1">
      <alignment horizontal="center" vertical="top" wrapText="1"/>
    </xf>
    <xf numFmtId="0" fontId="26" fillId="0" borderId="0" xfId="16" applyFont="1" applyAlignment="1">
      <alignment horizontal="center" vertical="top" wrapText="1"/>
    </xf>
    <xf numFmtId="0" fontId="26" fillId="0" borderId="16" xfId="16" applyFont="1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</cellXfs>
  <cellStyles count="27">
    <cellStyle name="Article note1" xfId="1" xr:uid="{00000000-0005-0000-0000-000000000000}"/>
    <cellStyle name="Article note2" xfId="2" xr:uid="{00000000-0005-0000-0000-000001000000}"/>
    <cellStyle name="Article note3" xfId="3" xr:uid="{00000000-0005-0000-0000-000002000000}"/>
    <cellStyle name="Article note4" xfId="4" xr:uid="{00000000-0005-0000-0000-000003000000}"/>
    <cellStyle name="Article note5" xfId="5" xr:uid="{00000000-0005-0000-0000-000004000000}"/>
    <cellStyle name="CE" xfId="6" xr:uid="{00000000-0005-0000-0000-000005000000}"/>
    <cellStyle name="Chap 1" xfId="7" xr:uid="{00000000-0005-0000-0000-000006000000}"/>
    <cellStyle name="Chap 2" xfId="8" xr:uid="{00000000-0005-0000-0000-000007000000}"/>
    <cellStyle name="Chap 3" xfId="9" xr:uid="{00000000-0005-0000-0000-000008000000}"/>
    <cellStyle name="Descr Article" xfId="10" xr:uid="{00000000-0005-0000-0000-000009000000}"/>
    <cellStyle name="Info Entete" xfId="11" xr:uid="{00000000-0005-0000-0000-00000A000000}"/>
    <cellStyle name="Inter Entete" xfId="12" xr:uid="{00000000-0005-0000-0000-00000B000000}"/>
    <cellStyle name="Loc Litteraire" xfId="13" xr:uid="{00000000-0005-0000-0000-00000C000000}"/>
    <cellStyle name="Loc Structuree" xfId="14" xr:uid="{00000000-0005-0000-0000-00000D000000}"/>
    <cellStyle name="Lot" xfId="15" xr:uid="{00000000-0005-0000-0000-00000E000000}"/>
    <cellStyle name="Normal" xfId="0" builtinId="0"/>
    <cellStyle name="Normal 2" xfId="16" xr:uid="{00000000-0005-0000-0000-000010000000}"/>
    <cellStyle name="Normal 3" xfId="24" xr:uid="{00000000-0005-0000-0000-000011000000}"/>
    <cellStyle name="Normal 4" xfId="25" xr:uid="{00000000-0005-0000-0000-000012000000}"/>
    <cellStyle name="Normal 5" xfId="26" xr:uid="{00000000-0005-0000-0000-000013000000}"/>
    <cellStyle name="Normal_2006 Menuiserie - BPU" xfId="17" xr:uid="{00000000-0005-0000-0000-000014000000}"/>
    <cellStyle name="Qte Structuree" xfId="18" xr:uid="{00000000-0005-0000-0000-000015000000}"/>
    <cellStyle name="Structure" xfId="19" xr:uid="{00000000-0005-0000-0000-000016000000}"/>
    <cellStyle name="Structure Note" xfId="20" xr:uid="{00000000-0005-0000-0000-000017000000}"/>
    <cellStyle name="Structure_BPU Peinture Edition2006 En cours" xfId="21" xr:uid="{00000000-0005-0000-0000-000018000000}"/>
    <cellStyle name="Titre Article" xfId="22" xr:uid="{00000000-0005-0000-0000-000019000000}"/>
    <cellStyle name="Titre Entete" xfId="23" xr:uid="{00000000-0005-0000-0000-00001A000000}"/>
  </cellStyles>
  <dxfs count="34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1</xdr:col>
      <xdr:colOff>76200</xdr:colOff>
      <xdr:row>5</xdr:row>
      <xdr:rowOff>104775</xdr:rowOff>
    </xdr:to>
    <xdr:pic>
      <xdr:nvPicPr>
        <xdr:cNvPr id="7194" name="Picture 1" descr="logoquadri_150dpi_25">
          <a:extLst>
            <a:ext uri="{FF2B5EF4-FFF2-40B4-BE49-F238E27FC236}">
              <a16:creationId xmlns:a16="http://schemas.microsoft.com/office/drawing/2014/main" id="{00000000-0008-0000-0000-00001A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0025"/>
          <a:ext cx="11049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E37"/>
  <sheetViews>
    <sheetView showGridLines="0" zoomScaleNormal="100" workbookViewId="0">
      <selection activeCell="B7" sqref="B7"/>
    </sheetView>
  </sheetViews>
  <sheetFormatPr baseColWidth="10" defaultColWidth="11.42578125" defaultRowHeight="12.75" x14ac:dyDescent="0.2"/>
  <cols>
    <col min="1" max="2" width="16.7109375" style="6" customWidth="1"/>
    <col min="3" max="3" width="21.7109375" style="6" customWidth="1"/>
    <col min="4" max="5" width="16.7109375" style="6" customWidth="1"/>
    <col min="6" max="16384" width="11.42578125" style="6"/>
  </cols>
  <sheetData>
    <row r="1" spans="1:5" x14ac:dyDescent="0.2">
      <c r="A1" s="191"/>
      <c r="B1" s="5"/>
    </row>
    <row r="2" spans="1:5" ht="23.25" x14ac:dyDescent="0.2">
      <c r="A2" s="191"/>
      <c r="B2" s="7" t="s">
        <v>3</v>
      </c>
      <c r="C2" s="8"/>
      <c r="D2" s="8"/>
      <c r="E2" s="8"/>
    </row>
    <row r="3" spans="1:5" ht="23.25" x14ac:dyDescent="0.2">
      <c r="A3" s="191"/>
      <c r="B3" s="7" t="s">
        <v>4</v>
      </c>
      <c r="C3" s="8"/>
      <c r="D3" s="8"/>
      <c r="E3" s="8"/>
    </row>
    <row r="4" spans="1:5" ht="20.25" x14ac:dyDescent="0.2">
      <c r="A4" s="191"/>
      <c r="B4" s="9"/>
      <c r="C4" s="8"/>
      <c r="D4" s="8"/>
      <c r="E4" s="8"/>
    </row>
    <row r="5" spans="1:5" ht="15" x14ac:dyDescent="0.2">
      <c r="A5" s="191"/>
      <c r="B5" s="10" t="s">
        <v>260</v>
      </c>
      <c r="C5" s="8"/>
      <c r="D5" s="8"/>
      <c r="E5" s="8"/>
    </row>
    <row r="6" spans="1:5" x14ac:dyDescent="0.2">
      <c r="A6" s="191"/>
      <c r="B6" s="11"/>
      <c r="C6" s="8"/>
      <c r="D6" s="8"/>
      <c r="E6" s="8"/>
    </row>
    <row r="7" spans="1:5" x14ac:dyDescent="0.2">
      <c r="A7" s="191"/>
      <c r="B7" s="12" t="s">
        <v>261</v>
      </c>
      <c r="C7" s="8"/>
      <c r="D7" s="8"/>
      <c r="E7" s="8"/>
    </row>
    <row r="8" spans="1:5" x14ac:dyDescent="0.2">
      <c r="A8" s="13"/>
    </row>
    <row r="9" spans="1:5" x14ac:dyDescent="0.2">
      <c r="A9" s="13"/>
    </row>
    <row r="10" spans="1:5" ht="13.5" thickBot="1" x14ac:dyDescent="0.25">
      <c r="A10" s="13"/>
    </row>
    <row r="11" spans="1:5" ht="12" customHeight="1" thickTop="1" x14ac:dyDescent="0.2">
      <c r="A11" s="14"/>
      <c r="B11" s="15"/>
      <c r="C11" s="15"/>
      <c r="D11" s="15"/>
      <c r="E11" s="16"/>
    </row>
    <row r="12" spans="1:5" ht="12" customHeight="1" x14ac:dyDescent="0.2">
      <c r="A12" s="17"/>
      <c r="B12" s="18"/>
      <c r="C12" s="18"/>
      <c r="D12" s="18"/>
      <c r="E12" s="19"/>
    </row>
    <row r="13" spans="1:5" ht="30" x14ac:dyDescent="0.2">
      <c r="A13" s="20" t="s">
        <v>5</v>
      </c>
      <c r="B13" s="18"/>
      <c r="C13" s="18"/>
      <c r="D13" s="18"/>
      <c r="E13" s="19"/>
    </row>
    <row r="14" spans="1:5" ht="30" x14ac:dyDescent="0.2">
      <c r="A14" s="20"/>
      <c r="B14" s="18"/>
      <c r="C14" s="18"/>
      <c r="D14" s="18"/>
      <c r="E14" s="19"/>
    </row>
    <row r="15" spans="1:5" ht="12" customHeight="1" x14ac:dyDescent="0.2">
      <c r="A15" s="17"/>
      <c r="B15" s="18"/>
      <c r="C15" s="18"/>
      <c r="D15" s="18"/>
      <c r="E15" s="19"/>
    </row>
    <row r="16" spans="1:5" ht="12" customHeight="1" thickBot="1" x14ac:dyDescent="0.25">
      <c r="A16" s="21"/>
      <c r="B16" s="22"/>
      <c r="C16" s="22"/>
      <c r="D16" s="22"/>
      <c r="E16" s="23"/>
    </row>
    <row r="17" spans="1:5" ht="13.15" customHeight="1" thickTop="1" x14ac:dyDescent="0.2">
      <c r="A17" s="28"/>
      <c r="B17" s="18"/>
      <c r="C17" s="18"/>
      <c r="D17" s="18"/>
      <c r="E17" s="18"/>
    </row>
    <row r="18" spans="1:5" ht="111" x14ac:dyDescent="0.2">
      <c r="A18" s="116" t="s">
        <v>238</v>
      </c>
      <c r="B18" s="26"/>
      <c r="C18" s="26"/>
      <c r="D18" s="26"/>
      <c r="E18" s="27"/>
    </row>
    <row r="19" spans="1:5" ht="13.15" customHeight="1" x14ac:dyDescent="0.2">
      <c r="A19" s="24"/>
      <c r="B19" s="8"/>
      <c r="C19" s="8"/>
      <c r="D19" s="8"/>
      <c r="E19" s="8"/>
    </row>
    <row r="20" spans="1:5" ht="131.25" x14ac:dyDescent="0.2">
      <c r="A20" s="25" t="s">
        <v>247</v>
      </c>
      <c r="B20" s="26"/>
      <c r="C20" s="26"/>
      <c r="D20" s="26"/>
      <c r="E20" s="27"/>
    </row>
    <row r="21" spans="1:5" s="96" customFormat="1" x14ac:dyDescent="0.2">
      <c r="A21" s="94"/>
      <c r="B21" s="95"/>
      <c r="C21" s="95"/>
      <c r="D21" s="95"/>
      <c r="E21" s="95"/>
    </row>
    <row r="22" spans="1:5" ht="13.15" customHeight="1" thickBot="1" x14ac:dyDescent="0.25">
      <c r="A22" s="24"/>
      <c r="B22" s="8"/>
      <c r="C22" s="8"/>
      <c r="D22" s="8"/>
      <c r="E22" s="8"/>
    </row>
    <row r="23" spans="1:5" ht="12" customHeight="1" thickTop="1" x14ac:dyDescent="0.2">
      <c r="A23" s="29"/>
      <c r="B23" s="15"/>
      <c r="C23" s="15"/>
      <c r="D23" s="15"/>
      <c r="E23" s="16"/>
    </row>
    <row r="24" spans="1:5" ht="12" customHeight="1" x14ac:dyDescent="0.2">
      <c r="A24" s="30"/>
      <c r="B24" s="18"/>
      <c r="C24" s="18"/>
      <c r="D24" s="18"/>
      <c r="E24" s="19"/>
    </row>
    <row r="25" spans="1:5" ht="83.65" customHeight="1" x14ac:dyDescent="0.2">
      <c r="A25" s="192" t="s">
        <v>6</v>
      </c>
      <c r="B25" s="193"/>
      <c r="C25" s="193"/>
      <c r="D25" s="193"/>
      <c r="E25" s="194"/>
    </row>
    <row r="26" spans="1:5" ht="12" customHeight="1" x14ac:dyDescent="0.2">
      <c r="A26" s="30"/>
      <c r="B26" s="18"/>
      <c r="C26" s="18"/>
      <c r="D26" s="18"/>
      <c r="E26" s="19"/>
    </row>
    <row r="27" spans="1:5" ht="12" customHeight="1" thickBot="1" x14ac:dyDescent="0.25">
      <c r="A27" s="31"/>
      <c r="B27" s="22"/>
      <c r="C27" s="22"/>
      <c r="D27" s="22"/>
      <c r="E27" s="23"/>
    </row>
    <row r="28" spans="1:5" ht="13.5" thickTop="1" x14ac:dyDescent="0.2">
      <c r="A28" s="13"/>
    </row>
    <row r="29" spans="1:5" ht="25.5" x14ac:dyDescent="0.2">
      <c r="A29" s="13"/>
      <c r="D29" s="88"/>
      <c r="E29" s="33">
        <v>45658</v>
      </c>
    </row>
    <row r="30" spans="1:5" x14ac:dyDescent="0.2">
      <c r="A30" s="13"/>
      <c r="E30" s="35"/>
    </row>
    <row r="31" spans="1:5" x14ac:dyDescent="0.2">
      <c r="A31" s="13"/>
      <c r="E31" s="35"/>
    </row>
    <row r="32" spans="1:5" x14ac:dyDescent="0.2">
      <c r="A32" s="13"/>
      <c r="E32" s="34"/>
    </row>
    <row r="33" spans="1:5" x14ac:dyDescent="0.2">
      <c r="A33" s="13"/>
      <c r="E33" s="35"/>
    </row>
    <row r="34" spans="1:5" x14ac:dyDescent="0.2">
      <c r="A34" s="13"/>
      <c r="E34" s="35"/>
    </row>
    <row r="35" spans="1:5" x14ac:dyDescent="0.2">
      <c r="A35" s="13"/>
      <c r="E35" s="35"/>
    </row>
    <row r="36" spans="1:5" x14ac:dyDescent="0.2">
      <c r="A36" s="13"/>
    </row>
    <row r="37" spans="1:5" ht="25.5" x14ac:dyDescent="0.2">
      <c r="A37" s="32"/>
      <c r="E37" s="33"/>
    </row>
  </sheetData>
  <mergeCells count="2">
    <mergeCell ref="A1:A7"/>
    <mergeCell ref="A25:E25"/>
  </mergeCells>
  <printOptions horizontalCentered="1"/>
  <pageMargins left="0" right="0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U365"/>
  <sheetViews>
    <sheetView showGridLines="0" tabSelected="1" zoomScaleNormal="100" zoomScaleSheetLayoutView="115" workbookViewId="0">
      <selection activeCell="G18" sqref="G18"/>
    </sheetView>
  </sheetViews>
  <sheetFormatPr baseColWidth="10" defaultColWidth="11.28515625" defaultRowHeight="12.75" x14ac:dyDescent="0.2"/>
  <cols>
    <col min="1" max="1" width="7.7109375" style="51" customWidth="1"/>
    <col min="2" max="2" width="65" style="51" bestFit="1" customWidth="1"/>
    <col min="3" max="3" width="5.7109375" style="62" customWidth="1"/>
    <col min="4" max="4" width="8.5703125" style="59" customWidth="1"/>
    <col min="5" max="5" width="8" style="59" customWidth="1"/>
    <col min="6" max="6" width="12.5703125" style="56" customWidth="1"/>
    <col min="7" max="7" width="14.7109375" style="52" bestFit="1" customWidth="1"/>
    <col min="8" max="8" width="3.5703125" style="51" customWidth="1"/>
    <col min="9" max="16384" width="11.28515625" style="51"/>
  </cols>
  <sheetData>
    <row r="1" spans="1:255" s="39" customFormat="1" ht="58.5" customHeight="1" x14ac:dyDescent="0.2">
      <c r="A1" s="195" t="s">
        <v>237</v>
      </c>
      <c r="B1" s="195"/>
      <c r="C1" s="195"/>
      <c r="D1" s="195"/>
      <c r="E1" s="195"/>
      <c r="F1" s="195"/>
      <c r="G1" s="195"/>
      <c r="H1" s="38"/>
      <c r="I1" s="38"/>
    </row>
    <row r="2" spans="1:255" s="80" customFormat="1" thickBot="1" x14ac:dyDescent="0.25">
      <c r="A2" s="72"/>
      <c r="B2" s="73"/>
      <c r="C2" s="74"/>
      <c r="D2" s="75"/>
      <c r="E2" s="75"/>
      <c r="F2" s="76"/>
      <c r="G2" s="77"/>
      <c r="H2" s="78"/>
      <c r="I2" s="79"/>
      <c r="J2" s="79"/>
      <c r="IT2" s="81"/>
      <c r="IU2" s="82"/>
    </row>
    <row r="3" spans="1:255" s="41" customFormat="1" ht="39" thickBot="1" x14ac:dyDescent="0.25">
      <c r="A3" s="44" t="s">
        <v>0</v>
      </c>
      <c r="B3" s="71" t="s">
        <v>1</v>
      </c>
      <c r="C3" s="60" t="s">
        <v>2</v>
      </c>
      <c r="D3" s="108" t="s">
        <v>11</v>
      </c>
      <c r="E3" s="108" t="s">
        <v>12</v>
      </c>
      <c r="F3" s="53" t="s">
        <v>8</v>
      </c>
      <c r="G3" s="36" t="s">
        <v>7</v>
      </c>
      <c r="H3" s="1"/>
      <c r="I3" s="40"/>
      <c r="J3" s="40"/>
      <c r="IT3" s="42"/>
      <c r="IU3" s="43"/>
    </row>
    <row r="4" spans="1:255" s="47" customFormat="1" x14ac:dyDescent="0.2">
      <c r="A4" s="83"/>
      <c r="B4" s="45"/>
      <c r="C4" s="61"/>
      <c r="D4" s="58"/>
      <c r="E4" s="58"/>
      <c r="F4" s="54"/>
      <c r="G4" s="37"/>
      <c r="H4" s="3"/>
      <c r="I4" s="46"/>
      <c r="J4" s="46"/>
      <c r="IU4" s="48"/>
    </row>
    <row r="5" spans="1:255" s="49" customFormat="1" ht="15.75" x14ac:dyDescent="0.25">
      <c r="A5" s="84">
        <v>2</v>
      </c>
      <c r="B5" s="91" t="s">
        <v>15</v>
      </c>
      <c r="C5" s="85"/>
      <c r="D5" s="85"/>
      <c r="E5" s="85"/>
      <c r="F5" s="86"/>
      <c r="G5" s="87"/>
      <c r="H5" s="4"/>
      <c r="IU5" s="50"/>
    </row>
    <row r="6" spans="1:255" s="49" customFormat="1" ht="15.75" x14ac:dyDescent="0.25">
      <c r="A6" s="93"/>
      <c r="B6" s="115"/>
      <c r="C6" s="57"/>
      <c r="D6" s="57"/>
      <c r="E6" s="57"/>
      <c r="F6" s="55"/>
      <c r="G6" s="63"/>
      <c r="H6" s="4"/>
      <c r="IU6" s="50"/>
    </row>
    <row r="7" spans="1:255" s="69" customFormat="1" ht="28.5" x14ac:dyDescent="0.2">
      <c r="A7" s="92" t="s">
        <v>94</v>
      </c>
      <c r="B7" s="107" t="s">
        <v>18</v>
      </c>
      <c r="C7" s="64"/>
      <c r="D7" s="65"/>
      <c r="E7" s="65"/>
      <c r="F7" s="66"/>
      <c r="G7" s="67"/>
      <c r="H7" s="68"/>
      <c r="IU7" s="70"/>
    </row>
    <row r="8" spans="1:255" s="89" customFormat="1" ht="15" customHeight="1" x14ac:dyDescent="0.25">
      <c r="A8" s="92"/>
      <c r="B8" s="131"/>
      <c r="C8" s="132"/>
      <c r="D8" s="133"/>
      <c r="E8" s="133"/>
      <c r="F8" s="134"/>
      <c r="G8" s="135"/>
      <c r="IS8" s="90"/>
    </row>
    <row r="9" spans="1:255" s="69" customFormat="1" ht="15" customHeight="1" x14ac:dyDescent="0.2">
      <c r="A9" s="137" t="s">
        <v>95</v>
      </c>
      <c r="B9" s="129" t="s">
        <v>239</v>
      </c>
      <c r="C9" s="57" t="s">
        <v>16</v>
      </c>
      <c r="D9" s="57">
        <v>1</v>
      </c>
      <c r="E9" s="57">
        <f>D9</f>
        <v>1</v>
      </c>
      <c r="F9" s="55"/>
      <c r="G9" s="63">
        <f>+IF(E9=0,D9*F9,E9*F9)</f>
        <v>0</v>
      </c>
      <c r="H9" s="68"/>
      <c r="IU9" s="70"/>
    </row>
    <row r="10" spans="1:255" s="69" customFormat="1" ht="15" customHeight="1" x14ac:dyDescent="0.2">
      <c r="A10" s="93"/>
      <c r="B10" s="115"/>
      <c r="C10" s="57"/>
      <c r="D10" s="57"/>
      <c r="E10" s="57"/>
      <c r="F10" s="55"/>
      <c r="G10" s="63"/>
      <c r="H10" s="68"/>
      <c r="IU10" s="70"/>
    </row>
    <row r="11" spans="1:255" s="89" customFormat="1" ht="15" customHeight="1" thickBot="1" x14ac:dyDescent="0.3">
      <c r="A11" s="109"/>
      <c r="B11" s="110"/>
      <c r="C11" s="111"/>
      <c r="D11" s="112"/>
      <c r="E11" s="112"/>
      <c r="F11" s="113" t="str">
        <f>"Sous-total"&amp;" - "&amp;B9</f>
        <v>Sous-total - Constat de commissaire de justice</v>
      </c>
      <c r="G11" s="114">
        <f>SUBTOTAL(9,G9:G10)</f>
        <v>0</v>
      </c>
      <c r="IS11" s="90"/>
    </row>
    <row r="12" spans="1:255" s="89" customFormat="1" ht="15" customHeight="1" x14ac:dyDescent="0.25">
      <c r="A12" s="92"/>
      <c r="B12" s="131"/>
      <c r="C12" s="132"/>
      <c r="D12" s="133"/>
      <c r="E12" s="133"/>
      <c r="F12" s="134"/>
      <c r="G12" s="135"/>
      <c r="IS12" s="90"/>
    </row>
    <row r="13" spans="1:255" s="89" customFormat="1" ht="15" customHeight="1" x14ac:dyDescent="0.25">
      <c r="A13" s="137" t="s">
        <v>96</v>
      </c>
      <c r="B13" s="129" t="s">
        <v>251</v>
      </c>
      <c r="C13" s="57"/>
      <c r="D13" s="57"/>
      <c r="E13" s="57"/>
      <c r="F13" s="55"/>
      <c r="G13" s="63"/>
      <c r="IS13" s="90"/>
    </row>
    <row r="14" spans="1:255" s="89" customFormat="1" ht="15" customHeight="1" x14ac:dyDescent="0.25">
      <c r="A14" s="137"/>
      <c r="B14" s="178" t="s">
        <v>241</v>
      </c>
      <c r="C14" s="57" t="s">
        <v>10</v>
      </c>
      <c r="D14" s="57">
        <v>87</v>
      </c>
      <c r="E14" s="57">
        <f>D14</f>
        <v>87</v>
      </c>
      <c r="F14" s="55"/>
      <c r="G14" s="63">
        <f t="shared" ref="G14:G15" si="0">+IF(E14=0,D14*F14,E14*F14)</f>
        <v>0</v>
      </c>
      <c r="IS14" s="90"/>
    </row>
    <row r="15" spans="1:255" s="89" customFormat="1" ht="30.75" customHeight="1" x14ac:dyDescent="0.25">
      <c r="A15" s="137"/>
      <c r="B15" s="178" t="s">
        <v>242</v>
      </c>
      <c r="C15" s="57" t="s">
        <v>16</v>
      </c>
      <c r="D15" s="57">
        <v>1</v>
      </c>
      <c r="E15" s="57">
        <f>D15</f>
        <v>1</v>
      </c>
      <c r="F15" s="55"/>
      <c r="G15" s="63">
        <f t="shared" si="0"/>
        <v>0</v>
      </c>
      <c r="IS15" s="90"/>
    </row>
    <row r="16" spans="1:255" s="69" customFormat="1" ht="15" customHeight="1" x14ac:dyDescent="0.2">
      <c r="A16" s="93"/>
      <c r="B16" s="169"/>
      <c r="C16" s="57"/>
      <c r="D16" s="57"/>
      <c r="E16" s="57"/>
      <c r="F16" s="55"/>
      <c r="G16" s="63"/>
      <c r="H16" s="68"/>
      <c r="IU16" s="70"/>
    </row>
    <row r="17" spans="1:255" s="89" customFormat="1" ht="15" customHeight="1" thickBot="1" x14ac:dyDescent="0.3">
      <c r="A17" s="109"/>
      <c r="B17" s="110"/>
      <c r="C17" s="111"/>
      <c r="D17" s="112"/>
      <c r="E17" s="112"/>
      <c r="F17" s="113" t="str">
        <f>"Sous-total"&amp;" - "&amp;B13</f>
        <v>Sous-total - Palissades de protection des abords des chantiers, dans la Cour d’Honneur</v>
      </c>
      <c r="G17" s="114">
        <f>SUBTOTAL(9,G13:G16)</f>
        <v>0</v>
      </c>
      <c r="IS17" s="90"/>
    </row>
    <row r="18" spans="1:255" s="89" customFormat="1" ht="15" customHeight="1" x14ac:dyDescent="0.25">
      <c r="A18" s="92"/>
      <c r="B18" s="131"/>
      <c r="C18" s="132"/>
      <c r="D18" s="133"/>
      <c r="E18" s="133"/>
      <c r="F18" s="134"/>
      <c r="G18" s="135"/>
      <c r="IS18" s="90"/>
    </row>
    <row r="19" spans="1:255" s="69" customFormat="1" ht="15" customHeight="1" x14ac:dyDescent="0.2">
      <c r="A19" s="137" t="s">
        <v>97</v>
      </c>
      <c r="B19" s="129" t="s">
        <v>61</v>
      </c>
      <c r="C19" s="57" t="s">
        <v>10</v>
      </c>
      <c r="D19" s="57">
        <f>(17+9.5)*2</f>
        <v>53</v>
      </c>
      <c r="E19" s="57">
        <f>D19</f>
        <v>53</v>
      </c>
      <c r="F19" s="55"/>
      <c r="G19" s="63">
        <f t="shared" ref="G19" si="1">+IF(E19=0,D19*F19,E19*F19)</f>
        <v>0</v>
      </c>
      <c r="H19" s="68"/>
      <c r="IU19" s="70"/>
    </row>
    <row r="20" spans="1:255" s="69" customFormat="1" ht="15" customHeight="1" x14ac:dyDescent="0.2">
      <c r="A20" s="93"/>
      <c r="B20" s="136"/>
      <c r="C20" s="57"/>
      <c r="D20" s="57"/>
      <c r="E20" s="57"/>
      <c r="F20" s="55"/>
      <c r="G20" s="63"/>
      <c r="H20" s="68"/>
      <c r="IU20" s="70"/>
    </row>
    <row r="21" spans="1:255" s="89" customFormat="1" ht="15" customHeight="1" thickBot="1" x14ac:dyDescent="0.3">
      <c r="A21" s="109"/>
      <c r="B21" s="110"/>
      <c r="C21" s="111"/>
      <c r="D21" s="112"/>
      <c r="E21" s="112"/>
      <c r="F21" s="113" t="str">
        <f>"Sous-total"&amp;" - "&amp;B19</f>
        <v xml:space="preserve">Sous-total - Palissades de la zone de stockage extérieure de chantier </v>
      </c>
      <c r="G21" s="114">
        <f>SUBTOTAL(9,G19:G20)</f>
        <v>0</v>
      </c>
      <c r="IS21" s="90"/>
    </row>
    <row r="22" spans="1:255" s="89" customFormat="1" ht="15" customHeight="1" x14ac:dyDescent="0.25">
      <c r="A22" s="92"/>
      <c r="B22" s="131"/>
      <c r="C22" s="132"/>
      <c r="D22" s="133"/>
      <c r="E22" s="133"/>
      <c r="F22" s="134"/>
      <c r="G22" s="135"/>
      <c r="IS22" s="90"/>
    </row>
    <row r="23" spans="1:255" s="47" customFormat="1" ht="15" customHeight="1" x14ac:dyDescent="0.2">
      <c r="A23" s="137" t="s">
        <v>98</v>
      </c>
      <c r="B23" s="129" t="s">
        <v>99</v>
      </c>
      <c r="C23" s="57" t="s">
        <v>17</v>
      </c>
      <c r="D23" s="57">
        <f>ROUNDUP(((14.5*9.5)+(4.59*3.22)+(2.34*2.61)+(8.89*2.45)),0)</f>
        <v>181</v>
      </c>
      <c r="E23" s="57">
        <f>D23</f>
        <v>181</v>
      </c>
      <c r="F23" s="55"/>
      <c r="G23" s="63">
        <f t="shared" ref="G23" si="2">+IF(E23=0,D23*F23,E23*F23)</f>
        <v>0</v>
      </c>
      <c r="H23" s="2"/>
      <c r="IU23" s="48"/>
    </row>
    <row r="24" spans="1:255" s="69" customFormat="1" ht="15" customHeight="1" x14ac:dyDescent="0.2">
      <c r="A24" s="93"/>
      <c r="B24" s="115"/>
      <c r="C24" s="57"/>
      <c r="D24" s="57"/>
      <c r="E24" s="57"/>
      <c r="F24" s="55"/>
      <c r="G24" s="63"/>
      <c r="H24" s="68"/>
      <c r="IU24" s="70"/>
    </row>
    <row r="25" spans="1:255" s="89" customFormat="1" ht="15" customHeight="1" thickBot="1" x14ac:dyDescent="0.3">
      <c r="A25" s="109"/>
      <c r="B25" s="110"/>
      <c r="C25" s="111"/>
      <c r="D25" s="112"/>
      <c r="E25" s="112"/>
      <c r="F25" s="113" t="str">
        <f>"Sous-total"&amp;" - "&amp;B23</f>
        <v>Sous-total - Protection du sol extérieures</v>
      </c>
      <c r="G25" s="114">
        <f>SUBTOTAL(9,G23:G24)</f>
        <v>0</v>
      </c>
      <c r="IS25" s="90"/>
    </row>
    <row r="26" spans="1:255" s="89" customFormat="1" ht="15" customHeight="1" x14ac:dyDescent="0.25">
      <c r="A26" s="92"/>
      <c r="B26" s="131"/>
      <c r="C26" s="132"/>
      <c r="D26" s="133"/>
      <c r="E26" s="133"/>
      <c r="F26" s="134"/>
      <c r="G26" s="135"/>
      <c r="IS26" s="90"/>
    </row>
    <row r="27" spans="1:255" s="69" customFormat="1" ht="30.75" customHeight="1" x14ac:dyDescent="0.2">
      <c r="A27" s="137" t="s">
        <v>100</v>
      </c>
      <c r="B27" s="129" t="s">
        <v>101</v>
      </c>
      <c r="C27" s="57" t="s">
        <v>17</v>
      </c>
      <c r="D27" s="57">
        <f>ROUNDUP(((4.59*3.22)),0)</f>
        <v>15</v>
      </c>
      <c r="E27" s="57">
        <f>D27</f>
        <v>15</v>
      </c>
      <c r="F27" s="55"/>
      <c r="G27" s="63">
        <f t="shared" ref="G27" si="3">+IF(E27=0,D27*F27,E27*F27)</f>
        <v>0</v>
      </c>
      <c r="H27" s="68"/>
      <c r="IU27" s="70"/>
    </row>
    <row r="28" spans="1:255" s="69" customFormat="1" ht="15" customHeight="1" x14ac:dyDescent="0.2">
      <c r="A28" s="137"/>
      <c r="B28" s="136"/>
      <c r="C28" s="57"/>
      <c r="D28" s="57"/>
      <c r="E28" s="57"/>
      <c r="F28" s="55"/>
      <c r="G28" s="63"/>
      <c r="H28" s="68"/>
      <c r="IU28" s="70"/>
    </row>
    <row r="29" spans="1:255" s="69" customFormat="1" ht="15" customHeight="1" x14ac:dyDescent="0.2">
      <c r="A29" s="137"/>
      <c r="B29" s="130"/>
      <c r="C29" s="57"/>
      <c r="D29" s="57"/>
      <c r="E29" s="57"/>
      <c r="F29" s="55"/>
      <c r="G29" s="63"/>
      <c r="H29" s="68"/>
      <c r="IU29" s="70"/>
    </row>
    <row r="30" spans="1:255" s="89" customFormat="1" ht="15" customHeight="1" thickBot="1" x14ac:dyDescent="0.3">
      <c r="A30" s="109"/>
      <c r="B30" s="110"/>
      <c r="C30" s="111"/>
      <c r="D30" s="112"/>
      <c r="E30" s="112"/>
      <c r="F30" s="113" t="str">
        <f>"Sous-total"&amp;" - "&amp;B27</f>
        <v>Sous-total - Tunnels de protection des abords des chantiers pour permettre l’accès sécurisé au pavillon nord-est (Surface au sol)</v>
      </c>
      <c r="G30" s="114">
        <f>SUBTOTAL(9,G27:G28)</f>
        <v>0</v>
      </c>
      <c r="IS30" s="90"/>
    </row>
    <row r="31" spans="1:255" s="89" customFormat="1" ht="15" customHeight="1" x14ac:dyDescent="0.25">
      <c r="A31" s="92"/>
      <c r="B31" s="131"/>
      <c r="C31" s="132"/>
      <c r="D31" s="133"/>
      <c r="E31" s="133"/>
      <c r="F31" s="134"/>
      <c r="G31" s="135"/>
      <c r="IS31" s="90"/>
    </row>
    <row r="32" spans="1:255" s="89" customFormat="1" ht="32.25" customHeight="1" x14ac:dyDescent="0.25">
      <c r="A32" s="137" t="s">
        <v>102</v>
      </c>
      <c r="B32" s="179" t="s">
        <v>246</v>
      </c>
      <c r="C32" s="180" t="s">
        <v>17</v>
      </c>
      <c r="D32" s="180">
        <f>ROUNDUP(((8.89*2.45)),0)</f>
        <v>22</v>
      </c>
      <c r="E32" s="180">
        <f>D32</f>
        <v>22</v>
      </c>
      <c r="F32" s="55"/>
      <c r="G32" s="63">
        <f t="shared" ref="G32" si="4">+IF(E32=0,D32*F32,E32*F32)</f>
        <v>0</v>
      </c>
      <c r="IS32" s="90"/>
    </row>
    <row r="33" spans="1:255" s="89" customFormat="1" ht="32.25" customHeight="1" x14ac:dyDescent="0.25">
      <c r="A33" s="137"/>
      <c r="B33" s="179" t="s">
        <v>243</v>
      </c>
      <c r="C33" s="180" t="s">
        <v>2</v>
      </c>
      <c r="D33" s="180">
        <v>1</v>
      </c>
      <c r="E33" s="180">
        <f>D33</f>
        <v>1</v>
      </c>
      <c r="F33" s="55"/>
      <c r="G33" s="63">
        <f t="shared" ref="G33" si="5">+IF(E33=0,D33*F33,E33*F33)</f>
        <v>0</v>
      </c>
      <c r="IS33" s="90"/>
    </row>
    <row r="34" spans="1:255" s="89" customFormat="1" ht="15" customHeight="1" thickBot="1" x14ac:dyDescent="0.3">
      <c r="A34" s="109"/>
      <c r="B34" s="110"/>
      <c r="C34" s="111"/>
      <c r="D34" s="112"/>
      <c r="E34" s="112"/>
      <c r="F34" s="113" t="str">
        <f>"Sous-total"&amp;" - "&amp;B32</f>
        <v>Sous-total - Tunnels de protection et porte provisoire pour accéder au chantier de l’accueil (A0038)</v>
      </c>
      <c r="G34" s="114">
        <f>SUBTOTAL(9,G32:G33)</f>
        <v>0</v>
      </c>
      <c r="IS34" s="90"/>
    </row>
    <row r="35" spans="1:255" s="89" customFormat="1" ht="15" customHeight="1" x14ac:dyDescent="0.25">
      <c r="A35" s="92"/>
      <c r="B35" s="131"/>
      <c r="C35" s="132"/>
      <c r="D35" s="133"/>
      <c r="E35" s="133"/>
      <c r="F35" s="134"/>
      <c r="G35" s="135"/>
      <c r="IS35" s="90"/>
    </row>
    <row r="36" spans="1:255" s="89" customFormat="1" ht="15" customHeight="1" x14ac:dyDescent="0.25">
      <c r="A36" s="137" t="s">
        <v>103</v>
      </c>
      <c r="B36" s="129" t="s">
        <v>252</v>
      </c>
      <c r="C36" s="57" t="s">
        <v>17</v>
      </c>
      <c r="D36" s="57">
        <f>ROUNDUP(((2.34*2.61)),0)</f>
        <v>7</v>
      </c>
      <c r="E36" s="57">
        <f>D36</f>
        <v>7</v>
      </c>
      <c r="F36" s="55"/>
      <c r="G36" s="63">
        <f t="shared" ref="G36" si="6">+IF(E36=0,D36*F36,E36*F36)</f>
        <v>0</v>
      </c>
      <c r="IS36" s="90"/>
    </row>
    <row r="37" spans="1:255" s="69" customFormat="1" ht="15" customHeight="1" x14ac:dyDescent="0.2">
      <c r="A37" s="93"/>
      <c r="B37" s="169"/>
      <c r="C37" s="57"/>
      <c r="D37" s="57"/>
      <c r="E37" s="57"/>
      <c r="F37" s="55"/>
      <c r="G37" s="63"/>
      <c r="H37" s="68"/>
      <c r="IU37" s="70"/>
    </row>
    <row r="38" spans="1:255" s="89" customFormat="1" ht="15" customHeight="1" thickBot="1" x14ac:dyDescent="0.3">
      <c r="A38" s="109"/>
      <c r="B38" s="110"/>
      <c r="C38" s="111"/>
      <c r="D38" s="112"/>
      <c r="E38" s="112"/>
      <c r="F38" s="113" t="str">
        <f>"Sous-total"&amp;" - "&amp;B36</f>
        <v>Sous-total - Tunnel de protection pour accéder au Dôme Tournon</v>
      </c>
      <c r="G38" s="114">
        <f>SUBTOTAL(9,G36:G37)</f>
        <v>0</v>
      </c>
      <c r="IS38" s="90"/>
    </row>
    <row r="39" spans="1:255" s="89" customFormat="1" ht="15" customHeight="1" x14ac:dyDescent="0.25">
      <c r="A39" s="92"/>
      <c r="B39" s="131"/>
      <c r="C39" s="132"/>
      <c r="D39" s="133"/>
      <c r="E39" s="133"/>
      <c r="F39" s="134"/>
      <c r="G39" s="135"/>
      <c r="IS39" s="90"/>
    </row>
    <row r="40" spans="1:255" s="89" customFormat="1" ht="15" customHeight="1" x14ac:dyDescent="0.25">
      <c r="A40" s="137" t="s">
        <v>104</v>
      </c>
      <c r="B40" s="129" t="s">
        <v>105</v>
      </c>
      <c r="C40" s="57" t="s">
        <v>2</v>
      </c>
      <c r="D40" s="57">
        <v>3</v>
      </c>
      <c r="E40" s="57">
        <f>D40</f>
        <v>3</v>
      </c>
      <c r="F40" s="55"/>
      <c r="G40" s="63">
        <f t="shared" ref="G40" si="7">+IF(E40=0,D40*F40,E40*F40)</f>
        <v>0</v>
      </c>
      <c r="IS40" s="90"/>
    </row>
    <row r="41" spans="1:255" s="69" customFormat="1" ht="15" customHeight="1" x14ac:dyDescent="0.2">
      <c r="A41" s="93"/>
      <c r="B41" s="136"/>
      <c r="C41" s="57"/>
      <c r="D41" s="57"/>
      <c r="E41" s="57"/>
      <c r="F41" s="55"/>
      <c r="G41" s="63"/>
      <c r="H41" s="68"/>
      <c r="IU41" s="70"/>
    </row>
    <row r="42" spans="1:255" s="89" customFormat="1" ht="15" customHeight="1" thickBot="1" x14ac:dyDescent="0.3">
      <c r="A42" s="109"/>
      <c r="B42" s="110"/>
      <c r="C42" s="111"/>
      <c r="D42" s="112"/>
      <c r="E42" s="112"/>
      <c r="F42" s="113" t="str">
        <f>"Sous-total"&amp;" - "&amp;B40</f>
        <v>Sous-total - Fermetures provisoires en bois avec vantaux intégrés</v>
      </c>
      <c r="G42" s="114">
        <f>SUBTOTAL(9,G40:G41)</f>
        <v>0</v>
      </c>
      <c r="IS42" s="90"/>
    </row>
    <row r="43" spans="1:255" s="89" customFormat="1" ht="15" customHeight="1" x14ac:dyDescent="0.25">
      <c r="A43" s="92"/>
      <c r="B43" s="131"/>
      <c r="C43" s="132"/>
      <c r="D43" s="133"/>
      <c r="E43" s="133"/>
      <c r="F43" s="134"/>
      <c r="G43" s="135"/>
      <c r="IS43" s="90"/>
    </row>
    <row r="44" spans="1:255" s="89" customFormat="1" ht="15" customHeight="1" x14ac:dyDescent="0.25">
      <c r="A44" s="137" t="s">
        <v>106</v>
      </c>
      <c r="B44" s="129" t="s">
        <v>20</v>
      </c>
      <c r="C44" s="57"/>
      <c r="D44" s="57"/>
      <c r="E44" s="57"/>
      <c r="F44" s="55"/>
      <c r="G44" s="63"/>
      <c r="IS44" s="90"/>
    </row>
    <row r="45" spans="1:255" s="89" customFormat="1" ht="31.5" customHeight="1" x14ac:dyDescent="0.25">
      <c r="A45" s="137"/>
      <c r="B45" s="130" t="s">
        <v>248</v>
      </c>
      <c r="C45" s="57" t="s">
        <v>17</v>
      </c>
      <c r="D45" s="57">
        <f>ROUNDUP((5*7.5),0)</f>
        <v>38</v>
      </c>
      <c r="E45" s="57">
        <f t="shared" ref="E45:E51" si="8">D45</f>
        <v>38</v>
      </c>
      <c r="F45" s="55"/>
      <c r="G45" s="63">
        <f t="shared" ref="G45" si="9">+IF(E45=0,D45*F45,E45*F45)</f>
        <v>0</v>
      </c>
      <c r="IS45" s="90"/>
    </row>
    <row r="46" spans="1:255" s="89" customFormat="1" ht="15" customHeight="1" x14ac:dyDescent="0.25">
      <c r="A46" s="137"/>
      <c r="B46" s="130" t="s">
        <v>111</v>
      </c>
      <c r="C46" s="57"/>
      <c r="D46" s="57"/>
      <c r="E46" s="57"/>
      <c r="F46" s="55"/>
      <c r="G46" s="63"/>
      <c r="IS46" s="90"/>
    </row>
    <row r="47" spans="1:255" s="89" customFormat="1" ht="15" customHeight="1" x14ac:dyDescent="0.25">
      <c r="A47" s="137"/>
      <c r="B47" s="170" t="s">
        <v>112</v>
      </c>
      <c r="C47" s="57" t="s">
        <v>16</v>
      </c>
      <c r="D47" s="57">
        <v>1</v>
      </c>
      <c r="E47" s="57">
        <f t="shared" si="8"/>
        <v>1</v>
      </c>
      <c r="F47" s="55"/>
      <c r="G47" s="63">
        <f t="shared" ref="G47:G51" si="10">+IF(E47=0,D47*F47,E47*F47)</f>
        <v>0</v>
      </c>
      <c r="IS47" s="90"/>
    </row>
    <row r="48" spans="1:255" s="89" customFormat="1" ht="15" customHeight="1" x14ac:dyDescent="0.25">
      <c r="A48" s="137"/>
      <c r="B48" s="171" t="s">
        <v>113</v>
      </c>
      <c r="C48" s="57" t="s">
        <v>16</v>
      </c>
      <c r="D48" s="57">
        <v>1</v>
      </c>
      <c r="E48" s="57">
        <f t="shared" si="8"/>
        <v>1</v>
      </c>
      <c r="F48" s="55"/>
      <c r="G48" s="63">
        <f t="shared" si="10"/>
        <v>0</v>
      </c>
      <c r="IS48" s="90"/>
    </row>
    <row r="49" spans="1:255" s="89" customFormat="1" ht="15" customHeight="1" x14ac:dyDescent="0.25">
      <c r="A49" s="137"/>
      <c r="B49" s="130" t="s">
        <v>114</v>
      </c>
      <c r="C49" s="57"/>
      <c r="D49" s="57"/>
      <c r="E49" s="57"/>
      <c r="F49" s="55"/>
      <c r="G49" s="63"/>
      <c r="IS49" s="90"/>
    </row>
    <row r="50" spans="1:255" s="89" customFormat="1" ht="15" customHeight="1" x14ac:dyDescent="0.25">
      <c r="A50" s="137"/>
      <c r="B50" s="170" t="s">
        <v>115</v>
      </c>
      <c r="C50" s="57" t="s">
        <v>17</v>
      </c>
      <c r="D50" s="57">
        <f>ROUNDUP((53.15+6.1+21.08+47.17+20.21),0)</f>
        <v>148</v>
      </c>
      <c r="E50" s="57">
        <f t="shared" si="8"/>
        <v>148</v>
      </c>
      <c r="F50" s="55"/>
      <c r="G50" s="63">
        <f t="shared" si="10"/>
        <v>0</v>
      </c>
      <c r="IS50" s="90"/>
    </row>
    <row r="51" spans="1:255" s="89" customFormat="1" ht="15" customHeight="1" x14ac:dyDescent="0.25">
      <c r="A51" s="137"/>
      <c r="B51" s="170" t="s">
        <v>116</v>
      </c>
      <c r="C51" s="57" t="s">
        <v>17</v>
      </c>
      <c r="D51" s="57">
        <f>ROUNDUP((44.19+17.8),0)</f>
        <v>62</v>
      </c>
      <c r="E51" s="57">
        <f t="shared" si="8"/>
        <v>62</v>
      </c>
      <c r="F51" s="55"/>
      <c r="G51" s="63">
        <f t="shared" si="10"/>
        <v>0</v>
      </c>
      <c r="IS51" s="90"/>
    </row>
    <row r="52" spans="1:255" s="69" customFormat="1" ht="15" customHeight="1" x14ac:dyDescent="0.2">
      <c r="A52" s="93"/>
      <c r="B52" s="136"/>
      <c r="C52" s="57"/>
      <c r="D52" s="57"/>
      <c r="E52" s="57"/>
      <c r="F52" s="55"/>
      <c r="G52" s="63"/>
      <c r="H52" s="68"/>
      <c r="IU52" s="70"/>
    </row>
    <row r="53" spans="1:255" s="89" customFormat="1" ht="15" customHeight="1" thickBot="1" x14ac:dyDescent="0.3">
      <c r="A53" s="109"/>
      <c r="B53" s="110"/>
      <c r="C53" s="111"/>
      <c r="D53" s="112"/>
      <c r="E53" s="112"/>
      <c r="F53" s="113" t="str">
        <f>"Sous-total"&amp;" - "&amp;B44</f>
        <v>Sous-total - Protections intérieures</v>
      </c>
      <c r="G53" s="114">
        <f>SUBTOTAL(9,G44:G52)</f>
        <v>0</v>
      </c>
      <c r="IS53" s="90"/>
    </row>
    <row r="54" spans="1:255" s="89" customFormat="1" ht="15" customHeight="1" x14ac:dyDescent="0.25">
      <c r="A54" s="92"/>
      <c r="B54" s="131"/>
      <c r="C54" s="132"/>
      <c r="D54" s="133"/>
      <c r="E54" s="133"/>
      <c r="F54" s="134"/>
      <c r="G54" s="135"/>
      <c r="IS54" s="90"/>
    </row>
    <row r="55" spans="1:255" s="89" customFormat="1" ht="15" customHeight="1" x14ac:dyDescent="0.25">
      <c r="A55" s="137" t="s">
        <v>107</v>
      </c>
      <c r="B55" s="129" t="s">
        <v>21</v>
      </c>
      <c r="C55" s="57" t="s">
        <v>16</v>
      </c>
      <c r="D55" s="57">
        <v>1</v>
      </c>
      <c r="E55" s="57">
        <f>D55</f>
        <v>1</v>
      </c>
      <c r="F55" s="55"/>
      <c r="G55" s="63">
        <f t="shared" ref="G55" si="11">+IF(E55=0,D55*F55,E55*F55)</f>
        <v>0</v>
      </c>
      <c r="IS55" s="90"/>
    </row>
    <row r="56" spans="1:255" s="69" customFormat="1" ht="15" customHeight="1" x14ac:dyDescent="0.2">
      <c r="A56" s="93"/>
      <c r="B56" s="136"/>
      <c r="C56" s="57"/>
      <c r="D56" s="57"/>
      <c r="E56" s="57"/>
      <c r="F56" s="55"/>
      <c r="G56" s="63"/>
      <c r="H56" s="68"/>
      <c r="IU56" s="70"/>
    </row>
    <row r="57" spans="1:255" s="89" customFormat="1" ht="15" customHeight="1" thickBot="1" x14ac:dyDescent="0.3">
      <c r="A57" s="109"/>
      <c r="B57" s="110"/>
      <c r="C57" s="111"/>
      <c r="D57" s="112"/>
      <c r="E57" s="112"/>
      <c r="F57" s="113" t="str">
        <f>"Sous-total"&amp;" - "&amp;B55</f>
        <v>Sous-total - Branchement en eau de la zone de chantier</v>
      </c>
      <c r="G57" s="114">
        <f>SUBTOTAL(9,G55:G56)</f>
        <v>0</v>
      </c>
      <c r="IS57" s="90"/>
    </row>
    <row r="58" spans="1:255" s="89" customFormat="1" ht="15" customHeight="1" x14ac:dyDescent="0.25">
      <c r="A58" s="92"/>
      <c r="B58" s="131"/>
      <c r="C58" s="132"/>
      <c r="D58" s="133"/>
      <c r="E58" s="133"/>
      <c r="F58" s="134"/>
      <c r="G58" s="135"/>
      <c r="IS58" s="90"/>
    </row>
    <row r="59" spans="1:255" s="89" customFormat="1" ht="15" customHeight="1" x14ac:dyDescent="0.25">
      <c r="A59" s="137" t="s">
        <v>108</v>
      </c>
      <c r="B59" s="179" t="s">
        <v>250</v>
      </c>
      <c r="C59" s="180"/>
      <c r="D59" s="180" t="s">
        <v>118</v>
      </c>
      <c r="E59" s="180"/>
      <c r="F59" s="182"/>
      <c r="G59" s="183"/>
      <c r="IS59" s="90"/>
    </row>
    <row r="60" spans="1:255" s="69" customFormat="1" ht="15" customHeight="1" x14ac:dyDescent="0.2">
      <c r="A60" s="93"/>
      <c r="B60" s="136"/>
      <c r="C60" s="57"/>
      <c r="D60" s="57"/>
      <c r="E60" s="57"/>
      <c r="F60" s="55"/>
      <c r="G60" s="63"/>
      <c r="H60" s="68"/>
      <c r="IU60" s="70"/>
    </row>
    <row r="61" spans="1:255" s="89" customFormat="1" ht="15" customHeight="1" thickBot="1" x14ac:dyDescent="0.3">
      <c r="A61" s="109"/>
      <c r="B61" s="110"/>
      <c r="C61" s="111"/>
      <c r="D61" s="112"/>
      <c r="E61" s="112"/>
      <c r="F61" s="113" t="str">
        <f>"Sous-total"&amp;" - "&amp;B59</f>
        <v>Sous-total - Bennes à gravois - compris dépenses du compte prorata</v>
      </c>
      <c r="G61" s="114">
        <f>SUBTOTAL(9,G59:G60)</f>
        <v>0</v>
      </c>
      <c r="IS61" s="90"/>
    </row>
    <row r="62" spans="1:255" s="89" customFormat="1" ht="15" customHeight="1" x14ac:dyDescent="0.25">
      <c r="A62" s="92"/>
      <c r="B62" s="131"/>
      <c r="C62" s="132"/>
      <c r="D62" s="133"/>
      <c r="E62" s="133"/>
      <c r="F62" s="134"/>
      <c r="G62" s="135"/>
      <c r="IS62" s="90"/>
    </row>
    <row r="63" spans="1:255" s="89" customFormat="1" ht="15" customHeight="1" x14ac:dyDescent="0.25">
      <c r="A63" s="137" t="s">
        <v>109</v>
      </c>
      <c r="B63" s="181" t="s">
        <v>117</v>
      </c>
      <c r="C63" s="180"/>
      <c r="D63" s="180" t="s">
        <v>118</v>
      </c>
      <c r="E63" s="180"/>
      <c r="F63" s="182"/>
      <c r="G63" s="183"/>
      <c r="IS63" s="90"/>
    </row>
    <row r="64" spans="1:255" s="69" customFormat="1" ht="15" customHeight="1" x14ac:dyDescent="0.2">
      <c r="A64" s="93"/>
      <c r="B64" s="184"/>
      <c r="C64" s="180"/>
      <c r="D64" s="180"/>
      <c r="E64" s="180"/>
      <c r="F64" s="182"/>
      <c r="G64" s="183"/>
      <c r="H64" s="68"/>
      <c r="IU64" s="70"/>
    </row>
    <row r="65" spans="1:255" s="89" customFormat="1" ht="15" customHeight="1" thickBot="1" x14ac:dyDescent="0.3">
      <c r="A65" s="109"/>
      <c r="B65" s="185"/>
      <c r="C65" s="186"/>
      <c r="D65" s="187"/>
      <c r="E65" s="187"/>
      <c r="F65" s="188" t="str">
        <f>"Sous-total"&amp;" - "&amp;B63</f>
        <v>Sous-total - Planification des livraisons du chantier</v>
      </c>
      <c r="G65" s="189">
        <f>SUBTOTAL(9,G63:G64)</f>
        <v>0</v>
      </c>
      <c r="IS65" s="90"/>
    </row>
    <row r="66" spans="1:255" s="89" customFormat="1" ht="15" customHeight="1" x14ac:dyDescent="0.25">
      <c r="A66" s="92"/>
      <c r="B66" s="131"/>
      <c r="C66" s="132"/>
      <c r="D66" s="133"/>
      <c r="E66" s="133"/>
      <c r="F66" s="134"/>
      <c r="G66" s="135"/>
      <c r="IS66" s="90"/>
    </row>
    <row r="67" spans="1:255" s="89" customFormat="1" ht="15" customHeight="1" x14ac:dyDescent="0.25">
      <c r="A67" s="137" t="s">
        <v>110</v>
      </c>
      <c r="B67" s="129" t="s">
        <v>19</v>
      </c>
      <c r="C67" s="57" t="s">
        <v>16</v>
      </c>
      <c r="D67" s="57">
        <v>1</v>
      </c>
      <c r="E67" s="57">
        <f>D67</f>
        <v>1</v>
      </c>
      <c r="F67" s="55"/>
      <c r="G67" s="63">
        <f t="shared" ref="G67" si="12">+IF(E67=0,D67*F67,E67*F67)</f>
        <v>0</v>
      </c>
      <c r="IS67" s="90"/>
    </row>
    <row r="68" spans="1:255" s="69" customFormat="1" ht="15" customHeight="1" x14ac:dyDescent="0.2">
      <c r="A68" s="93"/>
      <c r="B68" s="115"/>
      <c r="C68" s="57"/>
      <c r="D68" s="57"/>
      <c r="E68" s="57"/>
      <c r="F68" s="55"/>
      <c r="G68" s="63"/>
      <c r="H68" s="68"/>
      <c r="IU68" s="70"/>
    </row>
    <row r="69" spans="1:255" s="89" customFormat="1" ht="15" customHeight="1" thickBot="1" x14ac:dyDescent="0.3">
      <c r="A69" s="109"/>
      <c r="B69" s="110"/>
      <c r="C69" s="111"/>
      <c r="D69" s="112"/>
      <c r="E69" s="112"/>
      <c r="F69" s="113" t="str">
        <f>"Sous-total"&amp;" - "&amp;B67</f>
        <v>Sous-total - Signalisation intérieure et extérieure</v>
      </c>
      <c r="G69" s="114">
        <f>SUBTOTAL(9,G67:G68)</f>
        <v>0</v>
      </c>
      <c r="IS69" s="90"/>
    </row>
    <row r="70" spans="1:255" s="89" customFormat="1" ht="15" customHeight="1" x14ac:dyDescent="0.25">
      <c r="A70" s="92"/>
      <c r="B70" s="131"/>
      <c r="C70" s="132"/>
      <c r="D70" s="133"/>
      <c r="E70" s="133"/>
      <c r="F70" s="134"/>
      <c r="G70" s="135"/>
      <c r="IS70" s="90"/>
    </row>
    <row r="71" spans="1:255" s="89" customFormat="1" ht="15" customHeight="1" x14ac:dyDescent="0.25">
      <c r="A71" s="137" t="s">
        <v>119</v>
      </c>
      <c r="B71" s="129" t="s">
        <v>120</v>
      </c>
      <c r="C71" s="57"/>
      <c r="D71" s="57"/>
      <c r="E71" s="57"/>
      <c r="F71" s="55"/>
      <c r="G71" s="63"/>
      <c r="IS71" s="90"/>
    </row>
    <row r="72" spans="1:255" s="89" customFormat="1" ht="15" customHeight="1" x14ac:dyDescent="0.25">
      <c r="A72" s="137"/>
      <c r="B72" s="130" t="s">
        <v>121</v>
      </c>
      <c r="C72" s="57" t="s">
        <v>16</v>
      </c>
      <c r="D72" s="57">
        <v>1</v>
      </c>
      <c r="E72" s="57">
        <f>D72</f>
        <v>1</v>
      </c>
      <c r="F72" s="55"/>
      <c r="G72" s="63">
        <f t="shared" ref="G72" si="13">+IF(E72=0,D72*F72,E72*F72)</f>
        <v>0</v>
      </c>
      <c r="IS72" s="90"/>
    </row>
    <row r="73" spans="1:255" s="89" customFormat="1" ht="15" customHeight="1" x14ac:dyDescent="0.25">
      <c r="A73" s="137"/>
      <c r="B73" s="130" t="s">
        <v>122</v>
      </c>
      <c r="C73" s="57" t="s">
        <v>16</v>
      </c>
      <c r="D73" s="57">
        <v>1</v>
      </c>
      <c r="E73" s="57">
        <f>D73</f>
        <v>1</v>
      </c>
      <c r="F73" s="55"/>
      <c r="G73" s="63">
        <f t="shared" ref="G73" si="14">+IF(E73=0,D73*F73,E73*F73)</f>
        <v>0</v>
      </c>
      <c r="IS73" s="90"/>
    </row>
    <row r="74" spans="1:255" s="69" customFormat="1" ht="15" customHeight="1" x14ac:dyDescent="0.2">
      <c r="A74" s="93"/>
      <c r="B74" s="115"/>
      <c r="C74" s="57"/>
      <c r="D74" s="57"/>
      <c r="E74" s="57"/>
      <c r="F74" s="55"/>
      <c r="G74" s="63"/>
      <c r="H74" s="68"/>
      <c r="IU74" s="70"/>
    </row>
    <row r="75" spans="1:255" s="89" customFormat="1" ht="15" customHeight="1" thickBot="1" x14ac:dyDescent="0.3">
      <c r="A75" s="109"/>
      <c r="B75" s="110"/>
      <c r="C75" s="111"/>
      <c r="D75" s="112"/>
      <c r="E75" s="112"/>
      <c r="F75" s="113" t="str">
        <f>"Sous-total"&amp;" - "&amp;B71</f>
        <v>Sous-total - Nettoyage</v>
      </c>
      <c r="G75" s="114">
        <f>SUBTOTAL(9,G71:G74)</f>
        <v>0</v>
      </c>
      <c r="IS75" s="90"/>
    </row>
    <row r="76" spans="1:255" s="89" customFormat="1" ht="15" customHeight="1" x14ac:dyDescent="0.25">
      <c r="A76" s="92"/>
      <c r="B76" s="131"/>
      <c r="C76" s="132"/>
      <c r="D76" s="133"/>
      <c r="E76" s="133"/>
      <c r="F76" s="134"/>
      <c r="G76" s="135"/>
      <c r="IS76" s="90"/>
    </row>
    <row r="77" spans="1:255" s="89" customFormat="1" ht="15" customHeight="1" x14ac:dyDescent="0.25">
      <c r="A77" s="137" t="s">
        <v>123</v>
      </c>
      <c r="B77" s="129" t="s">
        <v>244</v>
      </c>
      <c r="C77" s="57" t="s">
        <v>16</v>
      </c>
      <c r="D77" s="57">
        <v>1</v>
      </c>
      <c r="E77" s="57">
        <f>D77</f>
        <v>1</v>
      </c>
      <c r="F77" s="55"/>
      <c r="G77" s="63">
        <f t="shared" ref="G77" si="15">+IF(E77=0,D77*F77,E77*F77)</f>
        <v>0</v>
      </c>
      <c r="IS77" s="90"/>
    </row>
    <row r="78" spans="1:255" s="69" customFormat="1" ht="15" customHeight="1" x14ac:dyDescent="0.2">
      <c r="A78" s="93"/>
      <c r="B78" s="115"/>
      <c r="C78" s="57"/>
      <c r="D78" s="57"/>
      <c r="E78" s="57"/>
      <c r="F78" s="55"/>
      <c r="G78" s="63"/>
      <c r="H78" s="68"/>
      <c r="IU78" s="70"/>
    </row>
    <row r="79" spans="1:255" s="89" customFormat="1" ht="15" customHeight="1" thickBot="1" x14ac:dyDescent="0.3">
      <c r="A79" s="109"/>
      <c r="B79" s="110"/>
      <c r="C79" s="111"/>
      <c r="D79" s="112"/>
      <c r="E79" s="112"/>
      <c r="F79" s="113" t="str">
        <f>"Sous-total"&amp;" - "&amp;B77</f>
        <v>Sous-total - Relevés géomètre et implantation des axes de chantier</v>
      </c>
      <c r="G79" s="114">
        <f>SUBTOTAL(9,G77:G78)</f>
        <v>0</v>
      </c>
      <c r="IS79" s="90"/>
    </row>
    <row r="80" spans="1:255" s="89" customFormat="1" ht="15" customHeight="1" x14ac:dyDescent="0.25">
      <c r="A80" s="92"/>
      <c r="B80" s="131"/>
      <c r="C80" s="132"/>
      <c r="D80" s="133"/>
      <c r="E80" s="133"/>
      <c r="F80" s="134"/>
      <c r="G80" s="135"/>
      <c r="IS80" s="90"/>
    </row>
    <row r="81" spans="1:255" s="89" customFormat="1" ht="15" customHeight="1" x14ac:dyDescent="0.25">
      <c r="A81" s="137" t="s">
        <v>125</v>
      </c>
      <c r="B81" s="129" t="s">
        <v>124</v>
      </c>
      <c r="C81" s="57" t="s">
        <v>16</v>
      </c>
      <c r="D81" s="57">
        <v>1</v>
      </c>
      <c r="E81" s="57">
        <f>D81</f>
        <v>1</v>
      </c>
      <c r="F81" s="55"/>
      <c r="G81" s="63">
        <f t="shared" ref="G81" si="16">+IF(E81=0,D81*F81,E81*F81)</f>
        <v>0</v>
      </c>
      <c r="IS81" s="90"/>
    </row>
    <row r="82" spans="1:255" s="69" customFormat="1" ht="15" customHeight="1" x14ac:dyDescent="0.2">
      <c r="A82" s="93"/>
      <c r="B82" s="115"/>
      <c r="C82" s="57"/>
      <c r="D82" s="57"/>
      <c r="E82" s="57"/>
      <c r="F82" s="55"/>
      <c r="G82" s="63"/>
      <c r="H82" s="68"/>
      <c r="IU82" s="70"/>
    </row>
    <row r="83" spans="1:255" s="89" customFormat="1" ht="15" customHeight="1" thickBot="1" x14ac:dyDescent="0.3">
      <c r="A83" s="109"/>
      <c r="B83" s="110"/>
      <c r="C83" s="111"/>
      <c r="D83" s="112"/>
      <c r="E83" s="112"/>
      <c r="F83" s="113" t="str">
        <f>"Sous-total"&amp;" - "&amp;B81</f>
        <v>Sous-total - Trait de niveau</v>
      </c>
      <c r="G83" s="114">
        <f>SUBTOTAL(9,G81:G82)</f>
        <v>0</v>
      </c>
      <c r="IS83" s="90"/>
    </row>
    <row r="84" spans="1:255" s="89" customFormat="1" ht="15" customHeight="1" x14ac:dyDescent="0.25">
      <c r="A84" s="92"/>
      <c r="B84" s="131"/>
      <c r="C84" s="132"/>
      <c r="D84" s="133"/>
      <c r="E84" s="133"/>
      <c r="F84" s="134"/>
      <c r="G84" s="135"/>
      <c r="IS84" s="90"/>
    </row>
    <row r="85" spans="1:255" s="89" customFormat="1" ht="15" customHeight="1" x14ac:dyDescent="0.25">
      <c r="A85" s="137" t="s">
        <v>127</v>
      </c>
      <c r="B85" s="129" t="s">
        <v>126</v>
      </c>
      <c r="C85" s="57" t="s">
        <v>2</v>
      </c>
      <c r="D85" s="57">
        <v>2</v>
      </c>
      <c r="E85" s="57">
        <f>D85</f>
        <v>2</v>
      </c>
      <c r="F85" s="55"/>
      <c r="G85" s="63">
        <f t="shared" ref="G85" si="17">+IF(E85=0,D85*F85,E85*F85)</f>
        <v>0</v>
      </c>
      <c r="IS85" s="90"/>
    </row>
    <row r="86" spans="1:255" s="69" customFormat="1" ht="15" customHeight="1" x14ac:dyDescent="0.2">
      <c r="A86" s="93"/>
      <c r="B86" s="115"/>
      <c r="C86" s="57"/>
      <c r="D86" s="57"/>
      <c r="E86" s="57"/>
      <c r="F86" s="55"/>
      <c r="G86" s="63"/>
      <c r="H86" s="68"/>
      <c r="IU86" s="70"/>
    </row>
    <row r="87" spans="1:255" s="89" customFormat="1" ht="15" customHeight="1" thickBot="1" x14ac:dyDescent="0.3">
      <c r="A87" s="109"/>
      <c r="B87" s="110"/>
      <c r="C87" s="111"/>
      <c r="D87" s="112"/>
      <c r="E87" s="112"/>
      <c r="F87" s="113" t="str">
        <f>"Sous-total"&amp;" - "&amp;B85</f>
        <v>Sous-total - WC de chantier</v>
      </c>
      <c r="G87" s="114">
        <f>SUBTOTAL(9,G85:G86)</f>
        <v>0</v>
      </c>
      <c r="IS87" s="90"/>
    </row>
    <row r="88" spans="1:255" s="89" customFormat="1" ht="15" customHeight="1" x14ac:dyDescent="0.25">
      <c r="A88" s="92"/>
      <c r="B88" s="131"/>
      <c r="C88" s="132"/>
      <c r="D88" s="133"/>
      <c r="E88" s="133"/>
      <c r="F88" s="134"/>
      <c r="G88" s="135"/>
      <c r="IS88" s="90"/>
    </row>
    <row r="89" spans="1:255" s="89" customFormat="1" ht="15" customHeight="1" x14ac:dyDescent="0.25">
      <c r="A89" s="137" t="s">
        <v>245</v>
      </c>
      <c r="B89" s="129" t="s">
        <v>74</v>
      </c>
      <c r="C89" s="57" t="s">
        <v>16</v>
      </c>
      <c r="D89" s="57">
        <v>1</v>
      </c>
      <c r="E89" s="57">
        <f>D89</f>
        <v>1</v>
      </c>
      <c r="F89" s="55"/>
      <c r="G89" s="63">
        <f t="shared" ref="G89" si="18">+IF(E89=0,D89*F89,E89*F89)</f>
        <v>0</v>
      </c>
      <c r="IS89" s="90"/>
    </row>
    <row r="90" spans="1:255" s="69" customFormat="1" ht="15" customHeight="1" x14ac:dyDescent="0.2">
      <c r="A90" s="93"/>
      <c r="B90" s="115"/>
      <c r="C90" s="57"/>
      <c r="D90" s="57"/>
      <c r="E90" s="57"/>
      <c r="F90" s="55"/>
      <c r="G90" s="63"/>
      <c r="H90" s="68"/>
      <c r="IU90" s="70"/>
    </row>
    <row r="91" spans="1:255" s="89" customFormat="1" ht="15" customHeight="1" thickBot="1" x14ac:dyDescent="0.3">
      <c r="A91" s="109"/>
      <c r="B91" s="110"/>
      <c r="C91" s="111"/>
      <c r="D91" s="112"/>
      <c r="E91" s="112"/>
      <c r="F91" s="113" t="str">
        <f>"Sous-total"&amp;" - "&amp;B89</f>
        <v>Sous-total - Repli des installations de chantier</v>
      </c>
      <c r="G91" s="114">
        <f>SUBTOTAL(9,G89:G90)</f>
        <v>0</v>
      </c>
      <c r="IS91" s="90"/>
    </row>
    <row r="92" spans="1:255" s="144" customFormat="1" ht="15" customHeight="1" thickBot="1" x14ac:dyDescent="0.25">
      <c r="A92" s="138"/>
      <c r="B92" s="139"/>
      <c r="C92" s="140"/>
      <c r="D92" s="140"/>
      <c r="E92" s="140"/>
      <c r="F92" s="141"/>
      <c r="G92" s="142"/>
      <c r="H92" s="143"/>
    </row>
    <row r="93" spans="1:255" s="147" customFormat="1" ht="18" customHeight="1" thickBot="1" x14ac:dyDescent="0.3">
      <c r="A93" s="145"/>
      <c r="B93" s="146"/>
      <c r="C93" s="120"/>
      <c r="D93" s="120"/>
      <c r="E93" s="120"/>
      <c r="F93" s="121" t="str">
        <f>"Total"&amp;" - "&amp;B7</f>
        <v>Total - INSTALLATIONS DE CHANTIER ET ORGANISATION DE LA ZONE DE TRAVAIL</v>
      </c>
      <c r="G93" s="122">
        <f>SUBTOTAL(9,G7:G92)</f>
        <v>0</v>
      </c>
    </row>
    <row r="94" spans="1:255" s="69" customFormat="1" ht="15" customHeight="1" x14ac:dyDescent="0.2">
      <c r="A94" s="117"/>
      <c r="B94" s="136"/>
      <c r="C94" s="57"/>
      <c r="D94" s="57"/>
      <c r="E94" s="57"/>
      <c r="F94" s="55"/>
      <c r="G94" s="63"/>
      <c r="H94" s="68"/>
      <c r="IU94" s="70"/>
    </row>
    <row r="95" spans="1:255" s="144" customFormat="1" ht="15" customHeight="1" x14ac:dyDescent="0.2">
      <c r="A95" s="173" t="s">
        <v>128</v>
      </c>
      <c r="B95" s="174" t="s">
        <v>129</v>
      </c>
      <c r="C95" s="175"/>
      <c r="D95" s="175" t="s">
        <v>118</v>
      </c>
      <c r="E95" s="175"/>
      <c r="F95" s="176"/>
      <c r="G95" s="177"/>
      <c r="H95" s="143"/>
    </row>
    <row r="96" spans="1:255" s="144" customFormat="1" ht="15" customHeight="1" x14ac:dyDescent="0.2">
      <c r="A96" s="148"/>
      <c r="B96" s="149"/>
      <c r="C96" s="140"/>
      <c r="D96" s="140"/>
      <c r="E96" s="140"/>
      <c r="F96" s="141"/>
      <c r="G96" s="142"/>
      <c r="H96" s="143"/>
    </row>
    <row r="97" spans="1:255" s="69" customFormat="1" ht="11.25" customHeight="1" x14ac:dyDescent="0.2">
      <c r="A97" s="137"/>
      <c r="B97" s="130"/>
      <c r="C97" s="57"/>
      <c r="D97" s="57"/>
      <c r="E97" s="57"/>
      <c r="F97" s="55"/>
      <c r="G97" s="63"/>
      <c r="H97" s="68"/>
      <c r="IU97" s="70"/>
    </row>
    <row r="98" spans="1:255" s="89" customFormat="1" ht="15" customHeight="1" thickBot="1" x14ac:dyDescent="0.3">
      <c r="A98" s="109"/>
      <c r="B98" s="110"/>
      <c r="C98" s="111"/>
      <c r="D98" s="112"/>
      <c r="E98" s="112"/>
      <c r="F98" s="113" t="str">
        <f>"Sous-total"&amp;" - "&amp;B95</f>
        <v>Sous-total - ECHAFAUDAGES / ETAIEMENTS / MOYENS DE LEVAGE</v>
      </c>
      <c r="G98" s="114">
        <f>SUBTOTAL(9,G95:G96)</f>
        <v>0</v>
      </c>
      <c r="IS98" s="90"/>
    </row>
    <row r="99" spans="1:255" s="69" customFormat="1" ht="15" customHeight="1" thickBot="1" x14ac:dyDescent="0.25">
      <c r="A99" s="93"/>
      <c r="B99" s="115"/>
      <c r="C99" s="57"/>
      <c r="D99" s="57"/>
      <c r="E99" s="57"/>
      <c r="F99" s="55"/>
      <c r="G99" s="63"/>
      <c r="H99" s="68"/>
      <c r="IU99" s="70"/>
    </row>
    <row r="100" spans="1:255" s="89" customFormat="1" ht="18" customHeight="1" thickBot="1" x14ac:dyDescent="0.3">
      <c r="A100" s="109"/>
      <c r="B100" s="118"/>
      <c r="C100" s="119"/>
      <c r="D100" s="120"/>
      <c r="E100" s="120"/>
      <c r="F100" s="121" t="str">
        <f>"Total"&amp;" - "&amp;B95</f>
        <v>Total - ECHAFAUDAGES / ETAIEMENTS / MOYENS DE LEVAGE</v>
      </c>
      <c r="G100" s="122">
        <f>SUBTOTAL(9,G94:G99)</f>
        <v>0</v>
      </c>
      <c r="IS100" s="90"/>
    </row>
    <row r="101" spans="1:255" s="69" customFormat="1" ht="15" customHeight="1" x14ac:dyDescent="0.2">
      <c r="A101" s="117"/>
      <c r="B101" s="136"/>
      <c r="C101" s="57"/>
      <c r="D101" s="57"/>
      <c r="E101" s="57"/>
      <c r="F101" s="55"/>
      <c r="G101" s="63"/>
      <c r="H101" s="68"/>
      <c r="IU101" s="70"/>
    </row>
    <row r="102" spans="1:255" s="144" customFormat="1" ht="15" customHeight="1" x14ac:dyDescent="0.2">
      <c r="A102" s="148" t="s">
        <v>130</v>
      </c>
      <c r="B102" s="149" t="s">
        <v>46</v>
      </c>
      <c r="C102" s="140"/>
      <c r="D102" s="140"/>
      <c r="E102" s="140"/>
      <c r="F102" s="141"/>
      <c r="G102" s="142"/>
      <c r="H102" s="143"/>
    </row>
    <row r="103" spans="1:255" s="69" customFormat="1" ht="15" customHeight="1" x14ac:dyDescent="0.2">
      <c r="A103" s="93"/>
      <c r="B103" s="115"/>
      <c r="C103" s="57"/>
      <c r="D103" s="57"/>
      <c r="E103" s="57"/>
      <c r="F103" s="55"/>
      <c r="G103" s="63"/>
      <c r="H103" s="68"/>
      <c r="IU103" s="70"/>
    </row>
    <row r="104" spans="1:255" s="69" customFormat="1" ht="15" customHeight="1" x14ac:dyDescent="0.2">
      <c r="A104" s="137" t="s">
        <v>131</v>
      </c>
      <c r="B104" s="129" t="s">
        <v>132</v>
      </c>
      <c r="C104" s="57" t="s">
        <v>16</v>
      </c>
      <c r="D104" s="57">
        <v>1</v>
      </c>
      <c r="E104" s="57">
        <f>D104</f>
        <v>1</v>
      </c>
      <c r="F104" s="55"/>
      <c r="G104" s="63">
        <f t="shared" ref="G104" si="19">+IF(E104=0,D104*F104,E104*F104)</f>
        <v>0</v>
      </c>
      <c r="H104" s="68"/>
      <c r="IU104" s="70"/>
    </row>
    <row r="105" spans="1:255" s="89" customFormat="1" ht="15" customHeight="1" thickBot="1" x14ac:dyDescent="0.3">
      <c r="A105" s="109"/>
      <c r="B105" s="110"/>
      <c r="C105" s="111"/>
      <c r="D105" s="112"/>
      <c r="E105" s="112"/>
      <c r="F105" s="113" t="str">
        <f>"Sous-total"&amp;" - "&amp;B104</f>
        <v>Sous-total - Dépose d’éléments amiantés</v>
      </c>
      <c r="G105" s="114">
        <f>SUBTOTAL(9,G103:G104)</f>
        <v>0</v>
      </c>
      <c r="IS105" s="90"/>
    </row>
    <row r="106" spans="1:255" s="69" customFormat="1" ht="15" customHeight="1" x14ac:dyDescent="0.2">
      <c r="A106" s="93"/>
      <c r="B106" s="115"/>
      <c r="C106" s="57"/>
      <c r="D106" s="57"/>
      <c r="E106" s="57"/>
      <c r="F106" s="55"/>
      <c r="G106" s="63"/>
      <c r="H106" s="68"/>
      <c r="IU106" s="70"/>
    </row>
    <row r="107" spans="1:255" s="69" customFormat="1" ht="15" customHeight="1" x14ac:dyDescent="0.2">
      <c r="A107" s="137" t="s">
        <v>133</v>
      </c>
      <c r="B107" s="129" t="s">
        <v>62</v>
      </c>
      <c r="C107" s="57"/>
      <c r="D107" s="57"/>
      <c r="E107" s="57"/>
      <c r="F107" s="55"/>
      <c r="G107" s="63"/>
      <c r="H107" s="68"/>
      <c r="IU107" s="70"/>
    </row>
    <row r="108" spans="1:255" s="69" customFormat="1" ht="15" customHeight="1" x14ac:dyDescent="0.2">
      <c r="A108" s="137"/>
      <c r="B108" s="130" t="s">
        <v>134</v>
      </c>
      <c r="C108" s="57" t="s">
        <v>16</v>
      </c>
      <c r="D108" s="57">
        <v>1</v>
      </c>
      <c r="E108" s="57">
        <f>D108</f>
        <v>1</v>
      </c>
      <c r="F108" s="55"/>
      <c r="G108" s="63">
        <f t="shared" ref="G108:G112" si="20">+IF(E108=0,D108*F108,E108*F108)</f>
        <v>0</v>
      </c>
      <c r="H108" s="68"/>
      <c r="IU108" s="70"/>
    </row>
    <row r="109" spans="1:255" s="69" customFormat="1" ht="15" customHeight="1" x14ac:dyDescent="0.2">
      <c r="A109" s="137"/>
      <c r="B109" s="130" t="s">
        <v>253</v>
      </c>
      <c r="C109" s="57" t="s">
        <v>16</v>
      </c>
      <c r="D109" s="57">
        <v>1</v>
      </c>
      <c r="E109" s="57">
        <f>D109</f>
        <v>1</v>
      </c>
      <c r="F109" s="55"/>
      <c r="G109" s="63">
        <f t="shared" si="20"/>
        <v>0</v>
      </c>
      <c r="H109" s="68"/>
      <c r="IU109" s="70"/>
    </row>
    <row r="110" spans="1:255" s="69" customFormat="1" ht="15" customHeight="1" x14ac:dyDescent="0.2">
      <c r="A110" s="137"/>
      <c r="B110" s="130" t="s">
        <v>135</v>
      </c>
      <c r="C110" s="57" t="s">
        <v>16</v>
      </c>
      <c r="D110" s="57">
        <v>1</v>
      </c>
      <c r="E110" s="57">
        <f>D110</f>
        <v>1</v>
      </c>
      <c r="F110" s="55"/>
      <c r="G110" s="63">
        <f t="shared" si="20"/>
        <v>0</v>
      </c>
      <c r="H110" s="68"/>
      <c r="IU110" s="70"/>
    </row>
    <row r="111" spans="1:255" s="69" customFormat="1" ht="15" customHeight="1" x14ac:dyDescent="0.2">
      <c r="A111" s="137"/>
      <c r="B111" s="130" t="s">
        <v>136</v>
      </c>
      <c r="C111" s="57" t="s">
        <v>16</v>
      </c>
      <c r="D111" s="57">
        <v>1</v>
      </c>
      <c r="E111" s="57">
        <f>D111</f>
        <v>1</v>
      </c>
      <c r="F111" s="55"/>
      <c r="G111" s="63">
        <f t="shared" si="20"/>
        <v>0</v>
      </c>
      <c r="H111" s="68"/>
      <c r="IU111" s="70"/>
    </row>
    <row r="112" spans="1:255" s="69" customFormat="1" ht="15" customHeight="1" x14ac:dyDescent="0.2">
      <c r="A112" s="137"/>
      <c r="B112" s="130" t="s">
        <v>140</v>
      </c>
      <c r="C112" s="57" t="s">
        <v>17</v>
      </c>
      <c r="D112" s="57">
        <f>ROUNDUP((32+30.69),0)</f>
        <v>63</v>
      </c>
      <c r="E112" s="57">
        <f>D112</f>
        <v>63</v>
      </c>
      <c r="F112" s="55"/>
      <c r="G112" s="63">
        <f t="shared" si="20"/>
        <v>0</v>
      </c>
      <c r="H112" s="68"/>
      <c r="IU112" s="70"/>
    </row>
    <row r="113" spans="1:255" s="89" customFormat="1" ht="15" customHeight="1" thickBot="1" x14ac:dyDescent="0.3">
      <c r="A113" s="109"/>
      <c r="B113" s="110"/>
      <c r="C113" s="111"/>
      <c r="D113" s="112"/>
      <c r="E113" s="112"/>
      <c r="F113" s="113" t="str">
        <f>"Sous-total"&amp;" - "&amp;B107</f>
        <v xml:space="preserve">Sous-total - Dépose en conservation </v>
      </c>
      <c r="G113" s="114">
        <f>SUBTOTAL(9,G107:G112)</f>
        <v>0</v>
      </c>
      <c r="IS113" s="90"/>
    </row>
    <row r="114" spans="1:255" s="69" customFormat="1" ht="15" customHeight="1" x14ac:dyDescent="0.2">
      <c r="A114" s="137"/>
      <c r="B114" s="129"/>
      <c r="C114" s="57"/>
      <c r="D114" s="57"/>
      <c r="E114" s="57"/>
      <c r="F114" s="55"/>
      <c r="G114" s="63"/>
      <c r="H114" s="68"/>
      <c r="IU114" s="70"/>
    </row>
    <row r="115" spans="1:255" s="69" customFormat="1" ht="15" customHeight="1" x14ac:dyDescent="0.2">
      <c r="A115" s="137" t="s">
        <v>235</v>
      </c>
      <c r="B115" s="129" t="s">
        <v>240</v>
      </c>
      <c r="C115" s="57"/>
      <c r="D115" s="57"/>
      <c r="E115" s="57"/>
      <c r="F115" s="55"/>
      <c r="G115" s="63"/>
      <c r="H115" s="68"/>
      <c r="IU115" s="70"/>
    </row>
    <row r="116" spans="1:255" s="69" customFormat="1" ht="15" customHeight="1" x14ac:dyDescent="0.2">
      <c r="A116" s="117"/>
      <c r="B116" s="150" t="s">
        <v>254</v>
      </c>
      <c r="C116" s="57"/>
      <c r="D116" s="57"/>
      <c r="E116" s="57"/>
      <c r="F116" s="55"/>
      <c r="G116" s="63"/>
      <c r="H116" s="68"/>
      <c r="IU116" s="70"/>
    </row>
    <row r="117" spans="1:255" s="69" customFormat="1" ht="16.5" customHeight="1" x14ac:dyDescent="0.2">
      <c r="A117" s="117"/>
      <c r="B117" s="129" t="s">
        <v>138</v>
      </c>
      <c r="C117" s="57" t="s">
        <v>16</v>
      </c>
      <c r="D117" s="57">
        <v>1</v>
      </c>
      <c r="E117" s="57">
        <f>D117</f>
        <v>1</v>
      </c>
      <c r="F117" s="55"/>
      <c r="G117" s="63">
        <f t="shared" ref="G117:G150" si="21">+IF(E117=0,D117*F117,E117*F117)</f>
        <v>0</v>
      </c>
      <c r="H117" s="68"/>
      <c r="IU117" s="70"/>
    </row>
    <row r="118" spans="1:255" s="69" customFormat="1" ht="15" customHeight="1" x14ac:dyDescent="0.2">
      <c r="A118" s="117"/>
      <c r="B118" s="150" t="s">
        <v>22</v>
      </c>
      <c r="C118" s="57"/>
      <c r="D118" s="57"/>
      <c r="E118" s="57"/>
      <c r="F118" s="55"/>
      <c r="G118" s="63">
        <f t="shared" si="21"/>
        <v>0</v>
      </c>
      <c r="H118" s="68"/>
      <c r="IU118" s="70"/>
    </row>
    <row r="119" spans="1:255" s="159" customFormat="1" ht="41.25" customHeight="1" x14ac:dyDescent="0.2">
      <c r="A119" s="153"/>
      <c r="B119" s="154" t="s">
        <v>137</v>
      </c>
      <c r="C119" s="57" t="s">
        <v>17</v>
      </c>
      <c r="D119" s="57">
        <f>ROUNDUP(((2.2*5.8)+((0.89+1.84+2.3+1.5)*2.5)),0)</f>
        <v>30</v>
      </c>
      <c r="E119" s="57">
        <f>D119</f>
        <v>30</v>
      </c>
      <c r="F119" s="55"/>
      <c r="G119" s="63">
        <f t="shared" si="21"/>
        <v>0</v>
      </c>
      <c r="H119" s="158"/>
      <c r="IU119" s="160"/>
    </row>
    <row r="120" spans="1:255" s="69" customFormat="1" ht="30.75" customHeight="1" x14ac:dyDescent="0.2">
      <c r="A120" s="117"/>
      <c r="B120" s="129" t="s">
        <v>139</v>
      </c>
      <c r="C120" s="57" t="s">
        <v>17</v>
      </c>
      <c r="D120" s="57">
        <v>20</v>
      </c>
      <c r="E120" s="57">
        <f t="shared" ref="E120" si="22">D120</f>
        <v>20</v>
      </c>
      <c r="F120" s="55"/>
      <c r="G120" s="63">
        <f t="shared" si="21"/>
        <v>0</v>
      </c>
      <c r="H120" s="68"/>
      <c r="IU120" s="70"/>
    </row>
    <row r="121" spans="1:255" s="69" customFormat="1" ht="15" customHeight="1" x14ac:dyDescent="0.2">
      <c r="A121" s="117"/>
      <c r="B121" s="150" t="s">
        <v>23</v>
      </c>
      <c r="C121" s="57"/>
      <c r="D121" s="57"/>
      <c r="E121" s="57"/>
      <c r="F121" s="55"/>
      <c r="G121" s="63">
        <f t="shared" si="21"/>
        <v>0</v>
      </c>
      <c r="H121" s="68"/>
      <c r="IU121" s="70"/>
    </row>
    <row r="122" spans="1:255" s="69" customFormat="1" ht="35.25" customHeight="1" x14ac:dyDescent="0.2">
      <c r="A122" s="117"/>
      <c r="B122" s="129" t="s">
        <v>25</v>
      </c>
      <c r="C122" s="57" t="s">
        <v>16</v>
      </c>
      <c r="D122" s="57">
        <v>1</v>
      </c>
      <c r="E122" s="57">
        <f t="shared" ref="E122:E129" si="23">D122</f>
        <v>1</v>
      </c>
      <c r="F122" s="55"/>
      <c r="G122" s="63">
        <f t="shared" si="21"/>
        <v>0</v>
      </c>
      <c r="H122" s="68"/>
      <c r="IU122" s="70"/>
    </row>
    <row r="123" spans="1:255" s="69" customFormat="1" ht="20.25" customHeight="1" x14ac:dyDescent="0.2">
      <c r="A123" s="117"/>
      <c r="B123" s="129" t="s">
        <v>24</v>
      </c>
      <c r="C123" s="57" t="s">
        <v>10</v>
      </c>
      <c r="D123" s="57">
        <v>3.65</v>
      </c>
      <c r="E123" s="57">
        <f t="shared" si="23"/>
        <v>3.65</v>
      </c>
      <c r="F123" s="55"/>
      <c r="G123" s="63">
        <f t="shared" si="21"/>
        <v>0</v>
      </c>
      <c r="H123" s="68"/>
      <c r="IU123" s="70"/>
    </row>
    <row r="124" spans="1:255" s="69" customFormat="1" ht="30" customHeight="1" x14ac:dyDescent="0.2">
      <c r="A124" s="117"/>
      <c r="B124" s="129" t="s">
        <v>26</v>
      </c>
      <c r="C124" s="57" t="s">
        <v>10</v>
      </c>
      <c r="D124" s="57">
        <v>6.35</v>
      </c>
      <c r="E124" s="57">
        <f t="shared" si="23"/>
        <v>6.35</v>
      </c>
      <c r="F124" s="55"/>
      <c r="G124" s="63">
        <f t="shared" si="21"/>
        <v>0</v>
      </c>
      <c r="H124" s="68"/>
      <c r="IU124" s="70"/>
    </row>
    <row r="125" spans="1:255" s="69" customFormat="1" ht="19.5" customHeight="1" x14ac:dyDescent="0.2">
      <c r="A125" s="117"/>
      <c r="B125" s="129" t="s">
        <v>27</v>
      </c>
      <c r="C125" s="57" t="s">
        <v>17</v>
      </c>
      <c r="D125" s="57">
        <f>ROUNDUP((86.06),0)</f>
        <v>87</v>
      </c>
      <c r="E125" s="57">
        <f t="shared" si="23"/>
        <v>87</v>
      </c>
      <c r="F125" s="55"/>
      <c r="G125" s="63">
        <f t="shared" si="21"/>
        <v>0</v>
      </c>
      <c r="H125" s="68"/>
      <c r="IU125" s="70"/>
    </row>
    <row r="126" spans="1:255" s="69" customFormat="1" ht="48.75" customHeight="1" x14ac:dyDescent="0.2">
      <c r="A126" s="117"/>
      <c r="B126" s="129" t="s">
        <v>28</v>
      </c>
      <c r="C126" s="57" t="s">
        <v>17</v>
      </c>
      <c r="D126" s="57">
        <f>ROUNDUP((4.2*5.25),0)</f>
        <v>23</v>
      </c>
      <c r="E126" s="57">
        <f t="shared" si="23"/>
        <v>23</v>
      </c>
      <c r="F126" s="55"/>
      <c r="G126" s="63">
        <f t="shared" si="21"/>
        <v>0</v>
      </c>
      <c r="H126" s="68"/>
      <c r="IU126" s="70"/>
    </row>
    <row r="127" spans="1:255" s="69" customFormat="1" ht="18.75" customHeight="1" x14ac:dyDescent="0.2">
      <c r="A127" s="117"/>
      <c r="B127" s="129" t="s">
        <v>141</v>
      </c>
      <c r="C127" s="57" t="s">
        <v>142</v>
      </c>
      <c r="D127" s="57">
        <v>1</v>
      </c>
      <c r="E127" s="57">
        <f t="shared" si="23"/>
        <v>1</v>
      </c>
      <c r="F127" s="55"/>
      <c r="G127" s="63">
        <f t="shared" si="21"/>
        <v>0</v>
      </c>
      <c r="H127" s="68"/>
      <c r="IU127" s="70"/>
    </row>
    <row r="128" spans="1:255" s="69" customFormat="1" ht="30" customHeight="1" x14ac:dyDescent="0.2">
      <c r="A128" s="117"/>
      <c r="B128" s="129" t="s">
        <v>29</v>
      </c>
      <c r="C128" s="57" t="s">
        <v>16</v>
      </c>
      <c r="D128" s="57">
        <v>1</v>
      </c>
      <c r="E128" s="57">
        <f t="shared" si="23"/>
        <v>1</v>
      </c>
      <c r="F128" s="55"/>
      <c r="G128" s="63">
        <f t="shared" si="21"/>
        <v>0</v>
      </c>
      <c r="H128" s="68"/>
      <c r="IU128" s="70"/>
    </row>
    <row r="129" spans="1:255" s="69" customFormat="1" ht="18.75" customHeight="1" x14ac:dyDescent="0.2">
      <c r="A129" s="117"/>
      <c r="B129" s="129" t="s">
        <v>63</v>
      </c>
      <c r="C129" s="57" t="s">
        <v>55</v>
      </c>
      <c r="D129" s="57">
        <v>2</v>
      </c>
      <c r="E129" s="57">
        <f t="shared" si="23"/>
        <v>2</v>
      </c>
      <c r="F129" s="55"/>
      <c r="G129" s="63">
        <f t="shared" si="21"/>
        <v>0</v>
      </c>
      <c r="H129" s="68"/>
      <c r="IU129" s="70"/>
    </row>
    <row r="130" spans="1:255" s="69" customFormat="1" ht="18.75" customHeight="1" x14ac:dyDescent="0.2">
      <c r="A130" s="117"/>
      <c r="B130" s="129" t="s">
        <v>64</v>
      </c>
      <c r="C130" s="57" t="s">
        <v>17</v>
      </c>
      <c r="D130" s="57">
        <v>2</v>
      </c>
      <c r="E130" s="57">
        <f t="shared" ref="E130" si="24">D130</f>
        <v>2</v>
      </c>
      <c r="F130" s="55"/>
      <c r="G130" s="63">
        <f t="shared" si="21"/>
        <v>0</v>
      </c>
      <c r="H130" s="68"/>
      <c r="IU130" s="70"/>
    </row>
    <row r="131" spans="1:255" s="69" customFormat="1" ht="15" customHeight="1" x14ac:dyDescent="0.2">
      <c r="A131" s="117"/>
      <c r="B131" s="150" t="s">
        <v>30</v>
      </c>
      <c r="C131" s="57"/>
      <c r="D131" s="57"/>
      <c r="E131" s="57"/>
      <c r="F131" s="55"/>
      <c r="G131" s="63">
        <f t="shared" si="21"/>
        <v>0</v>
      </c>
      <c r="H131" s="68"/>
      <c r="IU131" s="70"/>
    </row>
    <row r="132" spans="1:255" s="69" customFormat="1" ht="19.5" customHeight="1" x14ac:dyDescent="0.2">
      <c r="A132" s="117"/>
      <c r="B132" s="129" t="s">
        <v>35</v>
      </c>
      <c r="C132" s="57" t="s">
        <v>17</v>
      </c>
      <c r="D132" s="57">
        <f>ROUNDUP((33.8),0)</f>
        <v>34</v>
      </c>
      <c r="E132" s="57">
        <f>D132</f>
        <v>34</v>
      </c>
      <c r="F132" s="55"/>
      <c r="G132" s="63">
        <f t="shared" si="21"/>
        <v>0</v>
      </c>
      <c r="H132" s="68"/>
      <c r="IU132" s="70"/>
    </row>
    <row r="133" spans="1:255" s="69" customFormat="1" ht="18.75" customHeight="1" x14ac:dyDescent="0.2">
      <c r="A133" s="117"/>
      <c r="B133" s="129" t="s">
        <v>31</v>
      </c>
      <c r="C133" s="57" t="s">
        <v>16</v>
      </c>
      <c r="D133" s="57">
        <v>1</v>
      </c>
      <c r="E133" s="57">
        <f>D133</f>
        <v>1</v>
      </c>
      <c r="F133" s="55"/>
      <c r="G133" s="63">
        <f t="shared" si="21"/>
        <v>0</v>
      </c>
      <c r="H133" s="68"/>
      <c r="IU133" s="70"/>
    </row>
    <row r="134" spans="1:255" s="69" customFormat="1" ht="19.5" customHeight="1" x14ac:dyDescent="0.2">
      <c r="A134" s="117"/>
      <c r="B134" s="129" t="s">
        <v>32</v>
      </c>
      <c r="C134" s="57" t="s">
        <v>17</v>
      </c>
      <c r="D134" s="57">
        <f>ROUNDUP((33.8),0)</f>
        <v>34</v>
      </c>
      <c r="E134" s="57">
        <f>D134</f>
        <v>34</v>
      </c>
      <c r="F134" s="55"/>
      <c r="G134" s="63">
        <f t="shared" si="21"/>
        <v>0</v>
      </c>
      <c r="H134" s="68"/>
      <c r="IU134" s="70"/>
    </row>
    <row r="135" spans="1:255" s="69" customFormat="1" ht="18.75" customHeight="1" x14ac:dyDescent="0.2">
      <c r="A135" s="117"/>
      <c r="B135" s="129" t="s">
        <v>33</v>
      </c>
      <c r="C135" s="57" t="s">
        <v>10</v>
      </c>
      <c r="D135" s="57">
        <f>ROUNDUP((((7.28+6.17)*2)-(2.88+1)),0)</f>
        <v>24</v>
      </c>
      <c r="E135" s="57">
        <f>D135</f>
        <v>24</v>
      </c>
      <c r="F135" s="55"/>
      <c r="G135" s="63">
        <f t="shared" si="21"/>
        <v>0</v>
      </c>
      <c r="H135" s="68"/>
      <c r="IU135" s="70"/>
    </row>
    <row r="136" spans="1:255" s="69" customFormat="1" ht="31.5" customHeight="1" x14ac:dyDescent="0.2">
      <c r="A136" s="117"/>
      <c r="B136" s="150" t="s">
        <v>34</v>
      </c>
      <c r="C136" s="57"/>
      <c r="D136" s="57"/>
      <c r="E136" s="57"/>
      <c r="F136" s="55"/>
      <c r="G136" s="63">
        <f t="shared" si="21"/>
        <v>0</v>
      </c>
      <c r="H136" s="68"/>
      <c r="IU136" s="70"/>
    </row>
    <row r="137" spans="1:255" s="69" customFormat="1" ht="30.75" customHeight="1" x14ac:dyDescent="0.2">
      <c r="A137" s="117"/>
      <c r="B137" s="129" t="s">
        <v>36</v>
      </c>
      <c r="C137" s="57" t="s">
        <v>17</v>
      </c>
      <c r="D137" s="57">
        <v>41</v>
      </c>
      <c r="E137" s="57">
        <f t="shared" ref="E137:E144" si="25">D137</f>
        <v>41</v>
      </c>
      <c r="F137" s="55"/>
      <c r="G137" s="63">
        <f t="shared" si="21"/>
        <v>0</v>
      </c>
      <c r="H137" s="68"/>
      <c r="IU137" s="70"/>
    </row>
    <row r="138" spans="1:255" s="69" customFormat="1" ht="17.25" customHeight="1" x14ac:dyDescent="0.2">
      <c r="A138" s="117"/>
      <c r="B138" s="129" t="s">
        <v>37</v>
      </c>
      <c r="C138" s="57" t="s">
        <v>17</v>
      </c>
      <c r="D138" s="57">
        <f>ROUNDUP(((((3*1.77)+2.66)*2.5)),0)</f>
        <v>20</v>
      </c>
      <c r="E138" s="57">
        <f t="shared" si="25"/>
        <v>20</v>
      </c>
      <c r="F138" s="55"/>
      <c r="G138" s="63">
        <f t="shared" si="21"/>
        <v>0</v>
      </c>
      <c r="H138" s="68"/>
      <c r="IU138" s="70"/>
    </row>
    <row r="139" spans="1:255" s="69" customFormat="1" ht="34.5" customHeight="1" x14ac:dyDescent="0.2">
      <c r="A139" s="117"/>
      <c r="B139" s="129" t="s">
        <v>38</v>
      </c>
      <c r="C139" s="57" t="s">
        <v>55</v>
      </c>
      <c r="D139" s="57">
        <v>7</v>
      </c>
      <c r="E139" s="57">
        <f t="shared" si="25"/>
        <v>7</v>
      </c>
      <c r="F139" s="55"/>
      <c r="G139" s="63">
        <f t="shared" si="21"/>
        <v>0</v>
      </c>
      <c r="H139" s="68"/>
      <c r="IU139" s="70"/>
    </row>
    <row r="140" spans="1:255" s="69" customFormat="1" ht="31.5" customHeight="1" x14ac:dyDescent="0.2">
      <c r="A140" s="117"/>
      <c r="B140" s="129" t="s">
        <v>39</v>
      </c>
      <c r="C140" s="57" t="s">
        <v>16</v>
      </c>
      <c r="D140" s="57">
        <v>1</v>
      </c>
      <c r="E140" s="57">
        <f t="shared" si="25"/>
        <v>1</v>
      </c>
      <c r="F140" s="55"/>
      <c r="G140" s="63">
        <f t="shared" si="21"/>
        <v>0</v>
      </c>
      <c r="H140" s="68"/>
      <c r="IU140" s="70"/>
    </row>
    <row r="141" spans="1:255" s="69" customFormat="1" ht="31.5" customHeight="1" x14ac:dyDescent="0.2">
      <c r="A141" s="117"/>
      <c r="B141" s="129" t="s">
        <v>40</v>
      </c>
      <c r="C141" s="57" t="s">
        <v>16</v>
      </c>
      <c r="D141" s="57">
        <v>1</v>
      </c>
      <c r="E141" s="57">
        <f t="shared" si="25"/>
        <v>1</v>
      </c>
      <c r="F141" s="55"/>
      <c r="G141" s="63">
        <f t="shared" si="21"/>
        <v>0</v>
      </c>
      <c r="H141" s="68"/>
      <c r="IU141" s="70"/>
    </row>
    <row r="142" spans="1:255" s="69" customFormat="1" ht="15.75" customHeight="1" x14ac:dyDescent="0.2">
      <c r="A142" s="117"/>
      <c r="B142" s="129" t="s">
        <v>41</v>
      </c>
      <c r="C142" s="57" t="s">
        <v>10</v>
      </c>
      <c r="D142" s="57">
        <v>11</v>
      </c>
      <c r="E142" s="57">
        <f t="shared" si="25"/>
        <v>11</v>
      </c>
      <c r="F142" s="55"/>
      <c r="G142" s="63">
        <f t="shared" si="21"/>
        <v>0</v>
      </c>
      <c r="H142" s="68"/>
      <c r="IU142" s="70"/>
    </row>
    <row r="143" spans="1:255" s="69" customFormat="1" ht="17.25" customHeight="1" x14ac:dyDescent="0.2">
      <c r="A143" s="117"/>
      <c r="B143" s="129" t="s">
        <v>42</v>
      </c>
      <c r="C143" s="57" t="s">
        <v>17</v>
      </c>
      <c r="D143" s="57">
        <f>ROUNDUP((((3.16*2.5)-(0.8*2.1))),0)</f>
        <v>7</v>
      </c>
      <c r="E143" s="57">
        <f t="shared" si="25"/>
        <v>7</v>
      </c>
      <c r="F143" s="55"/>
      <c r="G143" s="63">
        <f t="shared" si="21"/>
        <v>0</v>
      </c>
      <c r="H143" s="68"/>
      <c r="IU143" s="70"/>
    </row>
    <row r="144" spans="1:255" s="69" customFormat="1" ht="18.75" customHeight="1" x14ac:dyDescent="0.2">
      <c r="A144" s="117"/>
      <c r="B144" s="129" t="s">
        <v>33</v>
      </c>
      <c r="C144" s="57" t="s">
        <v>10</v>
      </c>
      <c r="D144" s="57">
        <v>23</v>
      </c>
      <c r="E144" s="57">
        <f t="shared" si="25"/>
        <v>23</v>
      </c>
      <c r="F144" s="55"/>
      <c r="G144" s="63">
        <f t="shared" si="21"/>
        <v>0</v>
      </c>
      <c r="H144" s="68"/>
      <c r="IU144" s="70"/>
    </row>
    <row r="145" spans="1:255" s="69" customFormat="1" ht="15" customHeight="1" x14ac:dyDescent="0.2">
      <c r="A145" s="117"/>
      <c r="B145" s="150" t="s">
        <v>43</v>
      </c>
      <c r="C145" s="57"/>
      <c r="D145" s="57"/>
      <c r="E145" s="57"/>
      <c r="F145" s="55"/>
      <c r="G145" s="63">
        <f t="shared" si="21"/>
        <v>0</v>
      </c>
      <c r="H145" s="68"/>
      <c r="IU145" s="70"/>
    </row>
    <row r="146" spans="1:255" s="69" customFormat="1" ht="17.25" customHeight="1" x14ac:dyDescent="0.2">
      <c r="A146" s="117"/>
      <c r="B146" s="129" t="s">
        <v>44</v>
      </c>
      <c r="C146" s="57" t="s">
        <v>17</v>
      </c>
      <c r="D146" s="57">
        <v>77</v>
      </c>
      <c r="E146" s="57">
        <f>D146</f>
        <v>77</v>
      </c>
      <c r="F146" s="55"/>
      <c r="G146" s="63">
        <f t="shared" si="21"/>
        <v>0</v>
      </c>
      <c r="H146" s="68"/>
      <c r="IU146" s="70"/>
    </row>
    <row r="147" spans="1:255" s="69" customFormat="1" ht="17.25" customHeight="1" x14ac:dyDescent="0.2">
      <c r="A147" s="117"/>
      <c r="B147" s="129" t="s">
        <v>45</v>
      </c>
      <c r="C147" s="57" t="s">
        <v>17</v>
      </c>
      <c r="D147" s="57">
        <v>29</v>
      </c>
      <c r="E147" s="57">
        <f>D147</f>
        <v>29</v>
      </c>
      <c r="F147" s="55"/>
      <c r="G147" s="63">
        <f t="shared" si="21"/>
        <v>0</v>
      </c>
      <c r="H147" s="68"/>
      <c r="IU147" s="70"/>
    </row>
    <row r="148" spans="1:255" s="69" customFormat="1" ht="15" customHeight="1" x14ac:dyDescent="0.2">
      <c r="A148" s="117"/>
      <c r="B148" s="150" t="s">
        <v>143</v>
      </c>
      <c r="C148" s="57"/>
      <c r="D148" s="57"/>
      <c r="E148" s="57"/>
      <c r="F148" s="55"/>
      <c r="G148" s="63">
        <f t="shared" si="21"/>
        <v>0</v>
      </c>
      <c r="H148" s="68"/>
      <c r="IU148" s="70"/>
    </row>
    <row r="149" spans="1:255" s="69" customFormat="1" ht="17.25" customHeight="1" x14ac:dyDescent="0.2">
      <c r="A149" s="117"/>
      <c r="B149" s="129" t="s">
        <v>144</v>
      </c>
      <c r="C149" s="57" t="s">
        <v>2</v>
      </c>
      <c r="D149" s="57">
        <v>1</v>
      </c>
      <c r="E149" s="57">
        <f>D149</f>
        <v>1</v>
      </c>
      <c r="F149" s="55"/>
      <c r="G149" s="63">
        <f t="shared" si="21"/>
        <v>0</v>
      </c>
      <c r="H149" s="68"/>
      <c r="IU149" s="70"/>
    </row>
    <row r="150" spans="1:255" s="69" customFormat="1" ht="30.75" customHeight="1" x14ac:dyDescent="0.2">
      <c r="A150" s="117"/>
      <c r="B150" s="129" t="s">
        <v>145</v>
      </c>
      <c r="C150" s="57" t="s">
        <v>16</v>
      </c>
      <c r="D150" s="57">
        <v>1</v>
      </c>
      <c r="E150" s="57">
        <f>D150</f>
        <v>1</v>
      </c>
      <c r="F150" s="55"/>
      <c r="G150" s="63">
        <f t="shared" si="21"/>
        <v>0</v>
      </c>
      <c r="H150" s="68"/>
      <c r="IU150" s="70"/>
    </row>
    <row r="151" spans="1:255" s="89" customFormat="1" ht="15" customHeight="1" thickBot="1" x14ac:dyDescent="0.3">
      <c r="A151" s="109"/>
      <c r="B151" s="110"/>
      <c r="C151" s="111"/>
      <c r="D151" s="112"/>
      <c r="E151" s="112"/>
      <c r="F151" s="113" t="str">
        <f>"Sous-total"&amp;" - "&amp;B115</f>
        <v>Sous-total - Dépose sans réemploi, démolitions non structurelles et curage</v>
      </c>
      <c r="G151" s="114">
        <f>SUBTOTAL(9,G115:G150)</f>
        <v>0</v>
      </c>
      <c r="IS151" s="90"/>
    </row>
    <row r="152" spans="1:255" s="144" customFormat="1" ht="15" customHeight="1" x14ac:dyDescent="0.2">
      <c r="A152" s="148"/>
      <c r="B152" s="149"/>
      <c r="C152" s="140"/>
      <c r="D152" s="140"/>
      <c r="E152" s="140"/>
      <c r="F152" s="141"/>
      <c r="G152" s="142"/>
      <c r="H152" s="143"/>
    </row>
    <row r="153" spans="1:255" s="69" customFormat="1" ht="33.75" customHeight="1" x14ac:dyDescent="0.2">
      <c r="A153" s="137" t="s">
        <v>146</v>
      </c>
      <c r="B153" s="129" t="s">
        <v>65</v>
      </c>
      <c r="C153" s="57" t="s">
        <v>17</v>
      </c>
      <c r="D153" s="57">
        <v>490</v>
      </c>
      <c r="E153" s="57">
        <f t="shared" ref="E153" si="26">D153</f>
        <v>490</v>
      </c>
      <c r="F153" s="55"/>
      <c r="G153" s="63">
        <f t="shared" ref="G153" si="27">+IF(E153=0,D153*F153,E153*F153)</f>
        <v>0</v>
      </c>
      <c r="H153" s="68"/>
      <c r="IU153" s="70"/>
    </row>
    <row r="154" spans="1:255" s="89" customFormat="1" ht="15" customHeight="1" thickBot="1" x14ac:dyDescent="0.3">
      <c r="A154" s="109"/>
      <c r="B154" s="110"/>
      <c r="C154" s="111"/>
      <c r="D154" s="112"/>
      <c r="E154" s="112"/>
      <c r="F154" s="113" t="str">
        <f>"Sous-total"&amp;" - "&amp;B153</f>
        <v>Sous-total - Purge complète des murs et plafonds de l’espace accueil public A0038, et de la salle de projection A0038a</v>
      </c>
      <c r="G154" s="114">
        <f>SUBTOTAL(9,G153:G153)</f>
        <v>0</v>
      </c>
      <c r="IS154" s="90"/>
    </row>
    <row r="155" spans="1:255" s="144" customFormat="1" ht="15" customHeight="1" thickBot="1" x14ac:dyDescent="0.25">
      <c r="A155" s="138"/>
      <c r="B155" s="139"/>
      <c r="C155" s="140"/>
      <c r="D155" s="140"/>
      <c r="E155" s="140"/>
      <c r="F155" s="141"/>
      <c r="G155" s="142"/>
      <c r="H155" s="143"/>
    </row>
    <row r="156" spans="1:255" s="147" customFormat="1" ht="18" customHeight="1" thickBot="1" x14ac:dyDescent="0.3">
      <c r="A156" s="145"/>
      <c r="B156" s="146"/>
      <c r="C156" s="120"/>
      <c r="D156" s="120"/>
      <c r="E156" s="120"/>
      <c r="F156" s="121" t="str">
        <f>"Total"&amp;" - "&amp;B102</f>
        <v>Total - DEPOSES, DEMOLITIONS ET CURAGE</v>
      </c>
      <c r="G156" s="122">
        <f>SUBTOTAL(9,G119:G155)</f>
        <v>0</v>
      </c>
    </row>
    <row r="157" spans="1:255" s="69" customFormat="1" ht="15" customHeight="1" x14ac:dyDescent="0.2">
      <c r="A157" s="117"/>
      <c r="B157" s="136"/>
      <c r="C157" s="57"/>
      <c r="D157" s="57"/>
      <c r="E157" s="57"/>
      <c r="F157" s="55"/>
      <c r="G157" s="63"/>
      <c r="H157" s="68"/>
      <c r="IU157" s="70"/>
    </row>
    <row r="158" spans="1:255" s="144" customFormat="1" ht="15" customHeight="1" x14ac:dyDescent="0.2">
      <c r="A158" s="148" t="s">
        <v>147</v>
      </c>
      <c r="B158" s="149" t="s">
        <v>47</v>
      </c>
      <c r="C158" s="140"/>
      <c r="D158" s="140"/>
      <c r="E158" s="140"/>
      <c r="F158" s="141"/>
      <c r="G158" s="142"/>
      <c r="H158" s="143"/>
    </row>
    <row r="159" spans="1:255" s="144" customFormat="1" ht="15" customHeight="1" x14ac:dyDescent="0.2">
      <c r="A159" s="148"/>
      <c r="B159" s="149"/>
      <c r="C159" s="140"/>
      <c r="D159" s="140"/>
      <c r="E159" s="140"/>
      <c r="F159" s="141"/>
      <c r="G159" s="142"/>
      <c r="H159" s="143"/>
    </row>
    <row r="160" spans="1:255" s="69" customFormat="1" ht="15" customHeight="1" x14ac:dyDescent="0.2">
      <c r="A160" s="137" t="s">
        <v>148</v>
      </c>
      <c r="B160" s="129" t="s">
        <v>48</v>
      </c>
      <c r="C160" s="57"/>
      <c r="D160" s="57"/>
      <c r="E160" s="57"/>
      <c r="F160" s="55"/>
      <c r="G160" s="63"/>
      <c r="H160" s="68"/>
      <c r="IU160" s="70"/>
    </row>
    <row r="161" spans="1:255" s="69" customFormat="1" ht="15" customHeight="1" x14ac:dyDescent="0.2">
      <c r="A161" s="117"/>
      <c r="B161" s="130" t="s">
        <v>149</v>
      </c>
      <c r="C161" s="57" t="s">
        <v>16</v>
      </c>
      <c r="D161" s="57">
        <v>1</v>
      </c>
      <c r="E161" s="57">
        <f t="shared" ref="E161" si="28">D161</f>
        <v>1</v>
      </c>
      <c r="F161" s="55"/>
      <c r="G161" s="63">
        <f t="shared" ref="G161:G167" si="29">+IF(E161=0,D161*F161,E161*F161)</f>
        <v>0</v>
      </c>
      <c r="H161" s="68"/>
      <c r="IU161" s="70"/>
    </row>
    <row r="162" spans="1:255" s="69" customFormat="1" ht="15" customHeight="1" x14ac:dyDescent="0.2">
      <c r="A162" s="117"/>
      <c r="B162" s="130" t="s">
        <v>150</v>
      </c>
      <c r="C162" s="57" t="s">
        <v>10</v>
      </c>
      <c r="D162" s="57">
        <v>11</v>
      </c>
      <c r="E162" s="57">
        <f t="shared" ref="E162" si="30">D162</f>
        <v>11</v>
      </c>
      <c r="F162" s="55"/>
      <c r="G162" s="63">
        <f t="shared" si="29"/>
        <v>0</v>
      </c>
      <c r="H162" s="68"/>
      <c r="IU162" s="70"/>
    </row>
    <row r="163" spans="1:255" s="69" customFormat="1" ht="15" customHeight="1" x14ac:dyDescent="0.2">
      <c r="A163" s="117"/>
      <c r="B163" s="130" t="s">
        <v>151</v>
      </c>
      <c r="C163" s="57" t="s">
        <v>10</v>
      </c>
      <c r="D163" s="57">
        <v>4</v>
      </c>
      <c r="E163" s="57">
        <f t="shared" ref="E163" si="31">D163</f>
        <v>4</v>
      </c>
      <c r="F163" s="55"/>
      <c r="G163" s="63">
        <f t="shared" si="29"/>
        <v>0</v>
      </c>
      <c r="H163" s="68"/>
      <c r="IU163" s="70"/>
    </row>
    <row r="164" spans="1:255" s="69" customFormat="1" ht="15" customHeight="1" x14ac:dyDescent="0.2">
      <c r="A164" s="117"/>
      <c r="B164" s="130" t="s">
        <v>152</v>
      </c>
      <c r="C164" s="57" t="s">
        <v>10</v>
      </c>
      <c r="D164" s="57">
        <v>12</v>
      </c>
      <c r="E164" s="57">
        <f t="shared" ref="E164" si="32">D164</f>
        <v>12</v>
      </c>
      <c r="F164" s="55"/>
      <c r="G164" s="63">
        <f t="shared" si="29"/>
        <v>0</v>
      </c>
      <c r="H164" s="68"/>
      <c r="IU164" s="70"/>
    </row>
    <row r="165" spans="1:255" s="69" customFormat="1" ht="15" customHeight="1" x14ac:dyDescent="0.2">
      <c r="A165" s="117"/>
      <c r="B165" s="130" t="s">
        <v>153</v>
      </c>
      <c r="C165" s="57" t="s">
        <v>17</v>
      </c>
      <c r="D165" s="57">
        <v>5</v>
      </c>
      <c r="E165" s="57">
        <f t="shared" ref="E165" si="33">D165</f>
        <v>5</v>
      </c>
      <c r="F165" s="55"/>
      <c r="G165" s="63">
        <f t="shared" si="29"/>
        <v>0</v>
      </c>
      <c r="H165" s="68"/>
      <c r="IU165" s="70"/>
    </row>
    <row r="166" spans="1:255" s="69" customFormat="1" ht="15" customHeight="1" x14ac:dyDescent="0.2">
      <c r="A166" s="117"/>
      <c r="B166" s="130" t="s">
        <v>154</v>
      </c>
      <c r="C166" s="57" t="s">
        <v>17</v>
      </c>
      <c r="D166" s="57">
        <v>4</v>
      </c>
      <c r="E166" s="57">
        <f t="shared" ref="E166:E167" si="34">D166</f>
        <v>4</v>
      </c>
      <c r="F166" s="55"/>
      <c r="G166" s="63">
        <f t="shared" si="29"/>
        <v>0</v>
      </c>
      <c r="H166" s="68"/>
      <c r="IU166" s="70"/>
    </row>
    <row r="167" spans="1:255" s="69" customFormat="1" ht="15" customHeight="1" x14ac:dyDescent="0.2">
      <c r="A167" s="117"/>
      <c r="B167" s="130" t="s">
        <v>155</v>
      </c>
      <c r="C167" s="57" t="s">
        <v>10</v>
      </c>
      <c r="D167" s="57">
        <v>11</v>
      </c>
      <c r="E167" s="57">
        <f t="shared" si="34"/>
        <v>11</v>
      </c>
      <c r="F167" s="55"/>
      <c r="G167" s="63">
        <f t="shared" si="29"/>
        <v>0</v>
      </c>
      <c r="H167" s="68"/>
      <c r="IU167" s="70"/>
    </row>
    <row r="168" spans="1:255" s="69" customFormat="1" ht="15" customHeight="1" x14ac:dyDescent="0.2">
      <c r="A168" s="117"/>
      <c r="B168" s="130"/>
      <c r="C168" s="57"/>
      <c r="D168" s="57"/>
      <c r="E168" s="57"/>
      <c r="F168" s="55"/>
      <c r="G168" s="63"/>
      <c r="H168" s="68"/>
      <c r="IU168" s="70"/>
    </row>
    <row r="169" spans="1:255" s="69" customFormat="1" ht="15" customHeight="1" x14ac:dyDescent="0.2">
      <c r="A169" s="117"/>
      <c r="B169" s="130"/>
      <c r="C169" s="57"/>
      <c r="D169" s="57"/>
      <c r="E169" s="57"/>
      <c r="F169" s="55"/>
      <c r="G169" s="63"/>
      <c r="H169" s="68"/>
      <c r="IU169" s="70"/>
    </row>
    <row r="170" spans="1:255" s="89" customFormat="1" ht="15" customHeight="1" thickBot="1" x14ac:dyDescent="0.3">
      <c r="A170" s="109"/>
      <c r="B170" s="110"/>
      <c r="C170" s="111"/>
      <c r="D170" s="112"/>
      <c r="E170" s="112"/>
      <c r="F170" s="113" t="str">
        <f>"Sous-total"&amp;" - "&amp;B160</f>
        <v>Sous-total - Création de la trémie du nouvel escalier</v>
      </c>
      <c r="G170" s="114">
        <f>SUBTOTAL(9,G160:G169)</f>
        <v>0</v>
      </c>
      <c r="IS170" s="90"/>
    </row>
    <row r="171" spans="1:255" s="89" customFormat="1" ht="15" customHeight="1" x14ac:dyDescent="0.25">
      <c r="A171" s="92"/>
      <c r="B171" s="131"/>
      <c r="C171" s="132"/>
      <c r="D171" s="133"/>
      <c r="E171" s="133"/>
      <c r="F171" s="134"/>
      <c r="G171" s="135"/>
      <c r="IS171" s="90"/>
    </row>
    <row r="172" spans="1:255" s="89" customFormat="1" ht="15" customHeight="1" x14ac:dyDescent="0.25">
      <c r="A172" s="137" t="s">
        <v>156</v>
      </c>
      <c r="B172" s="129" t="s">
        <v>49</v>
      </c>
      <c r="C172" s="57" t="s">
        <v>17</v>
      </c>
      <c r="D172" s="57">
        <v>5</v>
      </c>
      <c r="E172" s="57">
        <f t="shared" ref="E172" si="35">D172</f>
        <v>5</v>
      </c>
      <c r="F172" s="55"/>
      <c r="G172" s="63">
        <f t="shared" ref="G172" si="36">+IF(E172=0,D172*F172,E172*F172)</f>
        <v>0</v>
      </c>
      <c r="IS172" s="90"/>
    </row>
    <row r="173" spans="1:255" s="69" customFormat="1" ht="15" customHeight="1" x14ac:dyDescent="0.2">
      <c r="A173" s="93"/>
      <c r="B173" s="115"/>
      <c r="C173" s="57"/>
      <c r="D173" s="57"/>
      <c r="E173" s="57"/>
      <c r="F173" s="55"/>
      <c r="G173" s="63"/>
      <c r="H173" s="68"/>
      <c r="IU173" s="70"/>
    </row>
    <row r="174" spans="1:255" s="89" customFormat="1" ht="15" customHeight="1" thickBot="1" x14ac:dyDescent="0.3">
      <c r="A174" s="109"/>
      <c r="B174" s="110"/>
      <c r="C174" s="111"/>
      <c r="D174" s="112"/>
      <c r="E174" s="112"/>
      <c r="F174" s="113" t="str">
        <f>"Sous-total"&amp;" - "&amp;B172</f>
        <v>Sous-total - Rebouchage de l'ancienne trémie</v>
      </c>
      <c r="G174" s="114">
        <f>SUBTOTAL(9,G172:G173)</f>
        <v>0</v>
      </c>
      <c r="IS174" s="90"/>
    </row>
    <row r="175" spans="1:255" s="89" customFormat="1" ht="15" customHeight="1" x14ac:dyDescent="0.25">
      <c r="A175" s="92"/>
      <c r="B175" s="131"/>
      <c r="C175" s="132"/>
      <c r="D175" s="133"/>
      <c r="E175" s="133"/>
      <c r="F175" s="134"/>
      <c r="G175" s="135"/>
      <c r="IS175" s="90"/>
    </row>
    <row r="176" spans="1:255" s="89" customFormat="1" ht="15" customHeight="1" x14ac:dyDescent="0.25">
      <c r="A176" s="137" t="s">
        <v>157</v>
      </c>
      <c r="B176" s="129" t="s">
        <v>158</v>
      </c>
      <c r="C176" s="57" t="s">
        <v>17</v>
      </c>
      <c r="D176" s="57">
        <v>5</v>
      </c>
      <c r="E176" s="57">
        <f t="shared" ref="E176" si="37">D176</f>
        <v>5</v>
      </c>
      <c r="F176" s="55"/>
      <c r="G176" s="63">
        <f t="shared" ref="G176" si="38">+IF(E176=0,D176*F176,E176*F176)</f>
        <v>0</v>
      </c>
      <c r="IS176" s="90"/>
    </row>
    <row r="177" spans="1:255" s="69" customFormat="1" ht="15" customHeight="1" x14ac:dyDescent="0.2">
      <c r="A177" s="93"/>
      <c r="B177" s="129" t="s">
        <v>84</v>
      </c>
      <c r="C177" s="57"/>
      <c r="D177" s="57"/>
      <c r="E177" s="57"/>
      <c r="F177" s="55"/>
      <c r="G177" s="63"/>
      <c r="H177" s="68"/>
      <c r="IU177" s="70"/>
    </row>
    <row r="178" spans="1:255" s="89" customFormat="1" ht="15" customHeight="1" thickBot="1" x14ac:dyDescent="0.3">
      <c r="A178" s="109"/>
      <c r="B178" s="110"/>
      <c r="C178" s="111"/>
      <c r="D178" s="112"/>
      <c r="E178" s="112"/>
      <c r="F178" s="113" t="str">
        <f>"Sous-total"&amp;" - "&amp;B176</f>
        <v>Sous-total - Rebouchages courants après déposes et curage</v>
      </c>
      <c r="G178" s="114">
        <f>SUBTOTAL(9,G176:G177)</f>
        <v>0</v>
      </c>
      <c r="IS178" s="90"/>
    </row>
    <row r="179" spans="1:255" s="89" customFormat="1" ht="15" customHeight="1" x14ac:dyDescent="0.25">
      <c r="A179" s="92"/>
      <c r="B179" s="131"/>
      <c r="C179" s="132"/>
      <c r="D179" s="133"/>
      <c r="E179" s="133"/>
      <c r="F179" s="134"/>
      <c r="G179" s="135"/>
      <c r="IS179" s="90"/>
    </row>
    <row r="180" spans="1:255" s="69" customFormat="1" ht="15" customHeight="1" x14ac:dyDescent="0.2">
      <c r="A180" s="137" t="s">
        <v>159</v>
      </c>
      <c r="B180" s="129" t="s">
        <v>50</v>
      </c>
      <c r="C180" s="57" t="s">
        <v>16</v>
      </c>
      <c r="D180" s="57">
        <v>1</v>
      </c>
      <c r="E180" s="57">
        <f>D180</f>
        <v>1</v>
      </c>
      <c r="F180" s="55"/>
      <c r="G180" s="63">
        <f>+IF(E180=0,D180*F180,E180*F180)</f>
        <v>0</v>
      </c>
      <c r="H180" s="68"/>
      <c r="IU180" s="70"/>
    </row>
    <row r="181" spans="1:255" s="69" customFormat="1" ht="15" customHeight="1" x14ac:dyDescent="0.2">
      <c r="A181" s="93"/>
      <c r="B181" s="115"/>
      <c r="C181" s="57"/>
      <c r="D181" s="57"/>
      <c r="E181" s="57"/>
      <c r="F181" s="55"/>
      <c r="G181" s="63"/>
      <c r="H181" s="68"/>
      <c r="IU181" s="70"/>
    </row>
    <row r="182" spans="1:255" s="89" customFormat="1" ht="15" customHeight="1" thickBot="1" x14ac:dyDescent="0.3">
      <c r="A182" s="109"/>
      <c r="B182" s="110"/>
      <c r="C182" s="111"/>
      <c r="D182" s="112"/>
      <c r="E182" s="112"/>
      <c r="F182" s="113" t="str">
        <f>"Sous-total"&amp;" - "&amp;B180</f>
        <v xml:space="preserve">Sous-total - Réalisation d’un escalier en béton armé </v>
      </c>
      <c r="G182" s="114">
        <f>SUBTOTAL(9,G180:G181)</f>
        <v>0</v>
      </c>
      <c r="IS182" s="90"/>
    </row>
    <row r="183" spans="1:255" s="89" customFormat="1" ht="15" customHeight="1" x14ac:dyDescent="0.25">
      <c r="A183" s="92"/>
      <c r="B183" s="131"/>
      <c r="C183" s="132"/>
      <c r="D183" s="133"/>
      <c r="E183" s="133"/>
      <c r="F183" s="134"/>
      <c r="G183" s="135"/>
      <c r="IS183" s="90"/>
    </row>
    <row r="184" spans="1:255" s="69" customFormat="1" ht="15" customHeight="1" x14ac:dyDescent="0.2">
      <c r="A184" s="137" t="s">
        <v>160</v>
      </c>
      <c r="B184" s="129" t="s">
        <v>51</v>
      </c>
      <c r="C184" s="57" t="s">
        <v>17</v>
      </c>
      <c r="D184" s="57">
        <v>2</v>
      </c>
      <c r="E184" s="57">
        <f>D184</f>
        <v>2</v>
      </c>
      <c r="F184" s="55"/>
      <c r="G184" s="63">
        <f>+IF(E184=0,D184*F184,E184*F184)</f>
        <v>0</v>
      </c>
      <c r="H184" s="68"/>
      <c r="IU184" s="70"/>
    </row>
    <row r="185" spans="1:255" s="69" customFormat="1" ht="15" customHeight="1" x14ac:dyDescent="0.2">
      <c r="A185" s="93"/>
      <c r="B185" s="115"/>
      <c r="C185" s="57"/>
      <c r="D185" s="57"/>
      <c r="E185" s="57"/>
      <c r="F185" s="55"/>
      <c r="G185" s="63"/>
      <c r="H185" s="68"/>
      <c r="IU185" s="70"/>
    </row>
    <row r="186" spans="1:255" s="89" customFormat="1" ht="15" customHeight="1" thickBot="1" x14ac:dyDescent="0.3">
      <c r="A186" s="109"/>
      <c r="B186" s="110"/>
      <c r="C186" s="111"/>
      <c r="D186" s="112"/>
      <c r="E186" s="112"/>
      <c r="F186" s="113" t="str">
        <f>"Sous-total"&amp;" - "&amp;B184</f>
        <v>Sous-total - Bouchement d’une baie dans une paroi maçonnée</v>
      </c>
      <c r="G186" s="114">
        <f>SUBTOTAL(9,G184:G185)</f>
        <v>0</v>
      </c>
      <c r="IS186" s="90"/>
    </row>
    <row r="187" spans="1:255" s="89" customFormat="1" ht="15" customHeight="1" x14ac:dyDescent="0.25">
      <c r="A187" s="92"/>
      <c r="B187" s="131"/>
      <c r="C187" s="132"/>
      <c r="D187" s="133"/>
      <c r="E187" s="133"/>
      <c r="F187" s="134"/>
      <c r="G187" s="135"/>
      <c r="IS187" s="90"/>
    </row>
    <row r="188" spans="1:255" s="69" customFormat="1" ht="15" customHeight="1" x14ac:dyDescent="0.2">
      <c r="A188" s="137" t="s">
        <v>161</v>
      </c>
      <c r="B188" s="129" t="s">
        <v>52</v>
      </c>
      <c r="C188" s="57" t="s">
        <v>17</v>
      </c>
      <c r="D188" s="57">
        <v>2</v>
      </c>
      <c r="E188" s="57">
        <f>D188</f>
        <v>2</v>
      </c>
      <c r="F188" s="55"/>
      <c r="G188" s="63">
        <f>+IF(E188=0,D188*F188,E188*F188)</f>
        <v>0</v>
      </c>
      <c r="H188" s="68"/>
      <c r="IU188" s="70"/>
    </row>
    <row r="189" spans="1:255" s="69" customFormat="1" ht="15" customHeight="1" x14ac:dyDescent="0.2">
      <c r="A189" s="93"/>
      <c r="B189" s="115"/>
      <c r="C189" s="57"/>
      <c r="D189" s="57"/>
      <c r="E189" s="57"/>
      <c r="F189" s="55"/>
      <c r="G189" s="63"/>
      <c r="H189" s="68"/>
      <c r="IU189" s="70"/>
    </row>
    <row r="190" spans="1:255" s="89" customFormat="1" ht="15" customHeight="1" thickBot="1" x14ac:dyDescent="0.3">
      <c r="A190" s="109"/>
      <c r="B190" s="110"/>
      <c r="C190" s="111"/>
      <c r="D190" s="112"/>
      <c r="E190" s="112"/>
      <c r="F190" s="113" t="str">
        <f>"Sous-total"&amp;" - "&amp;B188</f>
        <v>Sous-total - Création d’une baie dans une paroi maçonnée</v>
      </c>
      <c r="G190" s="114">
        <f>SUBTOTAL(9,G188:G189)</f>
        <v>0</v>
      </c>
      <c r="IS190" s="90"/>
    </row>
    <row r="191" spans="1:255" s="89" customFormat="1" ht="15" customHeight="1" x14ac:dyDescent="0.25">
      <c r="A191" s="92"/>
      <c r="B191" s="131"/>
      <c r="C191" s="132"/>
      <c r="D191" s="133"/>
      <c r="E191" s="133"/>
      <c r="F191" s="134"/>
      <c r="G191" s="135"/>
      <c r="IS191" s="90"/>
    </row>
    <row r="192" spans="1:255" s="69" customFormat="1" ht="15" customHeight="1" x14ac:dyDescent="0.2">
      <c r="A192" s="137" t="s">
        <v>162</v>
      </c>
      <c r="B192" s="129" t="s">
        <v>163</v>
      </c>
      <c r="C192" s="57" t="s">
        <v>17</v>
      </c>
      <c r="D192" s="57">
        <f>ROUNDUP(1.4*2.1,0)</f>
        <v>3</v>
      </c>
      <c r="E192" s="57">
        <f>D192</f>
        <v>3</v>
      </c>
      <c r="F192" s="55"/>
      <c r="G192" s="63">
        <f>+IF(E192=0,D192*F192,E192*F192)</f>
        <v>0</v>
      </c>
      <c r="H192" s="68"/>
      <c r="IU192" s="70"/>
    </row>
    <row r="193" spans="1:255" s="69" customFormat="1" ht="15" customHeight="1" x14ac:dyDescent="0.2">
      <c r="A193" s="93"/>
      <c r="B193" s="115"/>
      <c r="C193" s="57"/>
      <c r="D193" s="57"/>
      <c r="E193" s="57"/>
      <c r="F193" s="55"/>
      <c r="G193" s="63"/>
      <c r="H193" s="68"/>
      <c r="IU193" s="70"/>
    </row>
    <row r="194" spans="1:255" s="89" customFormat="1" ht="15" customHeight="1" thickBot="1" x14ac:dyDescent="0.3">
      <c r="A194" s="109"/>
      <c r="B194" s="110"/>
      <c r="C194" s="111"/>
      <c r="D194" s="112"/>
      <c r="E194" s="112"/>
      <c r="F194" s="113" t="str">
        <f>"Sous-total"&amp;" - "&amp;B192</f>
        <v xml:space="preserve">Sous-total - Création d’une baie provisoire dans une paroi maçonnée et rebouchage </v>
      </c>
      <c r="G194" s="114">
        <f>SUBTOTAL(9,G192:G193)</f>
        <v>0</v>
      </c>
      <c r="IS194" s="90"/>
    </row>
    <row r="195" spans="1:255" s="89" customFormat="1" ht="15" customHeight="1" x14ac:dyDescent="0.25">
      <c r="A195" s="92"/>
      <c r="B195" s="131"/>
      <c r="C195" s="132"/>
      <c r="D195" s="133"/>
      <c r="E195" s="133"/>
      <c r="F195" s="134"/>
      <c r="G195" s="135"/>
      <c r="IS195" s="90"/>
    </row>
    <row r="196" spans="1:255" s="69" customFormat="1" ht="15" customHeight="1" x14ac:dyDescent="0.2">
      <c r="A196" s="137" t="s">
        <v>164</v>
      </c>
      <c r="B196" s="129" t="s">
        <v>53</v>
      </c>
      <c r="C196" s="57" t="s">
        <v>17</v>
      </c>
      <c r="D196" s="57">
        <f>ROUNDUP(0.9*2.1,0)</f>
        <v>2</v>
      </c>
      <c r="E196" s="57">
        <f>D196</f>
        <v>2</v>
      </c>
      <c r="F196" s="55"/>
      <c r="G196" s="63">
        <f>+IF(E196=0,D196*F196,E196*F196)</f>
        <v>0</v>
      </c>
      <c r="H196" s="68"/>
      <c r="IU196" s="70"/>
    </row>
    <row r="197" spans="1:255" s="69" customFormat="1" ht="15" customHeight="1" x14ac:dyDescent="0.2">
      <c r="A197" s="93"/>
      <c r="B197" s="115"/>
      <c r="C197" s="57"/>
      <c r="D197" s="57"/>
      <c r="E197" s="57"/>
      <c r="F197" s="55"/>
      <c r="G197" s="63"/>
      <c r="H197" s="68"/>
      <c r="IU197" s="70"/>
    </row>
    <row r="198" spans="1:255" s="89" customFormat="1" ht="15" customHeight="1" thickBot="1" x14ac:dyDescent="0.3">
      <c r="A198" s="109"/>
      <c r="B198" s="110"/>
      <c r="C198" s="111"/>
      <c r="D198" s="112"/>
      <c r="E198" s="112"/>
      <c r="F198" s="113" t="str">
        <f>"Sous-total"&amp;" - "&amp;B196</f>
        <v>Sous-total - Agrandissement d’une baie dans une paroi en béton armé</v>
      </c>
      <c r="G198" s="114">
        <f>SUBTOTAL(9,G196:G197)</f>
        <v>0</v>
      </c>
      <c r="IS198" s="90"/>
    </row>
    <row r="199" spans="1:255" s="89" customFormat="1" ht="15" customHeight="1" x14ac:dyDescent="0.25">
      <c r="A199" s="92"/>
      <c r="B199" s="131"/>
      <c r="C199" s="132"/>
      <c r="D199" s="133"/>
      <c r="E199" s="133"/>
      <c r="F199" s="134"/>
      <c r="G199" s="135"/>
      <c r="IS199" s="90"/>
    </row>
    <row r="200" spans="1:255" s="69" customFormat="1" ht="15" customHeight="1" x14ac:dyDescent="0.2">
      <c r="A200" s="137" t="s">
        <v>165</v>
      </c>
      <c r="B200" s="129" t="s">
        <v>166</v>
      </c>
      <c r="C200" s="57" t="s">
        <v>17</v>
      </c>
      <c r="D200" s="57">
        <v>6</v>
      </c>
      <c r="E200" s="57">
        <f>D200</f>
        <v>6</v>
      </c>
      <c r="F200" s="55"/>
      <c r="G200" s="63">
        <f>+IF(E200=0,D200*F200,E200*F200)</f>
        <v>0</v>
      </c>
      <c r="H200" s="68"/>
      <c r="IU200" s="70"/>
    </row>
    <row r="201" spans="1:255" s="69" customFormat="1" ht="15" customHeight="1" x14ac:dyDescent="0.2">
      <c r="A201" s="93"/>
      <c r="B201" s="115"/>
      <c r="C201" s="57"/>
      <c r="D201" s="57"/>
      <c r="E201" s="57"/>
      <c r="F201" s="55"/>
      <c r="G201" s="63"/>
      <c r="H201" s="68"/>
      <c r="IU201" s="70"/>
    </row>
    <row r="202" spans="1:255" s="89" customFormat="1" ht="15" customHeight="1" thickBot="1" x14ac:dyDescent="0.3">
      <c r="A202" s="109"/>
      <c r="B202" s="110"/>
      <c r="C202" s="111"/>
      <c r="D202" s="112"/>
      <c r="E202" s="112"/>
      <c r="F202" s="113" t="str">
        <f>"Sous-total"&amp;" - "&amp;B200</f>
        <v>Sous-total - Création de socles maçonnés en béton armé pour les équipements techniques</v>
      </c>
      <c r="G202" s="114">
        <f>SUBTOTAL(9,G200:G201)</f>
        <v>0</v>
      </c>
      <c r="IS202" s="90"/>
    </row>
    <row r="203" spans="1:255" s="89" customFormat="1" ht="15" customHeight="1" x14ac:dyDescent="0.25">
      <c r="A203" s="92"/>
      <c r="B203" s="131"/>
      <c r="C203" s="132"/>
      <c r="D203" s="133"/>
      <c r="E203" s="133"/>
      <c r="F203" s="134"/>
      <c r="G203" s="135"/>
      <c r="IS203" s="90"/>
    </row>
    <row r="204" spans="1:255" s="69" customFormat="1" ht="15" customHeight="1" x14ac:dyDescent="0.2">
      <c r="A204" s="137" t="s">
        <v>167</v>
      </c>
      <c r="B204" s="129" t="s">
        <v>80</v>
      </c>
      <c r="C204" s="57" t="s">
        <v>17</v>
      </c>
      <c r="D204" s="57">
        <v>1</v>
      </c>
      <c r="E204" s="57">
        <f>D204</f>
        <v>1</v>
      </c>
      <c r="F204" s="55"/>
      <c r="G204" s="63">
        <f>+IF(E204=0,D204*F204,E204*F204)</f>
        <v>0</v>
      </c>
      <c r="H204" s="68"/>
      <c r="IU204" s="70"/>
    </row>
    <row r="205" spans="1:255" s="69" customFormat="1" ht="15" customHeight="1" x14ac:dyDescent="0.2">
      <c r="A205" s="93"/>
      <c r="B205" s="115"/>
      <c r="C205" s="57"/>
      <c r="D205" s="57"/>
      <c r="E205" s="57"/>
      <c r="F205" s="55"/>
      <c r="G205" s="63"/>
      <c r="H205" s="68"/>
      <c r="IU205" s="70"/>
    </row>
    <row r="206" spans="1:255" s="89" customFormat="1" ht="15" customHeight="1" thickBot="1" x14ac:dyDescent="0.3">
      <c r="A206" s="109"/>
      <c r="B206" s="110"/>
      <c r="C206" s="111"/>
      <c r="D206" s="112"/>
      <c r="E206" s="112"/>
      <c r="F206" s="113" t="str">
        <f>"Sous-total"&amp;" - "&amp;B204</f>
        <v>Sous-total - Création d’un socle en béton armé pour la pose de la guérite</v>
      </c>
      <c r="G206" s="114">
        <f>SUBTOTAL(9,G204:G205)</f>
        <v>0</v>
      </c>
      <c r="IS206" s="90"/>
    </row>
    <row r="207" spans="1:255" s="89" customFormat="1" ht="15" customHeight="1" x14ac:dyDescent="0.25">
      <c r="A207" s="92"/>
      <c r="B207" s="131"/>
      <c r="C207" s="132"/>
      <c r="D207" s="133"/>
      <c r="E207" s="133"/>
      <c r="F207" s="134"/>
      <c r="G207" s="135"/>
      <c r="IS207" s="90"/>
    </row>
    <row r="208" spans="1:255" s="69" customFormat="1" ht="15" customHeight="1" x14ac:dyDescent="0.2">
      <c r="A208" s="137" t="s">
        <v>168</v>
      </c>
      <c r="B208" s="129" t="s">
        <v>169</v>
      </c>
      <c r="C208" s="57" t="s">
        <v>17</v>
      </c>
      <c r="D208" s="57">
        <f>ROUNDUP(37.28,0)</f>
        <v>38</v>
      </c>
      <c r="E208" s="57">
        <f>D208</f>
        <v>38</v>
      </c>
      <c r="F208" s="55"/>
      <c r="G208" s="63">
        <f>+IF(E208=0,D208*F208,E208*F208)</f>
        <v>0</v>
      </c>
      <c r="H208" s="68"/>
      <c r="IU208" s="70"/>
    </row>
    <row r="209" spans="1:255" s="69" customFormat="1" ht="15" customHeight="1" x14ac:dyDescent="0.2">
      <c r="A209" s="93"/>
      <c r="B209" s="115"/>
      <c r="C209" s="57"/>
      <c r="D209" s="57"/>
      <c r="E209" s="57"/>
      <c r="F209" s="55"/>
      <c r="G209" s="63"/>
      <c r="H209" s="68"/>
      <c r="IU209" s="70"/>
    </row>
    <row r="210" spans="1:255" s="89" customFormat="1" ht="15" customHeight="1" thickBot="1" x14ac:dyDescent="0.3">
      <c r="A210" s="109"/>
      <c r="B210" s="110"/>
      <c r="C210" s="111"/>
      <c r="D210" s="112"/>
      <c r="E210" s="112"/>
      <c r="F210" s="113" t="str">
        <f>"Sous-total"&amp;" - "&amp;B208</f>
        <v>Sous-total - Remise en état du sol et réalisation de formes de pentes</v>
      </c>
      <c r="G210" s="114">
        <f>SUBTOTAL(9,G208:G209)</f>
        <v>0</v>
      </c>
      <c r="IS210" s="90"/>
    </row>
    <row r="211" spans="1:255" s="89" customFormat="1" ht="15" customHeight="1" x14ac:dyDescent="0.25">
      <c r="A211" s="92"/>
      <c r="B211" s="131"/>
      <c r="C211" s="132"/>
      <c r="D211" s="133"/>
      <c r="E211" s="133"/>
      <c r="F211" s="134"/>
      <c r="G211" s="135"/>
      <c r="IS211" s="90"/>
    </row>
    <row r="212" spans="1:255" s="69" customFormat="1" ht="15" customHeight="1" x14ac:dyDescent="0.2">
      <c r="A212" s="137" t="s">
        <v>170</v>
      </c>
      <c r="B212" s="129" t="s">
        <v>81</v>
      </c>
      <c r="C212" s="57" t="s">
        <v>10</v>
      </c>
      <c r="D212" s="57">
        <v>12</v>
      </c>
      <c r="E212" s="57">
        <f>D212</f>
        <v>12</v>
      </c>
      <c r="F212" s="55"/>
      <c r="G212" s="63">
        <f>+IF(E212=0,D212*F212,E212*F212)</f>
        <v>0</v>
      </c>
      <c r="H212" s="68"/>
      <c r="IU212" s="70"/>
    </row>
    <row r="213" spans="1:255" s="69" customFormat="1" ht="15" customHeight="1" x14ac:dyDescent="0.2">
      <c r="A213" s="93"/>
      <c r="B213" s="115"/>
      <c r="C213" s="57"/>
      <c r="D213" s="57"/>
      <c r="E213" s="57"/>
      <c r="F213" s="55"/>
      <c r="G213" s="63"/>
      <c r="H213" s="68"/>
      <c r="IU213" s="70"/>
    </row>
    <row r="214" spans="1:255" s="89" customFormat="1" ht="15" customHeight="1" thickBot="1" x14ac:dyDescent="0.3">
      <c r="A214" s="109"/>
      <c r="B214" s="110"/>
      <c r="C214" s="111"/>
      <c r="D214" s="112"/>
      <c r="E214" s="112"/>
      <c r="F214" s="113" t="str">
        <f>"Sous-total"&amp;" - "&amp;B212</f>
        <v>Sous-total - Reprise des seuils de menuiseries extérieures</v>
      </c>
      <c r="G214" s="114">
        <f>SUBTOTAL(9,G212:G213)</f>
        <v>0</v>
      </c>
      <c r="IS214" s="90"/>
    </row>
    <row r="215" spans="1:255" s="89" customFormat="1" ht="15" customHeight="1" x14ac:dyDescent="0.25">
      <c r="A215" s="92"/>
      <c r="B215" s="131"/>
      <c r="C215" s="132"/>
      <c r="D215" s="133"/>
      <c r="E215" s="133"/>
      <c r="F215" s="134"/>
      <c r="G215" s="135"/>
      <c r="IS215" s="90"/>
    </row>
    <row r="216" spans="1:255" s="69" customFormat="1" ht="15" customHeight="1" x14ac:dyDescent="0.2">
      <c r="A216" s="137" t="s">
        <v>171</v>
      </c>
      <c r="B216" s="129" t="s">
        <v>82</v>
      </c>
      <c r="C216" s="57" t="s">
        <v>10</v>
      </c>
      <c r="D216" s="57">
        <v>17</v>
      </c>
      <c r="E216" s="57">
        <f>D216</f>
        <v>17</v>
      </c>
      <c r="F216" s="55"/>
      <c r="G216" s="63">
        <f>+IF(E216=0,D216*F216,E216*F216)</f>
        <v>0</v>
      </c>
      <c r="H216" s="68"/>
      <c r="IU216" s="70"/>
    </row>
    <row r="217" spans="1:255" s="69" customFormat="1" ht="15" customHeight="1" x14ac:dyDescent="0.2">
      <c r="A217" s="93"/>
      <c r="B217" s="190" t="s">
        <v>249</v>
      </c>
      <c r="C217" s="180" t="s">
        <v>10</v>
      </c>
      <c r="D217" s="180">
        <v>7</v>
      </c>
      <c r="E217" s="180">
        <v>7</v>
      </c>
      <c r="F217" s="182"/>
      <c r="G217" s="183"/>
      <c r="H217" s="68"/>
      <c r="IU217" s="70"/>
    </row>
    <row r="218" spans="1:255" s="89" customFormat="1" ht="15" customHeight="1" thickBot="1" x14ac:dyDescent="0.3">
      <c r="A218" s="109"/>
      <c r="B218" s="110"/>
      <c r="C218" s="111"/>
      <c r="D218" s="112"/>
      <c r="E218" s="112"/>
      <c r="F218" s="113" t="str">
        <f>"Sous-total"&amp;" - "&amp;B216</f>
        <v>Sous-total - Création de relevés en béton armé</v>
      </c>
      <c r="G218" s="114">
        <f>SUBTOTAL(9,G216:G217)</f>
        <v>0</v>
      </c>
      <c r="IS218" s="90"/>
    </row>
    <row r="219" spans="1:255" s="89" customFormat="1" ht="15" customHeight="1" x14ac:dyDescent="0.25">
      <c r="A219" s="92"/>
      <c r="B219" s="131"/>
      <c r="C219" s="132"/>
      <c r="D219" s="133"/>
      <c r="E219" s="133"/>
      <c r="F219" s="134"/>
      <c r="G219" s="135"/>
      <c r="IS219" s="90"/>
    </row>
    <row r="220" spans="1:255" s="69" customFormat="1" ht="15" customHeight="1" x14ac:dyDescent="0.2">
      <c r="A220" s="137" t="s">
        <v>172</v>
      </c>
      <c r="B220" s="129" t="s">
        <v>173</v>
      </c>
      <c r="C220" s="57" t="s">
        <v>17</v>
      </c>
      <c r="D220" s="57">
        <v>55</v>
      </c>
      <c r="E220" s="57">
        <f>D220</f>
        <v>55</v>
      </c>
      <c r="F220" s="55"/>
      <c r="G220" s="63">
        <f>+IF(E220=0,D220*F220,E220*F220)</f>
        <v>0</v>
      </c>
      <c r="H220" s="68"/>
      <c r="IU220" s="70"/>
    </row>
    <row r="221" spans="1:255" s="69" customFormat="1" ht="15" customHeight="1" x14ac:dyDescent="0.2">
      <c r="A221" s="93"/>
      <c r="B221" s="115"/>
      <c r="C221" s="57"/>
      <c r="D221" s="57"/>
      <c r="E221" s="57"/>
      <c r="F221" s="55"/>
      <c r="G221" s="63"/>
      <c r="H221" s="68"/>
      <c r="IU221" s="70"/>
    </row>
    <row r="222" spans="1:255" s="89" customFormat="1" ht="15" customHeight="1" thickBot="1" x14ac:dyDescent="0.3">
      <c r="A222" s="109"/>
      <c r="B222" s="110"/>
      <c r="C222" s="111"/>
      <c r="D222" s="112"/>
      <c r="E222" s="112"/>
      <c r="F222" s="113" t="str">
        <f>"Sous-total"&amp;" - "&amp;B220</f>
        <v>Sous-total - Chapes</v>
      </c>
      <c r="G222" s="114">
        <f>SUBTOTAL(9,G220:G221)</f>
        <v>0</v>
      </c>
      <c r="IS222" s="90"/>
    </row>
    <row r="223" spans="1:255" s="89" customFormat="1" ht="15" customHeight="1" x14ac:dyDescent="0.25">
      <c r="A223" s="92"/>
      <c r="B223" s="131"/>
      <c r="C223" s="132"/>
      <c r="D223" s="133"/>
      <c r="E223" s="133"/>
      <c r="F223" s="134"/>
      <c r="G223" s="135"/>
      <c r="IS223" s="90"/>
    </row>
    <row r="224" spans="1:255" s="69" customFormat="1" ht="15" customHeight="1" x14ac:dyDescent="0.2">
      <c r="A224" s="137" t="s">
        <v>174</v>
      </c>
      <c r="B224" s="129" t="s">
        <v>54</v>
      </c>
      <c r="C224" s="57"/>
      <c r="D224" s="57"/>
      <c r="E224" s="57"/>
      <c r="F224" s="55"/>
      <c r="G224" s="63"/>
      <c r="H224" s="68"/>
      <c r="IU224" s="70"/>
    </row>
    <row r="225" spans="1:255" s="69" customFormat="1" ht="15" customHeight="1" x14ac:dyDescent="0.2">
      <c r="A225" s="93"/>
      <c r="B225" s="130" t="s">
        <v>255</v>
      </c>
      <c r="C225" s="57" t="s">
        <v>17</v>
      </c>
      <c r="D225" s="57">
        <v>9</v>
      </c>
      <c r="E225" s="57">
        <f>D225</f>
        <v>9</v>
      </c>
      <c r="F225" s="55"/>
      <c r="G225" s="63">
        <f>+IF(E225=0,D225*F225,E225*F225)</f>
        <v>0</v>
      </c>
      <c r="H225" s="68"/>
      <c r="IU225" s="70"/>
    </row>
    <row r="226" spans="1:255" s="69" customFormat="1" ht="15" customHeight="1" x14ac:dyDescent="0.2">
      <c r="A226" s="93"/>
      <c r="B226" s="130" t="s">
        <v>256</v>
      </c>
      <c r="C226" s="57" t="s">
        <v>17</v>
      </c>
      <c r="D226" s="57">
        <v>117</v>
      </c>
      <c r="E226" s="57">
        <f>D226</f>
        <v>117</v>
      </c>
      <c r="F226" s="55"/>
      <c r="G226" s="63">
        <f>+IF(E226=0,D226*F226,E226*F226)</f>
        <v>0</v>
      </c>
      <c r="H226" s="68"/>
      <c r="IU226" s="70"/>
    </row>
    <row r="227" spans="1:255" s="69" customFormat="1" ht="27.95" customHeight="1" x14ac:dyDescent="0.2">
      <c r="A227" s="93"/>
      <c r="B227" s="130" t="s">
        <v>175</v>
      </c>
      <c r="C227" s="57" t="s">
        <v>17</v>
      </c>
      <c r="D227" s="57">
        <v>35</v>
      </c>
      <c r="E227" s="57">
        <f>D227</f>
        <v>35</v>
      </c>
      <c r="F227" s="55"/>
      <c r="G227" s="63">
        <f>+IF(E227=0,D227*F227,E227*F227)</f>
        <v>0</v>
      </c>
      <c r="H227" s="68"/>
      <c r="IU227" s="70"/>
    </row>
    <row r="228" spans="1:255" s="69" customFormat="1" ht="15" customHeight="1" x14ac:dyDescent="0.2">
      <c r="A228" s="93"/>
      <c r="B228" s="167"/>
      <c r="C228" s="57"/>
      <c r="D228" s="57"/>
      <c r="E228" s="57"/>
      <c r="F228" s="55"/>
      <c r="G228" s="63"/>
      <c r="H228" s="68"/>
      <c r="IU228" s="70"/>
    </row>
    <row r="229" spans="1:255" s="89" customFormat="1" ht="15" customHeight="1" thickBot="1" x14ac:dyDescent="0.3">
      <c r="A229" s="109"/>
      <c r="B229" s="110"/>
      <c r="C229" s="111"/>
      <c r="D229" s="112"/>
      <c r="E229" s="112"/>
      <c r="F229" s="113" t="str">
        <f>"Sous-total"&amp;" - "&amp;B224</f>
        <v>Sous-total - Ragréages</v>
      </c>
      <c r="G229" s="114">
        <f>SUBTOTAL(9,G224:G228)</f>
        <v>0</v>
      </c>
      <c r="IS229" s="90"/>
    </row>
    <row r="230" spans="1:255" s="89" customFormat="1" ht="15" customHeight="1" x14ac:dyDescent="0.25">
      <c r="A230" s="92"/>
      <c r="B230" s="131"/>
      <c r="C230" s="132"/>
      <c r="D230" s="133"/>
      <c r="E230" s="133"/>
      <c r="F230" s="134"/>
      <c r="G230" s="135"/>
      <c r="IS230" s="90"/>
    </row>
    <row r="231" spans="1:255" s="69" customFormat="1" ht="15" customHeight="1" x14ac:dyDescent="0.2">
      <c r="A231" s="137" t="s">
        <v>176</v>
      </c>
      <c r="B231" s="129" t="s">
        <v>66</v>
      </c>
      <c r="C231" s="57"/>
      <c r="D231" s="57"/>
      <c r="E231" s="57"/>
      <c r="F231" s="55"/>
      <c r="G231" s="63"/>
      <c r="H231" s="68"/>
      <c r="IU231" s="70"/>
    </row>
    <row r="232" spans="1:255" s="69" customFormat="1" ht="15" customHeight="1" x14ac:dyDescent="0.2">
      <c r="A232" s="117"/>
      <c r="B232" s="129" t="s">
        <v>180</v>
      </c>
      <c r="C232" s="57"/>
      <c r="D232" s="57"/>
      <c r="E232" s="57"/>
      <c r="F232" s="55"/>
      <c r="G232" s="63"/>
      <c r="H232" s="68"/>
      <c r="IU232" s="70"/>
    </row>
    <row r="233" spans="1:255" s="69" customFormat="1" ht="15" customHeight="1" x14ac:dyDescent="0.2">
      <c r="A233" s="117"/>
      <c r="B233" s="172" t="s">
        <v>182</v>
      </c>
      <c r="C233" s="57" t="s">
        <v>55</v>
      </c>
      <c r="D233" s="57">
        <v>1</v>
      </c>
      <c r="E233" s="57">
        <f t="shared" ref="E233:E236" si="39">D233</f>
        <v>1</v>
      </c>
      <c r="F233" s="55"/>
      <c r="G233" s="63">
        <f t="shared" ref="G233:G245" si="40">+IF(E233=0,D233*F233,E233*F233)</f>
        <v>0</v>
      </c>
      <c r="H233" s="68"/>
      <c r="IU233" s="70"/>
    </row>
    <row r="234" spans="1:255" s="69" customFormat="1" ht="15" customHeight="1" x14ac:dyDescent="0.2">
      <c r="A234" s="117"/>
      <c r="B234" s="172" t="s">
        <v>183</v>
      </c>
      <c r="C234" s="57" t="s">
        <v>55</v>
      </c>
      <c r="D234" s="57">
        <v>10</v>
      </c>
      <c r="E234" s="57">
        <f t="shared" si="39"/>
        <v>10</v>
      </c>
      <c r="F234" s="55"/>
      <c r="G234" s="63">
        <f t="shared" si="40"/>
        <v>0</v>
      </c>
      <c r="H234" s="68"/>
      <c r="IU234" s="70"/>
    </row>
    <row r="235" spans="1:255" s="69" customFormat="1" ht="15" customHeight="1" x14ac:dyDescent="0.2">
      <c r="A235" s="117"/>
      <c r="B235" s="172" t="s">
        <v>184</v>
      </c>
      <c r="C235" s="57" t="s">
        <v>55</v>
      </c>
      <c r="D235" s="57">
        <v>11</v>
      </c>
      <c r="E235" s="57">
        <f t="shared" si="39"/>
        <v>11</v>
      </c>
      <c r="F235" s="55"/>
      <c r="G235" s="63">
        <f t="shared" si="40"/>
        <v>0</v>
      </c>
      <c r="H235" s="68"/>
      <c r="IU235" s="70"/>
    </row>
    <row r="236" spans="1:255" s="69" customFormat="1" ht="15" customHeight="1" x14ac:dyDescent="0.2">
      <c r="A236" s="117"/>
      <c r="B236" s="172" t="s">
        <v>185</v>
      </c>
      <c r="C236" s="57" t="s">
        <v>55</v>
      </c>
      <c r="D236" s="57">
        <v>4</v>
      </c>
      <c r="E236" s="57">
        <f t="shared" si="39"/>
        <v>4</v>
      </c>
      <c r="F236" s="55"/>
      <c r="G236" s="63">
        <f t="shared" si="40"/>
        <v>0</v>
      </c>
      <c r="H236" s="68"/>
      <c r="IU236" s="70"/>
    </row>
    <row r="237" spans="1:255" s="69" customFormat="1" ht="15" customHeight="1" x14ac:dyDescent="0.2">
      <c r="A237" s="117"/>
      <c r="B237" s="129"/>
      <c r="C237" s="57"/>
      <c r="D237" s="57"/>
      <c r="E237" s="57"/>
      <c r="F237" s="55"/>
      <c r="G237" s="63">
        <f t="shared" si="40"/>
        <v>0</v>
      </c>
      <c r="H237" s="68"/>
      <c r="IU237" s="70"/>
    </row>
    <row r="238" spans="1:255" s="69" customFormat="1" ht="15" customHeight="1" x14ac:dyDescent="0.2">
      <c r="A238" s="117"/>
      <c r="B238" s="129" t="s">
        <v>181</v>
      </c>
      <c r="C238" s="57"/>
      <c r="D238" s="57"/>
      <c r="E238" s="57"/>
      <c r="F238" s="55"/>
      <c r="G238" s="63">
        <f t="shared" si="40"/>
        <v>0</v>
      </c>
      <c r="H238" s="68"/>
      <c r="IU238" s="70"/>
    </row>
    <row r="239" spans="1:255" s="69" customFormat="1" ht="15" customHeight="1" x14ac:dyDescent="0.2">
      <c r="A239" s="117"/>
      <c r="B239" s="172" t="s">
        <v>186</v>
      </c>
      <c r="C239" s="57" t="s">
        <v>55</v>
      </c>
      <c r="D239" s="57">
        <f>1+3</f>
        <v>4</v>
      </c>
      <c r="E239" s="57">
        <f t="shared" ref="E239:E243" si="41">D239</f>
        <v>4</v>
      </c>
      <c r="F239" s="55"/>
      <c r="G239" s="63">
        <f t="shared" si="40"/>
        <v>0</v>
      </c>
      <c r="H239" s="68"/>
      <c r="IU239" s="70"/>
    </row>
    <row r="240" spans="1:255" s="69" customFormat="1" ht="15" customHeight="1" x14ac:dyDescent="0.2">
      <c r="A240" s="117"/>
      <c r="B240" s="172" t="s">
        <v>187</v>
      </c>
      <c r="C240" s="57" t="s">
        <v>55</v>
      </c>
      <c r="D240" s="57">
        <f>6+15+1+2</f>
        <v>24</v>
      </c>
      <c r="E240" s="57">
        <f t="shared" si="41"/>
        <v>24</v>
      </c>
      <c r="F240" s="55"/>
      <c r="G240" s="63">
        <f t="shared" si="40"/>
        <v>0</v>
      </c>
      <c r="H240" s="68"/>
      <c r="IU240" s="70"/>
    </row>
    <row r="241" spans="1:255" s="69" customFormat="1" ht="15" customHeight="1" x14ac:dyDescent="0.2">
      <c r="A241" s="117"/>
      <c r="B241" s="172" t="s">
        <v>188</v>
      </c>
      <c r="C241" s="57" t="s">
        <v>55</v>
      </c>
      <c r="D241" s="57">
        <f>13+1+3+4</f>
        <v>21</v>
      </c>
      <c r="E241" s="57">
        <f t="shared" si="41"/>
        <v>21</v>
      </c>
      <c r="F241" s="55"/>
      <c r="G241" s="63">
        <f t="shared" si="40"/>
        <v>0</v>
      </c>
      <c r="H241" s="68"/>
      <c r="IU241" s="70"/>
    </row>
    <row r="242" spans="1:255" s="69" customFormat="1" ht="15" customHeight="1" x14ac:dyDescent="0.2">
      <c r="A242" s="117"/>
      <c r="B242" s="172" t="s">
        <v>189</v>
      </c>
      <c r="C242" s="57" t="s">
        <v>55</v>
      </c>
      <c r="D242" s="57">
        <f>4+6+2</f>
        <v>12</v>
      </c>
      <c r="E242" s="57">
        <f t="shared" si="41"/>
        <v>12</v>
      </c>
      <c r="F242" s="55"/>
      <c r="G242" s="63">
        <f t="shared" si="40"/>
        <v>0</v>
      </c>
      <c r="H242" s="68"/>
      <c r="IU242" s="70"/>
    </row>
    <row r="243" spans="1:255" s="69" customFormat="1" ht="15" customHeight="1" x14ac:dyDescent="0.2">
      <c r="A243" s="137"/>
      <c r="B243" s="129" t="s">
        <v>177</v>
      </c>
      <c r="C243" s="57" t="s">
        <v>92</v>
      </c>
      <c r="D243" s="57">
        <v>4</v>
      </c>
      <c r="E243" s="57">
        <f t="shared" si="41"/>
        <v>4</v>
      </c>
      <c r="F243" s="55"/>
      <c r="G243" s="63">
        <f t="shared" si="40"/>
        <v>0</v>
      </c>
      <c r="H243" s="68"/>
      <c r="IU243" s="70"/>
    </row>
    <row r="244" spans="1:255" s="69" customFormat="1" ht="15" customHeight="1" x14ac:dyDescent="0.2">
      <c r="A244" s="137"/>
      <c r="B244" s="130" t="s">
        <v>178</v>
      </c>
      <c r="C244" s="57" t="s">
        <v>10</v>
      </c>
      <c r="D244" s="57">
        <v>200</v>
      </c>
      <c r="E244" s="57">
        <f>D244</f>
        <v>200</v>
      </c>
      <c r="F244" s="55"/>
      <c r="G244" s="63">
        <f t="shared" si="40"/>
        <v>0</v>
      </c>
      <c r="H244" s="68"/>
      <c r="IU244" s="70"/>
    </row>
    <row r="245" spans="1:255" s="69" customFormat="1" ht="15" customHeight="1" x14ac:dyDescent="0.2">
      <c r="A245" s="137"/>
      <c r="B245" s="130" t="s">
        <v>179</v>
      </c>
      <c r="C245" s="57" t="s">
        <v>16</v>
      </c>
      <c r="D245" s="57">
        <v>1</v>
      </c>
      <c r="E245" s="57">
        <f>D245</f>
        <v>1</v>
      </c>
      <c r="F245" s="55"/>
      <c r="G245" s="63">
        <f t="shared" si="40"/>
        <v>0</v>
      </c>
      <c r="H245" s="68"/>
      <c r="IU245" s="70"/>
    </row>
    <row r="246" spans="1:255" s="159" customFormat="1" ht="15" customHeight="1" x14ac:dyDescent="0.2">
      <c r="A246" s="153"/>
      <c r="B246" s="154" t="s">
        <v>232</v>
      </c>
      <c r="C246" s="155"/>
      <c r="D246" s="155"/>
      <c r="E246" s="155"/>
      <c r="F246" s="156"/>
      <c r="G246" s="157">
        <f t="shared" ref="G246:G248" si="42">+IF(E246=0,D246*F246,E246*F246)</f>
        <v>0</v>
      </c>
      <c r="H246" s="158"/>
      <c r="IU246" s="160"/>
    </row>
    <row r="247" spans="1:255" s="69" customFormat="1" ht="15" customHeight="1" x14ac:dyDescent="0.2">
      <c r="A247" s="117"/>
      <c r="B247" s="172" t="s">
        <v>233</v>
      </c>
      <c r="C247" s="57" t="s">
        <v>55</v>
      </c>
      <c r="D247" s="57">
        <v>1</v>
      </c>
      <c r="E247" s="57">
        <f t="shared" ref="E247:E248" si="43">D247</f>
        <v>1</v>
      </c>
      <c r="F247" s="55"/>
      <c r="G247" s="63">
        <f t="shared" si="42"/>
        <v>0</v>
      </c>
      <c r="H247" s="68"/>
      <c r="IU247" s="70"/>
    </row>
    <row r="248" spans="1:255" s="69" customFormat="1" ht="15" customHeight="1" x14ac:dyDescent="0.2">
      <c r="A248" s="117"/>
      <c r="B248" s="172" t="s">
        <v>234</v>
      </c>
      <c r="C248" s="57" t="s">
        <v>10</v>
      </c>
      <c r="D248" s="57">
        <v>10</v>
      </c>
      <c r="E248" s="57">
        <f t="shared" si="43"/>
        <v>10</v>
      </c>
      <c r="F248" s="55"/>
      <c r="G248" s="63">
        <f t="shared" si="42"/>
        <v>0</v>
      </c>
      <c r="H248" s="68"/>
      <c r="IU248" s="70"/>
    </row>
    <row r="249" spans="1:255" s="69" customFormat="1" ht="15" customHeight="1" x14ac:dyDescent="0.2">
      <c r="A249" s="93"/>
      <c r="B249" s="115"/>
      <c r="C249" s="57"/>
      <c r="D249" s="57"/>
      <c r="E249" s="57"/>
      <c r="F249" s="55"/>
      <c r="G249" s="63"/>
      <c r="H249" s="68"/>
      <c r="IU249" s="70"/>
    </row>
    <row r="250" spans="1:255" s="89" customFormat="1" ht="15" customHeight="1" thickBot="1" x14ac:dyDescent="0.3">
      <c r="A250" s="109"/>
      <c r="B250" s="110"/>
      <c r="C250" s="111"/>
      <c r="D250" s="112"/>
      <c r="E250" s="112"/>
      <c r="F250" s="113" t="str">
        <f>"Sous-total"&amp;" - "&amp;B231</f>
        <v>Sous-total - Réservations, carottages, saignées et percements</v>
      </c>
      <c r="G250" s="114">
        <f>SUBTOTAL(9,G231:G249)</f>
        <v>0</v>
      </c>
      <c r="IS250" s="90"/>
    </row>
    <row r="251" spans="1:255" s="89" customFormat="1" ht="15" customHeight="1" x14ac:dyDescent="0.25">
      <c r="A251" s="92"/>
      <c r="B251" s="131"/>
      <c r="C251" s="132"/>
      <c r="D251" s="133"/>
      <c r="E251" s="133"/>
      <c r="F251" s="134"/>
      <c r="G251" s="135"/>
      <c r="IS251" s="90"/>
    </row>
    <row r="252" spans="1:255" s="69" customFormat="1" ht="15" customHeight="1" x14ac:dyDescent="0.2">
      <c r="A252" s="137" t="s">
        <v>190</v>
      </c>
      <c r="B252" s="129" t="s">
        <v>56</v>
      </c>
      <c r="C252" s="57" t="s">
        <v>17</v>
      </c>
      <c r="D252" s="57">
        <v>10</v>
      </c>
      <c r="E252" s="57">
        <f>D252</f>
        <v>10</v>
      </c>
      <c r="F252" s="55"/>
      <c r="G252" s="63">
        <f>+IF(E252=0,D252*F252,E252*F252)</f>
        <v>0</v>
      </c>
      <c r="H252" s="68"/>
      <c r="IU252" s="70"/>
    </row>
    <row r="253" spans="1:255" s="69" customFormat="1" ht="15" customHeight="1" x14ac:dyDescent="0.2">
      <c r="A253" s="93"/>
      <c r="B253" s="115"/>
      <c r="C253" s="57"/>
      <c r="D253" s="57"/>
      <c r="E253" s="57"/>
      <c r="F253" s="55"/>
      <c r="G253" s="63"/>
      <c r="H253" s="68"/>
      <c r="IU253" s="70"/>
    </row>
    <row r="254" spans="1:255" s="89" customFormat="1" ht="15" customHeight="1" thickBot="1" x14ac:dyDescent="0.3">
      <c r="A254" s="109"/>
      <c r="B254" s="110"/>
      <c r="C254" s="111"/>
      <c r="D254" s="112"/>
      <c r="E254" s="112"/>
      <c r="F254" s="113" t="str">
        <f>"Sous-total"&amp;" - "&amp;B252</f>
        <v>Sous-total - Calfeutrements et rebouchages</v>
      </c>
      <c r="G254" s="114">
        <f>SUBTOTAL(9,G252:G253)</f>
        <v>0</v>
      </c>
      <c r="IS254" s="90"/>
    </row>
    <row r="255" spans="1:255" s="89" customFormat="1" ht="15" customHeight="1" x14ac:dyDescent="0.25">
      <c r="A255" s="92"/>
      <c r="B255" s="131"/>
      <c r="C255" s="132"/>
      <c r="D255" s="133"/>
      <c r="E255" s="133"/>
      <c r="F255" s="134"/>
      <c r="G255" s="135"/>
      <c r="IS255" s="90"/>
    </row>
    <row r="256" spans="1:255" s="69" customFormat="1" ht="15" customHeight="1" x14ac:dyDescent="0.2">
      <c r="A256" s="137" t="s">
        <v>191</v>
      </c>
      <c r="B256" s="129" t="s">
        <v>257</v>
      </c>
      <c r="C256" s="57" t="s">
        <v>83</v>
      </c>
      <c r="D256" s="57">
        <v>3</v>
      </c>
      <c r="E256" s="57">
        <f>D256</f>
        <v>3</v>
      </c>
      <c r="F256" s="55"/>
      <c r="G256" s="63">
        <f>+IF(E256=0,D256*F256,E256*F256)</f>
        <v>0</v>
      </c>
      <c r="H256" s="68"/>
      <c r="IU256" s="70"/>
    </row>
    <row r="257" spans="1:255" s="69" customFormat="1" ht="15" customHeight="1" x14ac:dyDescent="0.2">
      <c r="A257" s="117"/>
      <c r="B257" s="130" t="s">
        <v>85</v>
      </c>
      <c r="C257" s="168"/>
      <c r="D257" s="168"/>
      <c r="E257" s="168"/>
      <c r="F257" s="55"/>
      <c r="G257" s="63"/>
      <c r="H257" s="68"/>
      <c r="IU257" s="70"/>
    </row>
    <row r="258" spans="1:255" s="69" customFormat="1" ht="15" customHeight="1" x14ac:dyDescent="0.2">
      <c r="A258" s="117"/>
      <c r="B258" s="130" t="s">
        <v>86</v>
      </c>
      <c r="C258" s="168"/>
      <c r="D258" s="168"/>
      <c r="E258" s="168"/>
      <c r="F258" s="55"/>
      <c r="G258" s="63"/>
      <c r="H258" s="68"/>
      <c r="IU258" s="70"/>
    </row>
    <row r="259" spans="1:255" s="69" customFormat="1" ht="15" customHeight="1" x14ac:dyDescent="0.2">
      <c r="A259" s="117"/>
      <c r="B259" s="130" t="s">
        <v>87</v>
      </c>
      <c r="C259" s="168"/>
      <c r="D259" s="168"/>
      <c r="E259" s="168"/>
      <c r="F259" s="55"/>
      <c r="G259" s="63"/>
      <c r="H259" s="68"/>
      <c r="IU259" s="70"/>
    </row>
    <row r="260" spans="1:255" s="69" customFormat="1" ht="15" customHeight="1" x14ac:dyDescent="0.2">
      <c r="A260" s="117"/>
      <c r="B260" s="130" t="s">
        <v>89</v>
      </c>
      <c r="C260" s="168"/>
      <c r="D260" s="168"/>
      <c r="E260" s="168"/>
      <c r="F260" s="55"/>
      <c r="G260" s="63"/>
      <c r="H260" s="68"/>
      <c r="IU260" s="70"/>
    </row>
    <row r="261" spans="1:255" s="69" customFormat="1" ht="15" customHeight="1" x14ac:dyDescent="0.2">
      <c r="A261" s="117"/>
      <c r="B261" s="130" t="s">
        <v>88</v>
      </c>
      <c r="C261" s="168"/>
      <c r="D261" s="168"/>
      <c r="E261" s="168"/>
      <c r="F261" s="55"/>
      <c r="G261" s="63"/>
      <c r="H261" s="68"/>
      <c r="IU261" s="70"/>
    </row>
    <row r="262" spans="1:255" s="69" customFormat="1" ht="15" customHeight="1" x14ac:dyDescent="0.2">
      <c r="A262" s="117"/>
      <c r="B262" s="130" t="s">
        <v>192</v>
      </c>
      <c r="C262" s="168"/>
      <c r="D262" s="168"/>
      <c r="E262" s="168"/>
      <c r="F262" s="55"/>
      <c r="G262" s="63"/>
      <c r="H262" s="68"/>
      <c r="IU262" s="70"/>
    </row>
    <row r="263" spans="1:255" s="69" customFormat="1" ht="15" customHeight="1" x14ac:dyDescent="0.2">
      <c r="A263" s="117"/>
      <c r="B263" s="130" t="s">
        <v>193</v>
      </c>
      <c r="C263" s="168"/>
      <c r="D263" s="168"/>
      <c r="E263" s="168"/>
      <c r="F263" s="55"/>
      <c r="G263" s="63"/>
      <c r="H263" s="68"/>
      <c r="IU263" s="70"/>
    </row>
    <row r="264" spans="1:255" s="69" customFormat="1" ht="15" customHeight="1" x14ac:dyDescent="0.2">
      <c r="A264" s="117"/>
      <c r="B264" s="130" t="s">
        <v>90</v>
      </c>
      <c r="C264" s="168"/>
      <c r="D264" s="168"/>
      <c r="E264" s="168"/>
      <c r="F264" s="55"/>
      <c r="G264" s="63"/>
      <c r="H264" s="68"/>
      <c r="IU264" s="70"/>
    </row>
    <row r="265" spans="1:255" s="69" customFormat="1" ht="15" customHeight="1" x14ac:dyDescent="0.2">
      <c r="A265" s="117"/>
      <c r="B265" s="130" t="s">
        <v>192</v>
      </c>
      <c r="C265" s="168"/>
      <c r="D265" s="168"/>
      <c r="E265" s="168"/>
      <c r="F265" s="55"/>
      <c r="G265" s="63"/>
      <c r="H265" s="68"/>
      <c r="IU265" s="70"/>
    </row>
    <row r="266" spans="1:255" s="69" customFormat="1" ht="15" customHeight="1" x14ac:dyDescent="0.2">
      <c r="A266" s="117"/>
      <c r="B266" s="130" t="s">
        <v>91</v>
      </c>
      <c r="C266" s="168"/>
      <c r="D266" s="168"/>
      <c r="E266" s="168"/>
      <c r="F266" s="55"/>
      <c r="G266" s="63"/>
      <c r="H266" s="68"/>
      <c r="IU266" s="70"/>
    </row>
    <row r="267" spans="1:255" s="69" customFormat="1" ht="15" customHeight="1" x14ac:dyDescent="0.2">
      <c r="A267" s="117"/>
      <c r="B267" s="130" t="s">
        <v>194</v>
      </c>
      <c r="C267" s="168"/>
      <c r="D267" s="168"/>
      <c r="E267" s="168"/>
      <c r="F267" s="55"/>
      <c r="G267" s="63"/>
      <c r="H267" s="68"/>
      <c r="IU267" s="70"/>
    </row>
    <row r="268" spans="1:255" s="69" customFormat="1" ht="15" customHeight="1" x14ac:dyDescent="0.2">
      <c r="A268" s="93"/>
      <c r="B268" s="115"/>
      <c r="C268" s="57"/>
      <c r="D268" s="57"/>
      <c r="E268" s="57"/>
      <c r="F268" s="55"/>
      <c r="G268" s="63"/>
      <c r="H268" s="68"/>
      <c r="IU268" s="70"/>
    </row>
    <row r="269" spans="1:255" s="89" customFormat="1" ht="15" customHeight="1" thickBot="1" x14ac:dyDescent="0.3">
      <c r="A269" s="109"/>
      <c r="B269" s="110"/>
      <c r="C269" s="111"/>
      <c r="D269" s="112"/>
      <c r="E269" s="112"/>
      <c r="F269" s="113" t="str">
        <f>"Sous-total"&amp;" - "&amp;B256</f>
        <v>Sous-total - Modification des carneaux de rejet d’air dans la Cour d’Honneur</v>
      </c>
      <c r="G269" s="114">
        <f>SUBTOTAL(9,G256:G268)</f>
        <v>0</v>
      </c>
      <c r="IS269" s="90"/>
    </row>
    <row r="270" spans="1:255" s="89" customFormat="1" ht="15" customHeight="1" x14ac:dyDescent="0.25">
      <c r="A270" s="92"/>
      <c r="B270" s="131"/>
      <c r="C270" s="132"/>
      <c r="D270" s="133"/>
      <c r="E270" s="133"/>
      <c r="F270" s="134"/>
      <c r="G270" s="135"/>
      <c r="IS270" s="90"/>
    </row>
    <row r="271" spans="1:255" s="69" customFormat="1" ht="15" customHeight="1" x14ac:dyDescent="0.2">
      <c r="A271" s="137" t="s">
        <v>195</v>
      </c>
      <c r="B271" s="129" t="s">
        <v>258</v>
      </c>
      <c r="C271" s="57" t="s">
        <v>17</v>
      </c>
      <c r="D271" s="57">
        <v>1</v>
      </c>
      <c r="E271" s="57">
        <f>D271</f>
        <v>1</v>
      </c>
      <c r="F271" s="55"/>
      <c r="G271" s="63">
        <f>+IF(E271=0,D271*F271,E271*F271)</f>
        <v>0</v>
      </c>
      <c r="H271" s="68"/>
      <c r="IU271" s="70"/>
    </row>
    <row r="272" spans="1:255" s="69" customFormat="1" ht="15" customHeight="1" x14ac:dyDescent="0.2">
      <c r="A272" s="93"/>
      <c r="B272" s="115"/>
      <c r="C272" s="57"/>
      <c r="D272" s="57"/>
      <c r="E272" s="57"/>
      <c r="F272" s="55"/>
      <c r="G272" s="63"/>
      <c r="H272" s="68"/>
      <c r="IU272" s="70"/>
    </row>
    <row r="273" spans="1:255" s="89" customFormat="1" ht="15" customHeight="1" thickBot="1" x14ac:dyDescent="0.3">
      <c r="A273" s="109"/>
      <c r="B273" s="110"/>
      <c r="C273" s="111"/>
      <c r="D273" s="112"/>
      <c r="E273" s="112"/>
      <c r="F273" s="113" t="str">
        <f>"Sous-total"&amp;" - "&amp;B271</f>
        <v>Sous-total - 	Rehaussement de la grille d’évacuation des eaux dans la Cour d’Honneur</v>
      </c>
      <c r="G273" s="114">
        <f>SUBTOTAL(9,G271:G272)</f>
        <v>0</v>
      </c>
      <c r="IS273" s="90"/>
    </row>
    <row r="274" spans="1:255" s="89" customFormat="1" ht="15" customHeight="1" x14ac:dyDescent="0.25">
      <c r="A274" s="92"/>
      <c r="B274" s="131"/>
      <c r="C274" s="132"/>
      <c r="D274" s="133"/>
      <c r="E274" s="133"/>
      <c r="F274" s="134"/>
      <c r="G274" s="135"/>
      <c r="IS274" s="90"/>
    </row>
    <row r="275" spans="1:255" s="69" customFormat="1" ht="31.5" customHeight="1" x14ac:dyDescent="0.2">
      <c r="A275" s="137" t="s">
        <v>196</v>
      </c>
      <c r="B275" s="154" t="s">
        <v>259</v>
      </c>
      <c r="C275" s="155" t="s">
        <v>55</v>
      </c>
      <c r="D275" s="155">
        <v>7</v>
      </c>
      <c r="E275" s="155">
        <f>D275</f>
        <v>7</v>
      </c>
      <c r="F275" s="156"/>
      <c r="G275" s="157">
        <f>+IF(E275=0,D275*F275,E275*F275)</f>
        <v>0</v>
      </c>
      <c r="H275" s="68"/>
      <c r="IU275" s="70"/>
    </row>
    <row r="276" spans="1:255" s="69" customFormat="1" ht="15" customHeight="1" x14ac:dyDescent="0.2">
      <c r="A276" s="93"/>
      <c r="B276" s="115"/>
      <c r="C276" s="57"/>
      <c r="D276" s="57"/>
      <c r="E276" s="57"/>
      <c r="F276" s="55"/>
      <c r="G276" s="63"/>
      <c r="H276" s="68"/>
      <c r="IU276" s="70"/>
    </row>
    <row r="277" spans="1:255" s="89" customFormat="1" ht="15" customHeight="1" thickBot="1" x14ac:dyDescent="0.3">
      <c r="A277" s="109"/>
      <c r="B277" s="110"/>
      <c r="C277" s="111"/>
      <c r="D277" s="112"/>
      <c r="E277" s="112"/>
      <c r="F277" s="113" t="str">
        <f>"Sous-total"&amp;" - "&amp;B275</f>
        <v xml:space="preserve">Sous-total - Rehaussement des regards et emboîtures en pieds des descentes d’eau pluviale et paratonnerre </v>
      </c>
      <c r="G277" s="114">
        <f>SUBTOTAL(9,G275:G276)</f>
        <v>0</v>
      </c>
      <c r="IS277" s="90"/>
    </row>
    <row r="278" spans="1:255" s="89" customFormat="1" ht="15" customHeight="1" x14ac:dyDescent="0.25">
      <c r="A278" s="92"/>
      <c r="B278" s="131"/>
      <c r="C278" s="132"/>
      <c r="D278" s="133"/>
      <c r="E278" s="133"/>
      <c r="F278" s="134"/>
      <c r="G278" s="135"/>
      <c r="IS278" s="90"/>
    </row>
    <row r="279" spans="1:255" s="69" customFormat="1" ht="18" customHeight="1" x14ac:dyDescent="0.2">
      <c r="A279" s="137" t="s">
        <v>197</v>
      </c>
      <c r="B279" s="154" t="s">
        <v>67</v>
      </c>
      <c r="C279" s="168"/>
      <c r="D279" s="168"/>
      <c r="E279" s="168"/>
      <c r="F279" s="156"/>
      <c r="G279" s="157"/>
      <c r="H279" s="68"/>
      <c r="IU279" s="70"/>
    </row>
    <row r="280" spans="1:255" s="69" customFormat="1" ht="18" customHeight="1" x14ac:dyDescent="0.2">
      <c r="A280" s="117"/>
      <c r="B280" s="161" t="s">
        <v>198</v>
      </c>
      <c r="C280" s="57" t="s">
        <v>17</v>
      </c>
      <c r="D280" s="57">
        <f>89+97</f>
        <v>186</v>
      </c>
      <c r="E280" s="57">
        <f>D280</f>
        <v>186</v>
      </c>
      <c r="F280" s="156"/>
      <c r="G280" s="157">
        <f t="shared" ref="G280:G290" si="44">+IF(E280=0,D280*F280,E280*F280)</f>
        <v>0</v>
      </c>
      <c r="H280" s="68"/>
      <c r="IU280" s="70"/>
    </row>
    <row r="281" spans="1:255" s="69" customFormat="1" ht="18" customHeight="1" x14ac:dyDescent="0.2">
      <c r="A281" s="117"/>
      <c r="B281" s="161" t="s">
        <v>200</v>
      </c>
      <c r="C281" s="57" t="s">
        <v>10</v>
      </c>
      <c r="D281" s="57">
        <f>20+12+12+19</f>
        <v>63</v>
      </c>
      <c r="E281" s="57">
        <f>D281</f>
        <v>63</v>
      </c>
      <c r="F281" s="156"/>
      <c r="G281" s="157">
        <f t="shared" si="44"/>
        <v>0</v>
      </c>
      <c r="H281" s="68"/>
      <c r="IU281" s="70"/>
    </row>
    <row r="282" spans="1:255" s="69" customFormat="1" ht="18" customHeight="1" x14ac:dyDescent="0.2">
      <c r="A282" s="117"/>
      <c r="B282" s="161" t="s">
        <v>199</v>
      </c>
      <c r="C282" s="57" t="s">
        <v>10</v>
      </c>
      <c r="D282" s="57">
        <f>28+9-1+12.5</f>
        <v>48.5</v>
      </c>
      <c r="E282" s="57">
        <f>D282</f>
        <v>48.5</v>
      </c>
      <c r="F282" s="156"/>
      <c r="G282" s="157">
        <f t="shared" si="44"/>
        <v>0</v>
      </c>
      <c r="H282" s="68"/>
      <c r="IU282" s="70"/>
    </row>
    <row r="283" spans="1:255" s="69" customFormat="1" ht="18" customHeight="1" x14ac:dyDescent="0.2">
      <c r="A283" s="117"/>
      <c r="B283" s="161" t="s">
        <v>85</v>
      </c>
      <c r="C283" s="168"/>
      <c r="D283" s="168"/>
      <c r="E283" s="168"/>
      <c r="F283" s="156"/>
      <c r="G283" s="157">
        <f t="shared" si="44"/>
        <v>0</v>
      </c>
      <c r="H283" s="68"/>
      <c r="IU283" s="70"/>
    </row>
    <row r="284" spans="1:255" s="69" customFormat="1" ht="17.25" customHeight="1" x14ac:dyDescent="0.2">
      <c r="A284" s="117"/>
      <c r="B284" s="161" t="s">
        <v>201</v>
      </c>
      <c r="C284" s="57" t="s">
        <v>17</v>
      </c>
      <c r="D284" s="57">
        <v>10</v>
      </c>
      <c r="E284" s="57">
        <f t="shared" ref="E284:E290" si="45">D284</f>
        <v>10</v>
      </c>
      <c r="F284" s="55"/>
      <c r="G284" s="157">
        <f t="shared" si="44"/>
        <v>0</v>
      </c>
      <c r="H284" s="68"/>
      <c r="IU284" s="70"/>
    </row>
    <row r="285" spans="1:255" s="69" customFormat="1" ht="17.25" customHeight="1" x14ac:dyDescent="0.2">
      <c r="A285" s="117"/>
      <c r="B285" s="161" t="s">
        <v>202</v>
      </c>
      <c r="C285" s="57" t="s">
        <v>17</v>
      </c>
      <c r="D285" s="57">
        <v>15</v>
      </c>
      <c r="E285" s="57">
        <f t="shared" si="45"/>
        <v>15</v>
      </c>
      <c r="F285" s="55"/>
      <c r="G285" s="157">
        <f t="shared" si="44"/>
        <v>0</v>
      </c>
      <c r="H285" s="68"/>
      <c r="IU285" s="70"/>
    </row>
    <row r="286" spans="1:255" s="69" customFormat="1" ht="30" customHeight="1" x14ac:dyDescent="0.2">
      <c r="A286" s="117"/>
      <c r="B286" s="161" t="s">
        <v>203</v>
      </c>
      <c r="C286" s="57" t="s">
        <v>17</v>
      </c>
      <c r="D286" s="57">
        <v>245</v>
      </c>
      <c r="E286" s="57">
        <f t="shared" si="45"/>
        <v>245</v>
      </c>
      <c r="F286" s="55"/>
      <c r="G286" s="157">
        <f t="shared" si="44"/>
        <v>0</v>
      </c>
      <c r="H286" s="68"/>
      <c r="IU286" s="70"/>
    </row>
    <row r="287" spans="1:255" s="69" customFormat="1" ht="17.25" customHeight="1" x14ac:dyDescent="0.2">
      <c r="A287" s="117"/>
      <c r="B287" s="161" t="s">
        <v>204</v>
      </c>
      <c r="C287" s="57" t="s">
        <v>17</v>
      </c>
      <c r="D287" s="57">
        <v>245</v>
      </c>
      <c r="E287" s="57">
        <f t="shared" si="45"/>
        <v>245</v>
      </c>
      <c r="F287" s="55"/>
      <c r="G287" s="157">
        <f t="shared" si="44"/>
        <v>0</v>
      </c>
      <c r="H287" s="68"/>
      <c r="IU287" s="70"/>
    </row>
    <row r="288" spans="1:255" s="69" customFormat="1" ht="17.25" customHeight="1" x14ac:dyDescent="0.2">
      <c r="A288" s="117"/>
      <c r="B288" s="161" t="s">
        <v>205</v>
      </c>
      <c r="C288" s="57" t="s">
        <v>17</v>
      </c>
      <c r="D288" s="57">
        <v>275</v>
      </c>
      <c r="E288" s="57">
        <f t="shared" si="45"/>
        <v>275</v>
      </c>
      <c r="F288" s="55"/>
      <c r="G288" s="157">
        <f t="shared" si="44"/>
        <v>0</v>
      </c>
      <c r="H288" s="68"/>
      <c r="IU288" s="70"/>
    </row>
    <row r="289" spans="1:255" s="69" customFormat="1" ht="17.25" customHeight="1" x14ac:dyDescent="0.2">
      <c r="A289" s="117"/>
      <c r="B289" s="161" t="s">
        <v>206</v>
      </c>
      <c r="C289" s="57" t="s">
        <v>10</v>
      </c>
      <c r="D289" s="57">
        <v>48</v>
      </c>
      <c r="E289" s="57">
        <f t="shared" si="45"/>
        <v>48</v>
      </c>
      <c r="F289" s="55"/>
      <c r="G289" s="157">
        <f t="shared" si="44"/>
        <v>0</v>
      </c>
      <c r="H289" s="68"/>
      <c r="IU289" s="70"/>
    </row>
    <row r="290" spans="1:255" s="69" customFormat="1" ht="17.25" customHeight="1" x14ac:dyDescent="0.2">
      <c r="A290" s="117"/>
      <c r="B290" s="161" t="s">
        <v>207</v>
      </c>
      <c r="C290" s="57" t="s">
        <v>10</v>
      </c>
      <c r="D290" s="57">
        <v>3</v>
      </c>
      <c r="E290" s="57">
        <f t="shared" si="45"/>
        <v>3</v>
      </c>
      <c r="F290" s="55"/>
      <c r="G290" s="157">
        <f t="shared" si="44"/>
        <v>0</v>
      </c>
      <c r="H290" s="68"/>
      <c r="IU290" s="70"/>
    </row>
    <row r="291" spans="1:255" s="69" customFormat="1" ht="15" customHeight="1" x14ac:dyDescent="0.2">
      <c r="A291" s="93"/>
      <c r="B291" s="115"/>
      <c r="C291" s="57"/>
      <c r="D291" s="57"/>
      <c r="E291" s="57"/>
      <c r="F291" s="55"/>
      <c r="G291" s="63"/>
      <c r="H291" s="68"/>
      <c r="IU291" s="70"/>
    </row>
    <row r="292" spans="1:255" s="89" customFormat="1" ht="15" customHeight="1" thickBot="1" x14ac:dyDescent="0.3">
      <c r="A292" s="109"/>
      <c r="B292" s="110"/>
      <c r="C292" s="111"/>
      <c r="D292" s="112"/>
      <c r="E292" s="112"/>
      <c r="F292" s="113" t="str">
        <f>"Sous-total"&amp;" - "&amp;B279</f>
        <v>Sous-total - 	Création d’un trottoir périphérique réhaussé et de rampes PMR</v>
      </c>
      <c r="G292" s="114">
        <f>SUBTOTAL(9,G279:G291)</f>
        <v>0</v>
      </c>
      <c r="IS292" s="90"/>
    </row>
    <row r="293" spans="1:255" s="89" customFormat="1" ht="15" customHeight="1" x14ac:dyDescent="0.25">
      <c r="A293" s="92"/>
      <c r="B293" s="131"/>
      <c r="C293" s="132"/>
      <c r="D293" s="133"/>
      <c r="E293" s="133"/>
      <c r="F293" s="134"/>
      <c r="G293" s="135"/>
      <c r="IS293" s="90"/>
    </row>
    <row r="294" spans="1:255" s="69" customFormat="1" ht="14.25" customHeight="1" x14ac:dyDescent="0.2">
      <c r="A294" s="137" t="s">
        <v>209</v>
      </c>
      <c r="B294" s="154" t="s">
        <v>208</v>
      </c>
      <c r="C294" s="57"/>
      <c r="D294" s="57"/>
      <c r="E294" s="57"/>
      <c r="F294" s="156"/>
      <c r="G294" s="157"/>
      <c r="H294" s="68"/>
      <c r="IU294" s="70"/>
    </row>
    <row r="295" spans="1:255" s="69" customFormat="1" ht="14.25" customHeight="1" x14ac:dyDescent="0.2">
      <c r="A295" s="117"/>
      <c r="B295" s="161" t="s">
        <v>85</v>
      </c>
      <c r="C295" s="168"/>
      <c r="D295" s="168"/>
      <c r="E295" s="168"/>
      <c r="F295" s="156"/>
      <c r="G295" s="157"/>
      <c r="H295" s="68"/>
      <c r="IU295" s="70"/>
    </row>
    <row r="296" spans="1:255" s="69" customFormat="1" ht="17.25" customHeight="1" x14ac:dyDescent="0.2">
      <c r="A296" s="117"/>
      <c r="B296" s="161" t="s">
        <v>210</v>
      </c>
      <c r="C296" s="57" t="s">
        <v>17</v>
      </c>
      <c r="D296" s="57">
        <v>65</v>
      </c>
      <c r="E296" s="57">
        <f t="shared" ref="E296" si="46">D296</f>
        <v>65</v>
      </c>
      <c r="F296" s="55"/>
      <c r="G296" s="63">
        <f t="shared" ref="G296:G302" si="47">+IF(E296=0,D296*F296,E296*F296)</f>
        <v>0</v>
      </c>
      <c r="H296" s="68"/>
      <c r="IU296" s="70"/>
    </row>
    <row r="297" spans="1:255" s="69" customFormat="1" ht="17.25" customHeight="1" x14ac:dyDescent="0.2">
      <c r="A297" s="117"/>
      <c r="B297" s="161" t="s">
        <v>211</v>
      </c>
      <c r="C297" s="57" t="s">
        <v>17</v>
      </c>
      <c r="D297" s="57">
        <v>9</v>
      </c>
      <c r="E297" s="57">
        <f t="shared" ref="E297:E302" si="48">D297</f>
        <v>9</v>
      </c>
      <c r="F297" s="55"/>
      <c r="G297" s="63">
        <f t="shared" si="47"/>
        <v>0</v>
      </c>
      <c r="H297" s="68"/>
      <c r="IU297" s="70"/>
    </row>
    <row r="298" spans="1:255" s="69" customFormat="1" ht="17.25" customHeight="1" x14ac:dyDescent="0.2">
      <c r="A298" s="117"/>
      <c r="B298" s="161" t="s">
        <v>202</v>
      </c>
      <c r="C298" s="57" t="s">
        <v>17</v>
      </c>
      <c r="D298" s="57">
        <v>6</v>
      </c>
      <c r="E298" s="57">
        <f t="shared" si="48"/>
        <v>6</v>
      </c>
      <c r="F298" s="55"/>
      <c r="G298" s="63">
        <f t="shared" si="47"/>
        <v>0</v>
      </c>
      <c r="H298" s="68"/>
      <c r="IU298" s="70"/>
    </row>
    <row r="299" spans="1:255" s="69" customFormat="1" ht="17.25" customHeight="1" x14ac:dyDescent="0.2">
      <c r="A299" s="117"/>
      <c r="B299" s="161" t="s">
        <v>212</v>
      </c>
      <c r="C299" s="57" t="s">
        <v>17</v>
      </c>
      <c r="D299" s="57">
        <f>62-6</f>
        <v>56</v>
      </c>
      <c r="E299" s="57">
        <f t="shared" si="48"/>
        <v>56</v>
      </c>
      <c r="F299" s="55"/>
      <c r="G299" s="63">
        <f t="shared" si="47"/>
        <v>0</v>
      </c>
      <c r="H299" s="68"/>
      <c r="IU299" s="70"/>
    </row>
    <row r="300" spans="1:255" s="69" customFormat="1" ht="17.25" customHeight="1" x14ac:dyDescent="0.2">
      <c r="A300" s="117"/>
      <c r="B300" s="161" t="s">
        <v>213</v>
      </c>
      <c r="C300" s="57" t="s">
        <v>17</v>
      </c>
      <c r="D300" s="57">
        <f>56+9</f>
        <v>65</v>
      </c>
      <c r="E300" s="57">
        <f t="shared" si="48"/>
        <v>65</v>
      </c>
      <c r="F300" s="55"/>
      <c r="G300" s="63">
        <f t="shared" si="47"/>
        <v>0</v>
      </c>
      <c r="H300" s="68"/>
      <c r="IU300" s="70"/>
    </row>
    <row r="301" spans="1:255" s="69" customFormat="1" ht="17.25" customHeight="1" x14ac:dyDescent="0.2">
      <c r="A301" s="117"/>
      <c r="B301" s="161" t="s">
        <v>214</v>
      </c>
      <c r="C301" s="57" t="s">
        <v>10</v>
      </c>
      <c r="D301" s="57">
        <v>20</v>
      </c>
      <c r="E301" s="57">
        <f t="shared" si="48"/>
        <v>20</v>
      </c>
      <c r="F301" s="55"/>
      <c r="G301" s="63">
        <f t="shared" si="47"/>
        <v>0</v>
      </c>
      <c r="H301" s="68"/>
      <c r="IU301" s="70"/>
    </row>
    <row r="302" spans="1:255" s="69" customFormat="1" ht="17.25" customHeight="1" x14ac:dyDescent="0.2">
      <c r="A302" s="117"/>
      <c r="B302" s="161" t="s">
        <v>215</v>
      </c>
      <c r="C302" s="57" t="s">
        <v>17</v>
      </c>
      <c r="D302" s="57">
        <v>5</v>
      </c>
      <c r="E302" s="57">
        <f t="shared" si="48"/>
        <v>5</v>
      </c>
      <c r="F302" s="55"/>
      <c r="G302" s="63">
        <f t="shared" si="47"/>
        <v>0</v>
      </c>
      <c r="H302" s="68"/>
      <c r="IU302" s="70"/>
    </row>
    <row r="303" spans="1:255" s="69" customFormat="1" ht="15" customHeight="1" x14ac:dyDescent="0.2">
      <c r="A303" s="93"/>
      <c r="B303" s="115"/>
      <c r="C303" s="57"/>
      <c r="D303" s="57"/>
      <c r="E303" s="57"/>
      <c r="F303" s="55"/>
      <c r="G303" s="63"/>
      <c r="H303" s="68"/>
      <c r="IU303" s="70"/>
    </row>
    <row r="304" spans="1:255" s="89" customFormat="1" ht="15" customHeight="1" thickBot="1" x14ac:dyDescent="0.3">
      <c r="A304" s="109"/>
      <c r="B304" s="110"/>
      <c r="C304" s="111"/>
      <c r="D304" s="112"/>
      <c r="E304" s="112"/>
      <c r="F304" s="113" t="str">
        <f>"Sous-total"&amp;" - "&amp;B294</f>
        <v>Sous-total - Dallage et rampes sous le dôme partiellement carrossables (A0039 a)</v>
      </c>
      <c r="G304" s="114">
        <f>SUBTOTAL(9,G294:G303)</f>
        <v>0</v>
      </c>
      <c r="IS304" s="90"/>
    </row>
    <row r="305" spans="1:255" s="89" customFormat="1" ht="15" customHeight="1" x14ac:dyDescent="0.25">
      <c r="A305" s="92"/>
      <c r="B305" s="131"/>
      <c r="C305" s="132"/>
      <c r="D305" s="133"/>
      <c r="E305" s="133"/>
      <c r="F305" s="134"/>
      <c r="G305" s="135"/>
      <c r="IS305" s="90"/>
    </row>
    <row r="306" spans="1:255" s="69" customFormat="1" ht="15" customHeight="1" x14ac:dyDescent="0.2">
      <c r="A306" s="137" t="s">
        <v>236</v>
      </c>
      <c r="B306" s="154" t="s">
        <v>93</v>
      </c>
      <c r="C306" s="57" t="s">
        <v>10</v>
      </c>
      <c r="D306" s="57">
        <v>2</v>
      </c>
      <c r="E306" s="57">
        <f>D306</f>
        <v>2</v>
      </c>
      <c r="F306" s="55"/>
      <c r="G306" s="63">
        <f>+IF(E306=0,D306*F306,E306*F306)</f>
        <v>0</v>
      </c>
      <c r="H306" s="68"/>
      <c r="IU306" s="70"/>
    </row>
    <row r="307" spans="1:255" s="69" customFormat="1" ht="15" customHeight="1" x14ac:dyDescent="0.2">
      <c r="A307" s="93"/>
      <c r="B307" s="115"/>
      <c r="C307" s="57"/>
      <c r="D307" s="57"/>
      <c r="E307" s="57"/>
      <c r="F307" s="55"/>
      <c r="G307" s="63"/>
      <c r="H307" s="68"/>
      <c r="IU307" s="70"/>
    </row>
    <row r="308" spans="1:255" s="89" customFormat="1" ht="15" customHeight="1" thickBot="1" x14ac:dyDescent="0.3">
      <c r="A308" s="109"/>
      <c r="B308" s="110"/>
      <c r="C308" s="111"/>
      <c r="D308" s="112"/>
      <c r="E308" s="112"/>
      <c r="F308" s="113" t="str">
        <f>"Sous-total"&amp;" - "&amp;B306</f>
        <v>Sous-total - Sciage corniche pierre</v>
      </c>
      <c r="G308" s="114">
        <f>SUBTOTAL(9,G306:G307)</f>
        <v>0</v>
      </c>
      <c r="IS308" s="90"/>
    </row>
    <row r="309" spans="1:255" s="89" customFormat="1" ht="18" customHeight="1" thickBot="1" x14ac:dyDescent="0.3">
      <c r="A309" s="109"/>
      <c r="B309" s="118"/>
      <c r="C309" s="119"/>
      <c r="D309" s="120"/>
      <c r="E309" s="120"/>
      <c r="F309" s="121" t="str">
        <f>"Total"&amp;" - "&amp;B158</f>
        <v>Total - GROS ŒUVRE, MACONNERIE</v>
      </c>
      <c r="G309" s="122">
        <f>SUBTOTAL(9,G7:G308)</f>
        <v>0</v>
      </c>
      <c r="IS309" s="90"/>
    </row>
    <row r="310" spans="1:255" s="69" customFormat="1" ht="15" customHeight="1" x14ac:dyDescent="0.2">
      <c r="A310" s="117"/>
      <c r="B310" s="136"/>
      <c r="C310" s="57"/>
      <c r="D310" s="57"/>
      <c r="E310" s="57"/>
      <c r="F310" s="55"/>
      <c r="G310" s="63"/>
      <c r="H310" s="68"/>
      <c r="IU310" s="70"/>
    </row>
    <row r="311" spans="1:255" s="144" customFormat="1" ht="15" customHeight="1" x14ac:dyDescent="0.2">
      <c r="A311" s="148" t="s">
        <v>216</v>
      </c>
      <c r="B311" s="149" t="s">
        <v>57</v>
      </c>
      <c r="C311" s="140"/>
      <c r="D311" s="140"/>
      <c r="E311" s="140"/>
      <c r="F311" s="141"/>
      <c r="G311" s="142"/>
      <c r="H311" s="143"/>
    </row>
    <row r="312" spans="1:255" s="144" customFormat="1" ht="15" customHeight="1" x14ac:dyDescent="0.2">
      <c r="A312" s="148"/>
      <c r="B312" s="149"/>
      <c r="C312" s="140"/>
      <c r="D312" s="140"/>
      <c r="E312" s="140"/>
      <c r="F312" s="141"/>
      <c r="G312" s="142"/>
      <c r="H312" s="143"/>
    </row>
    <row r="313" spans="1:255" s="69" customFormat="1" ht="15" customHeight="1" x14ac:dyDescent="0.2">
      <c r="A313" s="137" t="s">
        <v>217</v>
      </c>
      <c r="B313" s="129" t="s">
        <v>75</v>
      </c>
      <c r="C313" s="151"/>
      <c r="D313" s="151"/>
      <c r="E313" s="151"/>
      <c r="F313" s="152"/>
      <c r="G313" s="63"/>
      <c r="H313" s="68"/>
      <c r="IU313" s="70"/>
    </row>
    <row r="314" spans="1:255" s="69" customFormat="1" ht="17.25" customHeight="1" x14ac:dyDescent="0.2">
      <c r="A314" s="117"/>
      <c r="B314" s="129" t="s">
        <v>78</v>
      </c>
      <c r="C314" s="57" t="s">
        <v>17</v>
      </c>
      <c r="D314" s="57">
        <v>117</v>
      </c>
      <c r="E314" s="57">
        <f t="shared" ref="E314:E319" si="49">D314</f>
        <v>117</v>
      </c>
      <c r="F314" s="55"/>
      <c r="G314" s="63">
        <f>+IF(E314=0,D314*F314,E314*F314)</f>
        <v>0</v>
      </c>
      <c r="H314" s="68"/>
      <c r="IU314" s="70"/>
    </row>
    <row r="315" spans="1:255" s="69" customFormat="1" ht="31.5" customHeight="1" x14ac:dyDescent="0.2">
      <c r="A315" s="117"/>
      <c r="B315" s="129" t="s">
        <v>79</v>
      </c>
      <c r="C315" s="57" t="s">
        <v>17</v>
      </c>
      <c r="D315" s="57">
        <v>44</v>
      </c>
      <c r="E315" s="57">
        <f t="shared" si="49"/>
        <v>44</v>
      </c>
      <c r="F315" s="55"/>
      <c r="G315" s="63">
        <f>+IF(E315=0,D315*F315,E315*F315)</f>
        <v>0</v>
      </c>
      <c r="H315" s="68"/>
      <c r="IU315" s="70"/>
    </row>
    <row r="316" spans="1:255" s="69" customFormat="1" ht="17.25" customHeight="1" x14ac:dyDescent="0.2">
      <c r="A316" s="117"/>
      <c r="B316" s="129" t="s">
        <v>76</v>
      </c>
      <c r="C316" s="57" t="s">
        <v>17</v>
      </c>
      <c r="D316" s="57">
        <v>5</v>
      </c>
      <c r="E316" s="57">
        <f t="shared" si="49"/>
        <v>5</v>
      </c>
      <c r="F316" s="55"/>
      <c r="G316" s="63">
        <f>+IF(E316=0,D316*F316,E316*F316)</f>
        <v>0</v>
      </c>
      <c r="H316" s="68"/>
      <c r="IU316" s="70"/>
    </row>
    <row r="317" spans="1:255" s="69" customFormat="1" ht="18.600000000000001" customHeight="1" x14ac:dyDescent="0.2">
      <c r="A317" s="117"/>
      <c r="B317" s="130" t="s">
        <v>218</v>
      </c>
      <c r="C317" s="57" t="s">
        <v>17</v>
      </c>
      <c r="D317" s="57">
        <v>161</v>
      </c>
      <c r="E317" s="57">
        <f t="shared" si="49"/>
        <v>161</v>
      </c>
      <c r="F317" s="55"/>
      <c r="G317" s="63"/>
      <c r="H317" s="68"/>
      <c r="IU317" s="70"/>
    </row>
    <row r="318" spans="1:255" s="69" customFormat="1" ht="17.25" customHeight="1" x14ac:dyDescent="0.2">
      <c r="A318" s="117"/>
      <c r="B318" s="130" t="s">
        <v>77</v>
      </c>
      <c r="C318" s="57" t="s">
        <v>17</v>
      </c>
      <c r="D318" s="57">
        <v>161</v>
      </c>
      <c r="E318" s="57">
        <f t="shared" si="49"/>
        <v>161</v>
      </c>
      <c r="F318" s="55"/>
      <c r="G318" s="63"/>
      <c r="H318" s="68"/>
      <c r="IU318" s="70"/>
    </row>
    <row r="319" spans="1:255" s="69" customFormat="1" ht="35.450000000000003" customHeight="1" x14ac:dyDescent="0.2">
      <c r="A319" s="117"/>
      <c r="B319" s="130" t="s">
        <v>219</v>
      </c>
      <c r="C319" s="57" t="s">
        <v>17</v>
      </c>
      <c r="D319" s="57">
        <v>161</v>
      </c>
      <c r="E319" s="57">
        <f t="shared" si="49"/>
        <v>161</v>
      </c>
      <c r="F319" s="55"/>
      <c r="G319" s="63"/>
      <c r="H319" s="68"/>
      <c r="IU319" s="70"/>
    </row>
    <row r="320" spans="1:255" s="89" customFormat="1" ht="15" customHeight="1" thickBot="1" x14ac:dyDescent="0.3">
      <c r="A320" s="109"/>
      <c r="B320" s="110"/>
      <c r="C320" s="111"/>
      <c r="D320" s="112"/>
      <c r="E320" s="112"/>
      <c r="F320" s="113" t="str">
        <f>"Sous-total"&amp;" - "&amp;B313</f>
        <v>Sous-total - Sol en pierres de comblanchien</v>
      </c>
      <c r="G320" s="114">
        <f>SUBTOTAL(9,G311:G319)</f>
        <v>0</v>
      </c>
      <c r="IS320" s="90"/>
    </row>
    <row r="321" spans="1:255" s="144" customFormat="1" ht="15" customHeight="1" x14ac:dyDescent="0.2">
      <c r="A321" s="148"/>
      <c r="B321" s="149"/>
      <c r="C321" s="140"/>
      <c r="D321" s="140"/>
      <c r="E321" s="140"/>
      <c r="F321" s="141"/>
      <c r="G321" s="142"/>
      <c r="H321" s="143"/>
    </row>
    <row r="322" spans="1:255" s="69" customFormat="1" ht="15" customHeight="1" x14ac:dyDescent="0.2">
      <c r="A322" s="137" t="s">
        <v>220</v>
      </c>
      <c r="B322" s="129" t="s">
        <v>221</v>
      </c>
      <c r="C322" s="151"/>
      <c r="D322" s="151"/>
      <c r="E322" s="151"/>
      <c r="F322" s="152"/>
      <c r="G322" s="63"/>
      <c r="H322" s="68"/>
      <c r="IU322" s="70"/>
    </row>
    <row r="323" spans="1:255" s="69" customFormat="1" ht="17.25" customHeight="1" x14ac:dyDescent="0.2">
      <c r="A323" s="117"/>
      <c r="B323" s="129" t="s">
        <v>222</v>
      </c>
      <c r="C323" s="57" t="s">
        <v>17</v>
      </c>
      <c r="D323" s="57">
        <v>20</v>
      </c>
      <c r="E323" s="57">
        <f t="shared" ref="E323" si="50">D323</f>
        <v>20</v>
      </c>
      <c r="F323" s="55"/>
      <c r="G323" s="63">
        <f>+IF(E323=0,D323*F323,E323*F323)</f>
        <v>0</v>
      </c>
      <c r="H323" s="68"/>
      <c r="IU323" s="70"/>
    </row>
    <row r="324" spans="1:255" s="89" customFormat="1" ht="15" customHeight="1" thickBot="1" x14ac:dyDescent="0.3">
      <c r="A324" s="109"/>
      <c r="B324" s="110"/>
      <c r="C324" s="111"/>
      <c r="D324" s="112"/>
      <c r="E324" s="112"/>
      <c r="F324" s="113" t="str">
        <f>"Sous-total"&amp;" - "&amp;B322</f>
        <v>Sous-total - Reprise des sols en pierre existant</v>
      </c>
      <c r="G324" s="114">
        <f>SUBTOTAL(9,G322:G323)</f>
        <v>0</v>
      </c>
      <c r="IS324" s="90"/>
    </row>
    <row r="325" spans="1:255" s="69" customFormat="1" ht="15" customHeight="1" thickBot="1" x14ac:dyDescent="0.25">
      <c r="A325" s="93"/>
      <c r="B325" s="115"/>
      <c r="C325" s="57"/>
      <c r="D325" s="57"/>
      <c r="E325" s="57"/>
      <c r="F325" s="55"/>
      <c r="G325" s="63"/>
      <c r="H325" s="68"/>
      <c r="IU325" s="70"/>
    </row>
    <row r="326" spans="1:255" s="89" customFormat="1" ht="18" customHeight="1" thickBot="1" x14ac:dyDescent="0.3">
      <c r="A326" s="109"/>
      <c r="B326" s="118"/>
      <c r="C326" s="119"/>
      <c r="D326" s="120"/>
      <c r="E326" s="120"/>
      <c r="F326" s="121" t="str">
        <f>"Total"&amp;" - "&amp;B311</f>
        <v>Total - REVÊTEMENT DE SOL EN PIERRE</v>
      </c>
      <c r="G326" s="122">
        <f>SUBTOTAL(9,G310:G325)</f>
        <v>0</v>
      </c>
      <c r="IS326" s="90"/>
    </row>
    <row r="327" spans="1:255" s="69" customFormat="1" ht="15" customHeight="1" x14ac:dyDescent="0.2">
      <c r="A327" s="117"/>
      <c r="B327" s="136"/>
      <c r="C327" s="57"/>
      <c r="D327" s="57"/>
      <c r="E327" s="57"/>
      <c r="F327" s="55"/>
      <c r="G327" s="63"/>
      <c r="H327" s="68"/>
      <c r="IU327" s="70"/>
    </row>
    <row r="328" spans="1:255" s="144" customFormat="1" ht="15" customHeight="1" x14ac:dyDescent="0.2">
      <c r="A328" s="148" t="s">
        <v>223</v>
      </c>
      <c r="B328" s="149" t="s">
        <v>58</v>
      </c>
      <c r="C328" s="140"/>
      <c r="D328" s="140"/>
      <c r="E328" s="140"/>
      <c r="F328" s="141"/>
      <c r="G328" s="142"/>
      <c r="H328" s="143"/>
    </row>
    <row r="329" spans="1:255" s="144" customFormat="1" ht="15" customHeight="1" x14ac:dyDescent="0.2">
      <c r="A329" s="148"/>
      <c r="B329" s="149"/>
      <c r="C329" s="140"/>
      <c r="D329" s="140"/>
      <c r="E329" s="140"/>
      <c r="F329" s="141"/>
      <c r="G329" s="142"/>
      <c r="H329" s="143"/>
    </row>
    <row r="330" spans="1:255" s="69" customFormat="1" ht="15" customHeight="1" x14ac:dyDescent="0.2">
      <c r="A330" s="137" t="s">
        <v>224</v>
      </c>
      <c r="B330" s="181" t="s">
        <v>68</v>
      </c>
      <c r="C330" s="180" t="s">
        <v>10</v>
      </c>
      <c r="D330" s="180">
        <v>20</v>
      </c>
      <c r="E330" s="180">
        <f>D330</f>
        <v>20</v>
      </c>
      <c r="F330" s="55"/>
      <c r="G330" s="63">
        <f>+IF(E330=0,D330*F330,E330*F330)</f>
        <v>0</v>
      </c>
      <c r="H330" s="68"/>
      <c r="IU330" s="70"/>
    </row>
    <row r="331" spans="1:255" s="69" customFormat="1" ht="11.25" customHeight="1" x14ac:dyDescent="0.2">
      <c r="A331" s="137"/>
      <c r="B331" s="130"/>
      <c r="C331" s="57"/>
      <c r="D331" s="57"/>
      <c r="E331" s="57"/>
      <c r="F331" s="55"/>
      <c r="G331" s="63"/>
      <c r="H331" s="68"/>
      <c r="IU331" s="70"/>
    </row>
    <row r="332" spans="1:255" s="89" customFormat="1" ht="15" customHeight="1" thickBot="1" x14ac:dyDescent="0.3">
      <c r="A332" s="109"/>
      <c r="B332" s="110"/>
      <c r="C332" s="111"/>
      <c r="D332" s="112"/>
      <c r="E332" s="112"/>
      <c r="F332" s="113" t="str">
        <f>"Sous-total"&amp;" - "&amp;B330</f>
        <v xml:space="preserve">Sous-total - Joints de fractionnement en laiton </v>
      </c>
      <c r="G332" s="114">
        <f>SUBTOTAL(9,G329:G331)</f>
        <v>0</v>
      </c>
      <c r="IS332" s="90"/>
    </row>
    <row r="333" spans="1:255" s="89" customFormat="1" ht="15" customHeight="1" x14ac:dyDescent="0.25">
      <c r="A333" s="92"/>
      <c r="B333" s="131"/>
      <c r="C333" s="132"/>
      <c r="D333" s="133"/>
      <c r="E333" s="133"/>
      <c r="F333" s="134"/>
      <c r="G333" s="135"/>
      <c r="IS333" s="90"/>
    </row>
    <row r="334" spans="1:255" s="69" customFormat="1" ht="15" customHeight="1" x14ac:dyDescent="0.2">
      <c r="A334" s="137" t="s">
        <v>225</v>
      </c>
      <c r="B334" s="129" t="s">
        <v>59</v>
      </c>
      <c r="C334" s="57" t="s">
        <v>17</v>
      </c>
      <c r="D334" s="57">
        <v>1</v>
      </c>
      <c r="E334" s="57">
        <f>D334</f>
        <v>1</v>
      </c>
      <c r="F334" s="55"/>
      <c r="G334" s="63">
        <f>+IF(E334=0,D334*F334,E334*F334)</f>
        <v>0</v>
      </c>
      <c r="H334" s="68"/>
      <c r="IU334" s="70"/>
    </row>
    <row r="335" spans="1:255" s="69" customFormat="1" ht="15" customHeight="1" x14ac:dyDescent="0.2">
      <c r="A335" s="137"/>
      <c r="B335" s="130"/>
      <c r="C335" s="57"/>
      <c r="D335" s="57"/>
      <c r="E335" s="57"/>
      <c r="F335" s="55"/>
      <c r="G335" s="63"/>
      <c r="H335" s="68"/>
      <c r="IU335" s="70"/>
    </row>
    <row r="336" spans="1:255" s="89" customFormat="1" ht="15" customHeight="1" thickBot="1" x14ac:dyDescent="0.3">
      <c r="A336" s="109"/>
      <c r="B336" s="110"/>
      <c r="C336" s="111"/>
      <c r="D336" s="112"/>
      <c r="E336" s="112"/>
      <c r="F336" s="113" t="str">
        <f>"Sous-total"&amp;" - "&amp;B334</f>
        <v>Sous-total - Bandes d’éveil à la vigilance podotactile (BEV)</v>
      </c>
      <c r="G336" s="114">
        <f>SUBTOTAL(9,G334:G335)</f>
        <v>0</v>
      </c>
      <c r="IS336" s="90"/>
    </row>
    <row r="337" spans="1:255" s="89" customFormat="1" ht="15" customHeight="1" x14ac:dyDescent="0.25">
      <c r="A337" s="92"/>
      <c r="B337" s="131"/>
      <c r="C337" s="132"/>
      <c r="D337" s="133"/>
      <c r="E337" s="133"/>
      <c r="F337" s="134"/>
      <c r="G337" s="135"/>
      <c r="IS337" s="90"/>
    </row>
    <row r="338" spans="1:255" s="69" customFormat="1" ht="15" customHeight="1" x14ac:dyDescent="0.2">
      <c r="A338" s="137" t="s">
        <v>226</v>
      </c>
      <c r="B338" s="129" t="s">
        <v>60</v>
      </c>
      <c r="C338" s="57" t="s">
        <v>10</v>
      </c>
      <c r="D338" s="57">
        <v>18</v>
      </c>
      <c r="E338" s="57">
        <f>D338</f>
        <v>18</v>
      </c>
      <c r="F338" s="55"/>
      <c r="G338" s="63">
        <f>+IF(E338=0,D338*F338,E338*F338)</f>
        <v>0</v>
      </c>
      <c r="H338" s="68"/>
      <c r="IU338" s="70"/>
    </row>
    <row r="339" spans="1:255" s="69" customFormat="1" ht="15" customHeight="1" x14ac:dyDescent="0.2">
      <c r="A339" s="137"/>
      <c r="B339" s="130"/>
      <c r="C339" s="57"/>
      <c r="D339" s="57"/>
      <c r="E339" s="57"/>
      <c r="F339" s="55"/>
      <c r="G339" s="63"/>
      <c r="H339" s="68"/>
      <c r="IU339" s="70"/>
    </row>
    <row r="340" spans="1:255" s="89" customFormat="1" ht="15" customHeight="1" thickBot="1" x14ac:dyDescent="0.3">
      <c r="A340" s="109"/>
      <c r="B340" s="110"/>
      <c r="C340" s="111"/>
      <c r="D340" s="112"/>
      <c r="E340" s="112"/>
      <c r="F340" s="113" t="str">
        <f>"Sous-total"&amp;" - "&amp;B338</f>
        <v>Sous-total - Nez de marches</v>
      </c>
      <c r="G340" s="114">
        <f>SUBTOTAL(9,G338:G339)</f>
        <v>0</v>
      </c>
      <c r="IS340" s="90"/>
    </row>
    <row r="341" spans="1:255" s="89" customFormat="1" ht="15" customHeight="1" x14ac:dyDescent="0.25">
      <c r="A341" s="92"/>
      <c r="B341" s="131"/>
      <c r="C341" s="132"/>
      <c r="D341" s="133"/>
      <c r="E341" s="133"/>
      <c r="F341" s="134"/>
      <c r="G341" s="135"/>
      <c r="IS341" s="90"/>
    </row>
    <row r="342" spans="1:255" s="69" customFormat="1" ht="15" customHeight="1" x14ac:dyDescent="0.2">
      <c r="A342" s="137" t="s">
        <v>227</v>
      </c>
      <c r="B342" s="129" t="s">
        <v>69</v>
      </c>
      <c r="C342" s="57" t="s">
        <v>10</v>
      </c>
      <c r="D342" s="57">
        <v>18</v>
      </c>
      <c r="E342" s="57">
        <f>D342</f>
        <v>18</v>
      </c>
      <c r="F342" s="55"/>
      <c r="G342" s="63">
        <f>+IF(E342=0,D342*F342,E342*F342)</f>
        <v>0</v>
      </c>
      <c r="H342" s="68"/>
      <c r="IU342" s="70"/>
    </row>
    <row r="343" spans="1:255" s="69" customFormat="1" ht="15" customHeight="1" x14ac:dyDescent="0.2">
      <c r="A343" s="137"/>
      <c r="B343" s="130"/>
      <c r="C343" s="57"/>
      <c r="D343" s="57"/>
      <c r="E343" s="57"/>
      <c r="F343" s="55"/>
      <c r="G343" s="63"/>
      <c r="H343" s="68"/>
      <c r="IU343" s="70"/>
    </row>
    <row r="344" spans="1:255" s="89" customFormat="1" ht="15" customHeight="1" thickBot="1" x14ac:dyDescent="0.3">
      <c r="A344" s="109"/>
      <c r="B344" s="110"/>
      <c r="C344" s="111"/>
      <c r="D344" s="112"/>
      <c r="E344" s="112"/>
      <c r="F344" s="113" t="str">
        <f>"Sous-total"&amp;" - "&amp;B342</f>
        <v>Sous-total - Plinthes et limon d’escalier en pierre</v>
      </c>
      <c r="G344" s="114">
        <f>SUBTOTAL(9,G342:G343)</f>
        <v>0</v>
      </c>
      <c r="IS344" s="90"/>
    </row>
    <row r="345" spans="1:255" s="89" customFormat="1" ht="15" customHeight="1" x14ac:dyDescent="0.25">
      <c r="A345" s="92"/>
      <c r="B345" s="131"/>
      <c r="C345" s="132"/>
      <c r="D345" s="133"/>
      <c r="E345" s="133"/>
      <c r="F345" s="134"/>
      <c r="G345" s="135"/>
      <c r="IS345" s="90"/>
    </row>
    <row r="346" spans="1:255" s="69" customFormat="1" ht="15" customHeight="1" x14ac:dyDescent="0.2">
      <c r="A346" s="137" t="s">
        <v>229</v>
      </c>
      <c r="B346" s="129" t="s">
        <v>228</v>
      </c>
      <c r="C346" s="57" t="s">
        <v>16</v>
      </c>
      <c r="D346" s="57">
        <v>1</v>
      </c>
      <c r="E346" s="57">
        <f>D346</f>
        <v>1</v>
      </c>
      <c r="F346" s="55"/>
      <c r="G346" s="63">
        <f>+IF(E346=0,D346*F346,E346*F346)</f>
        <v>0</v>
      </c>
      <c r="H346" s="68"/>
      <c r="IU346" s="70"/>
    </row>
    <row r="347" spans="1:255" s="69" customFormat="1" ht="15" customHeight="1" x14ac:dyDescent="0.2">
      <c r="A347" s="137"/>
      <c r="B347" s="130"/>
      <c r="C347" s="57"/>
      <c r="D347" s="57"/>
      <c r="E347" s="57"/>
      <c r="F347" s="55"/>
      <c r="G347" s="63"/>
      <c r="H347" s="68"/>
      <c r="IU347" s="70"/>
    </row>
    <row r="348" spans="1:255" s="89" customFormat="1" ht="15" customHeight="1" thickBot="1" x14ac:dyDescent="0.3">
      <c r="A348" s="109"/>
      <c r="B348" s="110"/>
      <c r="C348" s="111"/>
      <c r="D348" s="112"/>
      <c r="E348" s="112"/>
      <c r="F348" s="113" t="str">
        <f>"Sous-total"&amp;" - "&amp;B346</f>
        <v>Sous-total - Bandes d’aide à l’orientation et de guidage</v>
      </c>
      <c r="G348" s="114">
        <f>SUBTOTAL(9,G346:G347)</f>
        <v>0</v>
      </c>
      <c r="IS348" s="90"/>
    </row>
    <row r="349" spans="1:255" s="69" customFormat="1" ht="15" customHeight="1" thickBot="1" x14ac:dyDescent="0.25">
      <c r="A349" s="93"/>
      <c r="B349" s="115"/>
      <c r="C349" s="57"/>
      <c r="D349" s="57"/>
      <c r="E349" s="57"/>
      <c r="F349" s="55"/>
      <c r="G349" s="63"/>
      <c r="H349" s="68"/>
      <c r="IU349" s="70"/>
    </row>
    <row r="350" spans="1:255" s="89" customFormat="1" ht="18" customHeight="1" thickBot="1" x14ac:dyDescent="0.3">
      <c r="A350" s="109"/>
      <c r="B350" s="118"/>
      <c r="C350" s="119"/>
      <c r="D350" s="120"/>
      <c r="E350" s="120"/>
      <c r="F350" s="121" t="str">
        <f>"Total"&amp;" - "&amp;B328</f>
        <v>Total - ACCESSOIRES DE REVÊTEMENTS DE SOL</v>
      </c>
      <c r="G350" s="122">
        <f>SUBTOTAL(9,G327:G349)</f>
        <v>0</v>
      </c>
      <c r="IS350" s="90"/>
    </row>
    <row r="351" spans="1:255" s="69" customFormat="1" ht="15" customHeight="1" x14ac:dyDescent="0.2">
      <c r="A351" s="117"/>
      <c r="B351" s="136"/>
      <c r="C351" s="57"/>
      <c r="D351" s="57"/>
      <c r="E351" s="57"/>
      <c r="F351" s="55"/>
      <c r="G351" s="63"/>
      <c r="H351" s="68"/>
      <c r="IU351" s="70"/>
    </row>
    <row r="352" spans="1:255" s="144" customFormat="1" ht="15" customHeight="1" x14ac:dyDescent="0.2">
      <c r="A352" s="148" t="s">
        <v>230</v>
      </c>
      <c r="B352" s="149" t="s">
        <v>70</v>
      </c>
      <c r="C352" s="57" t="s">
        <v>17</v>
      </c>
      <c r="D352" s="57">
        <v>1</v>
      </c>
      <c r="E352" s="57">
        <f>D352</f>
        <v>1</v>
      </c>
      <c r="F352" s="55"/>
      <c r="G352" s="63">
        <f>+IF(E352=0,D352*F352,E352*F352)</f>
        <v>0</v>
      </c>
      <c r="H352" s="143"/>
    </row>
    <row r="353" spans="1:255" s="144" customFormat="1" ht="15" customHeight="1" x14ac:dyDescent="0.2">
      <c r="A353" s="148"/>
      <c r="B353" s="149"/>
      <c r="C353" s="140"/>
      <c r="D353" s="140"/>
      <c r="E353" s="140"/>
      <c r="F353" s="141"/>
      <c r="G353" s="142"/>
      <c r="H353" s="143"/>
    </row>
    <row r="354" spans="1:255" s="69" customFormat="1" ht="15" customHeight="1" thickBot="1" x14ac:dyDescent="0.25">
      <c r="A354" s="93"/>
      <c r="B354" s="115"/>
      <c r="C354" s="57"/>
      <c r="D354" s="57"/>
      <c r="E354" s="57"/>
      <c r="F354" s="55"/>
      <c r="G354" s="63"/>
      <c r="H354" s="68"/>
      <c r="IU354" s="70"/>
    </row>
    <row r="355" spans="1:255" s="89" customFormat="1" ht="18" customHeight="1" thickBot="1" x14ac:dyDescent="0.3">
      <c r="A355" s="109"/>
      <c r="B355" s="118"/>
      <c r="C355" s="119"/>
      <c r="D355" s="120"/>
      <c r="E355" s="120"/>
      <c r="F355" s="121" t="str">
        <f>"Total"&amp;" - "&amp;B352</f>
        <v>Total - PLAN DE TOILETTE SUSPENDU A CARRELER</v>
      </c>
      <c r="G355" s="122">
        <f>SUBTOTAL(9,G352:G354)</f>
        <v>0</v>
      </c>
      <c r="IS355" s="90"/>
    </row>
    <row r="356" spans="1:255" s="69" customFormat="1" ht="15" customHeight="1" x14ac:dyDescent="0.2">
      <c r="A356" s="117"/>
      <c r="B356" s="136"/>
      <c r="C356" s="57"/>
      <c r="D356" s="57"/>
      <c r="E356" s="57"/>
      <c r="F356" s="55"/>
      <c r="G356" s="63"/>
      <c r="H356" s="68"/>
      <c r="IU356" s="70"/>
    </row>
    <row r="357" spans="1:255" s="144" customFormat="1" ht="15" customHeight="1" x14ac:dyDescent="0.2">
      <c r="A357" s="148" t="s">
        <v>231</v>
      </c>
      <c r="B357" s="149" t="s">
        <v>71</v>
      </c>
      <c r="C357" s="57"/>
      <c r="D357" s="57"/>
      <c r="E357" s="57"/>
      <c r="F357" s="55"/>
      <c r="G357" s="63"/>
      <c r="H357" s="143"/>
    </row>
    <row r="358" spans="1:255" s="165" customFormat="1" ht="31.5" customHeight="1" x14ac:dyDescent="0.25">
      <c r="A358" s="163"/>
      <c r="B358" s="162" t="s">
        <v>72</v>
      </c>
      <c r="C358" s="57" t="s">
        <v>17</v>
      </c>
      <c r="D358" s="57">
        <v>86</v>
      </c>
      <c r="E358" s="57">
        <f>D358</f>
        <v>86</v>
      </c>
      <c r="F358" s="55"/>
      <c r="G358" s="63">
        <f>+IF(E358=0,D358*F358,E358*F358)</f>
        <v>0</v>
      </c>
      <c r="H358" s="164"/>
    </row>
    <row r="359" spans="1:255" s="144" customFormat="1" ht="15" customHeight="1" x14ac:dyDescent="0.2">
      <c r="A359" s="148"/>
      <c r="B359" s="166" t="s">
        <v>73</v>
      </c>
      <c r="C359" s="57" t="s">
        <v>17</v>
      </c>
      <c r="D359" s="57">
        <v>10</v>
      </c>
      <c r="E359" s="57">
        <f>D359</f>
        <v>10</v>
      </c>
      <c r="F359" s="55"/>
      <c r="G359" s="63">
        <f>+IF(E359=0,D359*F359,E359*F359)</f>
        <v>0</v>
      </c>
      <c r="H359" s="143"/>
    </row>
    <row r="360" spans="1:255" s="69" customFormat="1" ht="11.25" customHeight="1" thickBot="1" x14ac:dyDescent="0.25">
      <c r="A360" s="137"/>
      <c r="B360" s="130"/>
      <c r="C360" s="57"/>
      <c r="D360" s="57"/>
      <c r="E360" s="57"/>
      <c r="F360" s="55"/>
      <c r="G360" s="63"/>
      <c r="H360" s="68"/>
      <c r="IU360" s="70"/>
    </row>
    <row r="361" spans="1:255" s="89" customFormat="1" ht="18" customHeight="1" thickBot="1" x14ac:dyDescent="0.3">
      <c r="A361" s="109"/>
      <c r="B361" s="118"/>
      <c r="C361" s="119"/>
      <c r="D361" s="120"/>
      <c r="E361" s="120"/>
      <c r="F361" s="121" t="str">
        <f>"Total"&amp;" - "&amp;B357</f>
        <v>Total - FAIENCE</v>
      </c>
      <c r="G361" s="122">
        <f>SUBTOTAL(9,G357:G360)</f>
        <v>0</v>
      </c>
      <c r="IS361" s="90"/>
    </row>
    <row r="362" spans="1:255" s="47" customFormat="1" ht="13.5" thickBot="1" x14ac:dyDescent="0.25">
      <c r="A362" s="83"/>
      <c r="B362" s="45"/>
      <c r="C362" s="61"/>
      <c r="D362" s="58"/>
      <c r="E362" s="58"/>
      <c r="F362" s="54"/>
      <c r="G362" s="37"/>
      <c r="H362" s="3"/>
      <c r="I362" s="46"/>
      <c r="J362" s="46"/>
      <c r="IU362" s="48"/>
    </row>
    <row r="363" spans="1:255" s="105" customFormat="1" ht="27.75" customHeight="1" x14ac:dyDescent="0.3">
      <c r="A363" s="123"/>
      <c r="B363" s="124" t="s">
        <v>9</v>
      </c>
      <c r="C363" s="125"/>
      <c r="D363" s="126"/>
      <c r="E363" s="126"/>
      <c r="F363" s="127"/>
      <c r="G363" s="128">
        <f>SUBTOTAL(9,G4:G362)</f>
        <v>0</v>
      </c>
      <c r="H363" s="103"/>
      <c r="I363" s="104"/>
      <c r="J363" s="104"/>
      <c r="IU363" s="106"/>
    </row>
    <row r="364" spans="1:255" s="105" customFormat="1" ht="27.75" customHeight="1" thickBot="1" x14ac:dyDescent="0.35">
      <c r="A364" s="98"/>
      <c r="B364" s="97" t="s">
        <v>13</v>
      </c>
      <c r="C364" s="99"/>
      <c r="D364" s="100"/>
      <c r="E364" s="100"/>
      <c r="F364" s="101"/>
      <c r="G364" s="102">
        <f>G363*0.2</f>
        <v>0</v>
      </c>
      <c r="H364" s="103"/>
      <c r="I364" s="104"/>
      <c r="J364" s="104"/>
      <c r="IU364" s="106"/>
    </row>
    <row r="365" spans="1:255" s="105" customFormat="1" ht="27.75" customHeight="1" thickBot="1" x14ac:dyDescent="0.35">
      <c r="A365" s="98"/>
      <c r="B365" s="97" t="s">
        <v>14</v>
      </c>
      <c r="C365" s="99"/>
      <c r="D365" s="100"/>
      <c r="E365" s="100"/>
      <c r="F365" s="101"/>
      <c r="G365" s="102">
        <f>SUM(G363:G364)</f>
        <v>0</v>
      </c>
      <c r="H365" s="103"/>
      <c r="I365" s="104"/>
      <c r="J365" s="104"/>
      <c r="IU365" s="106"/>
    </row>
  </sheetData>
  <mergeCells count="1">
    <mergeCell ref="A1:G1"/>
  </mergeCells>
  <phoneticPr fontId="4" type="noConversion"/>
  <conditionalFormatting sqref="G363 G5 G7:G8 G171 G256:G267 G14:G15">
    <cfRule type="cellIs" dxfId="339" priority="1345" operator="equal">
      <formula>0</formula>
    </cfRule>
  </conditionalFormatting>
  <conditionalFormatting sqref="G365">
    <cfRule type="cellIs" dxfId="338" priority="1307" operator="equal">
      <formula>0</formula>
    </cfRule>
  </conditionalFormatting>
  <conditionalFormatting sqref="G364">
    <cfRule type="cellIs" dxfId="337" priority="1306" operator="equal">
      <formula>0</formula>
    </cfRule>
  </conditionalFormatting>
  <conditionalFormatting sqref="G23">
    <cfRule type="cellIs" dxfId="336" priority="1284" operator="equal">
      <formula>0</formula>
    </cfRule>
  </conditionalFormatting>
  <conditionalFormatting sqref="G115:G116">
    <cfRule type="cellIs" dxfId="335" priority="1182" operator="equal">
      <formula>0</formula>
    </cfRule>
  </conditionalFormatting>
  <conditionalFormatting sqref="G23 G115:G116">
    <cfRule type="cellIs" dxfId="334" priority="1007" operator="equal">
      <formula>0</formula>
    </cfRule>
  </conditionalFormatting>
  <conditionalFormatting sqref="G6">
    <cfRule type="cellIs" dxfId="333" priority="964" operator="equal">
      <formula>0</formula>
    </cfRule>
  </conditionalFormatting>
  <conditionalFormatting sqref="G10">
    <cfRule type="cellIs" dxfId="332" priority="934" operator="equal">
      <formula>0</formula>
    </cfRule>
  </conditionalFormatting>
  <conditionalFormatting sqref="G181">
    <cfRule type="cellIs" dxfId="331" priority="914" operator="equal">
      <formula>0</formula>
    </cfRule>
  </conditionalFormatting>
  <conditionalFormatting sqref="G106">
    <cfRule type="cellIs" dxfId="330" priority="922" operator="equal">
      <formula>0</formula>
    </cfRule>
  </conditionalFormatting>
  <conditionalFormatting sqref="G21:G22">
    <cfRule type="cellIs" dxfId="329" priority="854" operator="equal">
      <formula>0</formula>
    </cfRule>
  </conditionalFormatting>
  <conditionalFormatting sqref="G173">
    <cfRule type="cellIs" dxfId="328" priority="916" operator="equal">
      <formula>0</formula>
    </cfRule>
  </conditionalFormatting>
  <conditionalFormatting sqref="G16">
    <cfRule type="cellIs" dxfId="327" priority="932" operator="equal">
      <formula>0</formula>
    </cfRule>
  </conditionalFormatting>
  <conditionalFormatting sqref="G20">
    <cfRule type="cellIs" dxfId="326" priority="930" operator="equal">
      <formula>0</formula>
    </cfRule>
  </conditionalFormatting>
  <conditionalFormatting sqref="G24">
    <cfRule type="cellIs" dxfId="325" priority="928" operator="equal">
      <formula>0</formula>
    </cfRule>
  </conditionalFormatting>
  <conditionalFormatting sqref="G182">
    <cfRule type="cellIs" dxfId="324" priority="845" operator="equal">
      <formula>0</formula>
    </cfRule>
  </conditionalFormatting>
  <conditionalFormatting sqref="G25:G26">
    <cfRule type="cellIs" dxfId="323" priority="853" operator="equal">
      <formula>0</formula>
    </cfRule>
  </conditionalFormatting>
  <conditionalFormatting sqref="G17:G18">
    <cfRule type="cellIs" dxfId="322" priority="855" operator="equal">
      <formula>0</formula>
    </cfRule>
  </conditionalFormatting>
  <conditionalFormatting sqref="G9">
    <cfRule type="cellIs" dxfId="321" priority="820" operator="equal">
      <formula>0</formula>
    </cfRule>
  </conditionalFormatting>
  <conditionalFormatting sqref="G309">
    <cfRule type="cellIs" dxfId="320" priority="878" operator="equal">
      <formula>0</formula>
    </cfRule>
  </conditionalFormatting>
  <conditionalFormatting sqref="G30:G31">
    <cfRule type="cellIs" dxfId="319" priority="852" operator="equal">
      <formula>0</formula>
    </cfRule>
  </conditionalFormatting>
  <conditionalFormatting sqref="G11:G12">
    <cfRule type="cellIs" dxfId="318" priority="856" operator="equal">
      <formula>0</formula>
    </cfRule>
  </conditionalFormatting>
  <conditionalFormatting sqref="G34">
    <cfRule type="cellIs" dxfId="317" priority="851" operator="equal">
      <formula>0</formula>
    </cfRule>
  </conditionalFormatting>
  <conditionalFormatting sqref="G151">
    <cfRule type="cellIs" dxfId="316" priority="849" operator="equal">
      <formula>0</formula>
    </cfRule>
  </conditionalFormatting>
  <conditionalFormatting sqref="G179">
    <cfRule type="cellIs" dxfId="315" priority="847" operator="equal">
      <formula>0</formula>
    </cfRule>
  </conditionalFormatting>
  <conditionalFormatting sqref="G29">
    <cfRule type="cellIs" dxfId="314" priority="812" operator="equal">
      <formula>0</formula>
    </cfRule>
  </conditionalFormatting>
  <conditionalFormatting sqref="G29">
    <cfRule type="cellIs" dxfId="313" priority="813" operator="equal">
      <formula>0</formula>
    </cfRule>
  </conditionalFormatting>
  <conditionalFormatting sqref="G180">
    <cfRule type="cellIs" dxfId="312" priority="802" operator="equal">
      <formula>0</formula>
    </cfRule>
  </conditionalFormatting>
  <conditionalFormatting sqref="G9">
    <cfRule type="cellIs" dxfId="311" priority="821" operator="equal">
      <formula>0</formula>
    </cfRule>
  </conditionalFormatting>
  <conditionalFormatting sqref="G13">
    <cfRule type="cellIs" dxfId="310" priority="819" operator="equal">
      <formula>0</formula>
    </cfRule>
  </conditionalFormatting>
  <conditionalFormatting sqref="G13">
    <cfRule type="cellIs" dxfId="309" priority="818" operator="equal">
      <formula>0</formula>
    </cfRule>
  </conditionalFormatting>
  <conditionalFormatting sqref="G19">
    <cfRule type="cellIs" dxfId="308" priority="815" operator="equal">
      <formula>0</formula>
    </cfRule>
  </conditionalFormatting>
  <conditionalFormatting sqref="G19">
    <cfRule type="cellIs" dxfId="307" priority="814" operator="equal">
      <formula>0</formula>
    </cfRule>
  </conditionalFormatting>
  <conditionalFormatting sqref="G32">
    <cfRule type="cellIs" dxfId="306" priority="810" operator="equal">
      <formula>0</formula>
    </cfRule>
  </conditionalFormatting>
  <conditionalFormatting sqref="G32">
    <cfRule type="cellIs" dxfId="305" priority="811" operator="equal">
      <formula>0</formula>
    </cfRule>
  </conditionalFormatting>
  <conditionalFormatting sqref="G180">
    <cfRule type="cellIs" dxfId="304" priority="803" operator="equal">
      <formula>0</formula>
    </cfRule>
  </conditionalFormatting>
  <conditionalFormatting sqref="G101">
    <cfRule type="cellIs" dxfId="303" priority="691" operator="equal">
      <formula>0</formula>
    </cfRule>
  </conditionalFormatting>
  <conditionalFormatting sqref="G101">
    <cfRule type="cellIs" dxfId="302" priority="690" operator="equal">
      <formula>0</formula>
    </cfRule>
  </conditionalFormatting>
  <conditionalFormatting sqref="G117:G150">
    <cfRule type="cellIs" dxfId="301" priority="607" operator="equal">
      <formula>0</formula>
    </cfRule>
  </conditionalFormatting>
  <conditionalFormatting sqref="G102">
    <cfRule type="cellIs" dxfId="300" priority="610" operator="equal">
      <formula>0</formula>
    </cfRule>
  </conditionalFormatting>
  <conditionalFormatting sqref="G117:G150">
    <cfRule type="cellIs" dxfId="299" priority="606" operator="equal">
      <formula>0</formula>
    </cfRule>
  </conditionalFormatting>
  <conditionalFormatting sqref="G155">
    <cfRule type="cellIs" dxfId="298" priority="547" operator="equal">
      <formula>0</formula>
    </cfRule>
  </conditionalFormatting>
  <conditionalFormatting sqref="G156">
    <cfRule type="cellIs" dxfId="297" priority="546" operator="equal">
      <formula>0</formula>
    </cfRule>
  </conditionalFormatting>
  <conditionalFormatting sqref="G157">
    <cfRule type="cellIs" dxfId="296" priority="545" operator="equal">
      <formula>0</formula>
    </cfRule>
  </conditionalFormatting>
  <conditionalFormatting sqref="G157">
    <cfRule type="cellIs" dxfId="295" priority="544" operator="equal">
      <formula>0</formula>
    </cfRule>
  </conditionalFormatting>
  <conditionalFormatting sqref="G158:G159">
    <cfRule type="cellIs" dxfId="294" priority="543" operator="equal">
      <formula>0</formula>
    </cfRule>
  </conditionalFormatting>
  <conditionalFormatting sqref="G172">
    <cfRule type="cellIs" dxfId="293" priority="528" operator="equal">
      <formula>0</formula>
    </cfRule>
  </conditionalFormatting>
  <conditionalFormatting sqref="G172">
    <cfRule type="cellIs" dxfId="292" priority="527" operator="equal">
      <formula>0</formula>
    </cfRule>
  </conditionalFormatting>
  <conditionalFormatting sqref="G174">
    <cfRule type="cellIs" dxfId="291" priority="526" operator="equal">
      <formula>0</formula>
    </cfRule>
  </conditionalFormatting>
  <conditionalFormatting sqref="G170">
    <cfRule type="cellIs" dxfId="290" priority="523" operator="equal">
      <formula>0</formula>
    </cfRule>
  </conditionalFormatting>
  <conditionalFormatting sqref="G160 G169">
    <cfRule type="cellIs" dxfId="289" priority="522" operator="equal">
      <formula>0</formula>
    </cfRule>
  </conditionalFormatting>
  <conditionalFormatting sqref="G160 G169">
    <cfRule type="cellIs" dxfId="288" priority="521" operator="equal">
      <formula>0</formula>
    </cfRule>
  </conditionalFormatting>
  <conditionalFormatting sqref="G184">
    <cfRule type="cellIs" dxfId="287" priority="518" operator="equal">
      <formula>0</formula>
    </cfRule>
  </conditionalFormatting>
  <conditionalFormatting sqref="G185">
    <cfRule type="cellIs" dxfId="286" priority="520" operator="equal">
      <formula>0</formula>
    </cfRule>
  </conditionalFormatting>
  <conditionalFormatting sqref="G186">
    <cfRule type="cellIs" dxfId="285" priority="519" operator="equal">
      <formula>0</formula>
    </cfRule>
  </conditionalFormatting>
  <conditionalFormatting sqref="G189">
    <cfRule type="cellIs" dxfId="284" priority="516" operator="equal">
      <formula>0</formula>
    </cfRule>
  </conditionalFormatting>
  <conditionalFormatting sqref="G184">
    <cfRule type="cellIs" dxfId="283" priority="517" operator="equal">
      <formula>0</formula>
    </cfRule>
  </conditionalFormatting>
  <conditionalFormatting sqref="G188">
    <cfRule type="cellIs" dxfId="282" priority="513" operator="equal">
      <formula>0</formula>
    </cfRule>
  </conditionalFormatting>
  <conditionalFormatting sqref="G190">
    <cfRule type="cellIs" dxfId="281" priority="515" operator="equal">
      <formula>0</formula>
    </cfRule>
  </conditionalFormatting>
  <conditionalFormatting sqref="G196">
    <cfRule type="cellIs" dxfId="280" priority="509" operator="equal">
      <formula>0</formula>
    </cfRule>
  </conditionalFormatting>
  <conditionalFormatting sqref="G188">
    <cfRule type="cellIs" dxfId="279" priority="514" operator="equal">
      <formula>0</formula>
    </cfRule>
  </conditionalFormatting>
  <conditionalFormatting sqref="G197">
    <cfRule type="cellIs" dxfId="278" priority="512" operator="equal">
      <formula>0</formula>
    </cfRule>
  </conditionalFormatting>
  <conditionalFormatting sqref="G198">
    <cfRule type="cellIs" dxfId="277" priority="511" operator="equal">
      <formula>0</formula>
    </cfRule>
  </conditionalFormatting>
  <conditionalFormatting sqref="G196">
    <cfRule type="cellIs" dxfId="276" priority="510" operator="equal">
      <formula>0</formula>
    </cfRule>
  </conditionalFormatting>
  <conditionalFormatting sqref="G216">
    <cfRule type="cellIs" dxfId="275" priority="505" operator="equal">
      <formula>0</formula>
    </cfRule>
  </conditionalFormatting>
  <conditionalFormatting sqref="G217">
    <cfRule type="cellIs" dxfId="274" priority="508" operator="equal">
      <formula>0</formula>
    </cfRule>
  </conditionalFormatting>
  <conditionalFormatting sqref="G218">
    <cfRule type="cellIs" dxfId="273" priority="507" operator="equal">
      <formula>0</formula>
    </cfRule>
  </conditionalFormatting>
  <conditionalFormatting sqref="G216">
    <cfRule type="cellIs" dxfId="272" priority="506" operator="equal">
      <formula>0</formula>
    </cfRule>
  </conditionalFormatting>
  <conditionalFormatting sqref="G224">
    <cfRule type="cellIs" dxfId="271" priority="501" operator="equal">
      <formula>0</formula>
    </cfRule>
  </conditionalFormatting>
  <conditionalFormatting sqref="G228">
    <cfRule type="cellIs" dxfId="270" priority="504" operator="equal">
      <formula>0</formula>
    </cfRule>
  </conditionalFormatting>
  <conditionalFormatting sqref="G229">
    <cfRule type="cellIs" dxfId="269" priority="503" operator="equal">
      <formula>0</formula>
    </cfRule>
  </conditionalFormatting>
  <conditionalFormatting sqref="G224">
    <cfRule type="cellIs" dxfId="268" priority="502" operator="equal">
      <formula>0</formula>
    </cfRule>
  </conditionalFormatting>
  <conditionalFormatting sqref="G231:G232">
    <cfRule type="cellIs" dxfId="267" priority="497" operator="equal">
      <formula>0</formula>
    </cfRule>
  </conditionalFormatting>
  <conditionalFormatting sqref="G231:G232">
    <cfRule type="cellIs" dxfId="266" priority="498" operator="equal">
      <formula>0</formula>
    </cfRule>
  </conditionalFormatting>
  <conditionalFormatting sqref="G250">
    <cfRule type="cellIs" dxfId="265" priority="499" operator="equal">
      <formula>0</formula>
    </cfRule>
  </conditionalFormatting>
  <conditionalFormatting sqref="G254">
    <cfRule type="cellIs" dxfId="264" priority="484" operator="equal">
      <formula>0</formula>
    </cfRule>
  </conditionalFormatting>
  <conditionalFormatting sqref="G253">
    <cfRule type="cellIs" dxfId="263" priority="485" operator="equal">
      <formula>0</formula>
    </cfRule>
  </conditionalFormatting>
  <conditionalFormatting sqref="G252">
    <cfRule type="cellIs" dxfId="262" priority="482" operator="equal">
      <formula>0</formula>
    </cfRule>
  </conditionalFormatting>
  <conditionalFormatting sqref="G310">
    <cfRule type="cellIs" dxfId="261" priority="480" operator="equal">
      <formula>0</formula>
    </cfRule>
  </conditionalFormatting>
  <conditionalFormatting sqref="G320">
    <cfRule type="cellIs" dxfId="260" priority="478" operator="equal">
      <formula>0</formula>
    </cfRule>
  </conditionalFormatting>
  <conditionalFormatting sqref="G310">
    <cfRule type="cellIs" dxfId="259" priority="481" operator="equal">
      <formula>0</formula>
    </cfRule>
  </conditionalFormatting>
  <conditionalFormatting sqref="G313">
    <cfRule type="cellIs" dxfId="258" priority="476" operator="equal">
      <formula>0</formula>
    </cfRule>
  </conditionalFormatting>
  <conditionalFormatting sqref="G252">
    <cfRule type="cellIs" dxfId="257" priority="483" operator="equal">
      <formula>0</formula>
    </cfRule>
  </conditionalFormatting>
  <conditionalFormatting sqref="G314">
    <cfRule type="cellIs" dxfId="256" priority="474" operator="equal">
      <formula>0</formula>
    </cfRule>
  </conditionalFormatting>
  <conditionalFormatting sqref="G316:G318">
    <cfRule type="cellIs" dxfId="255" priority="472" operator="equal">
      <formula>0</formula>
    </cfRule>
  </conditionalFormatting>
  <conditionalFormatting sqref="G325">
    <cfRule type="cellIs" dxfId="254" priority="470" operator="equal">
      <formula>0</formula>
    </cfRule>
  </conditionalFormatting>
  <conditionalFormatting sqref="G346:G347">
    <cfRule type="cellIs" dxfId="253" priority="453" operator="equal">
      <formula>0</formula>
    </cfRule>
  </conditionalFormatting>
  <conditionalFormatting sqref="G334:G335">
    <cfRule type="cellIs" dxfId="252" priority="450" operator="equal">
      <formula>0</formula>
    </cfRule>
  </conditionalFormatting>
  <conditionalFormatting sqref="G338:G339">
    <cfRule type="cellIs" dxfId="251" priority="447" operator="equal">
      <formula>0</formula>
    </cfRule>
  </conditionalFormatting>
  <conditionalFormatting sqref="G311:G312">
    <cfRule type="cellIs" dxfId="250" priority="479" operator="equal">
      <formula>0</formula>
    </cfRule>
  </conditionalFormatting>
  <conditionalFormatting sqref="G327">
    <cfRule type="cellIs" dxfId="249" priority="468" operator="equal">
      <formula>0</formula>
    </cfRule>
  </conditionalFormatting>
  <conditionalFormatting sqref="G313">
    <cfRule type="cellIs" dxfId="248" priority="477" operator="equal">
      <formula>0</formula>
    </cfRule>
  </conditionalFormatting>
  <conditionalFormatting sqref="G332:G345">
    <cfRule type="cellIs" dxfId="247" priority="466" operator="equal">
      <formula>0</formula>
    </cfRule>
  </conditionalFormatting>
  <conditionalFormatting sqref="G314">
    <cfRule type="cellIs" dxfId="246" priority="475" operator="equal">
      <formula>0</formula>
    </cfRule>
  </conditionalFormatting>
  <conditionalFormatting sqref="G316:G318">
    <cfRule type="cellIs" dxfId="245" priority="473" operator="equal">
      <formula>0</formula>
    </cfRule>
  </conditionalFormatting>
  <conditionalFormatting sqref="G326">
    <cfRule type="cellIs" dxfId="244" priority="471" operator="equal">
      <formula>0</formula>
    </cfRule>
  </conditionalFormatting>
  <conditionalFormatting sqref="G327">
    <cfRule type="cellIs" dxfId="243" priority="469" operator="equal">
      <formula>0</formula>
    </cfRule>
  </conditionalFormatting>
  <conditionalFormatting sqref="G346:G347">
    <cfRule type="cellIs" dxfId="242" priority="454" operator="equal">
      <formula>0</formula>
    </cfRule>
  </conditionalFormatting>
  <conditionalFormatting sqref="G328:G329">
    <cfRule type="cellIs" dxfId="241" priority="467" operator="equal">
      <formula>0</formula>
    </cfRule>
  </conditionalFormatting>
  <conditionalFormatting sqref="G330:G331">
    <cfRule type="cellIs" dxfId="240" priority="456" operator="equal">
      <formula>0</formula>
    </cfRule>
  </conditionalFormatting>
  <conditionalFormatting sqref="G348">
    <cfRule type="cellIs" dxfId="239" priority="459" operator="equal">
      <formula>0</formula>
    </cfRule>
  </conditionalFormatting>
  <conditionalFormatting sqref="G336:G344">
    <cfRule type="cellIs" dxfId="238" priority="452" operator="equal">
      <formula>0</formula>
    </cfRule>
  </conditionalFormatting>
  <conditionalFormatting sqref="G330:G331">
    <cfRule type="cellIs" dxfId="237" priority="455" operator="equal">
      <formula>0</formula>
    </cfRule>
  </conditionalFormatting>
  <conditionalFormatting sqref="G338:G339">
    <cfRule type="cellIs" dxfId="236" priority="448" operator="equal">
      <formula>0</formula>
    </cfRule>
  </conditionalFormatting>
  <conditionalFormatting sqref="G334:G335">
    <cfRule type="cellIs" dxfId="235" priority="451" operator="equal">
      <formula>0</formula>
    </cfRule>
  </conditionalFormatting>
  <conditionalFormatting sqref="G340:G344">
    <cfRule type="cellIs" dxfId="234" priority="449" operator="equal">
      <formula>0</formula>
    </cfRule>
  </conditionalFormatting>
  <conditionalFormatting sqref="G349">
    <cfRule type="cellIs" dxfId="233" priority="445" operator="equal">
      <formula>0</formula>
    </cfRule>
  </conditionalFormatting>
  <conditionalFormatting sqref="G350">
    <cfRule type="cellIs" dxfId="232" priority="446" operator="equal">
      <formula>0</formula>
    </cfRule>
  </conditionalFormatting>
  <conditionalFormatting sqref="G27:G28">
    <cfRule type="cellIs" dxfId="231" priority="443" operator="equal">
      <formula>0</formula>
    </cfRule>
  </conditionalFormatting>
  <conditionalFormatting sqref="G27:G28">
    <cfRule type="cellIs" dxfId="230" priority="444" operator="equal">
      <formula>0</formula>
    </cfRule>
  </conditionalFormatting>
  <conditionalFormatting sqref="G37">
    <cfRule type="cellIs" dxfId="229" priority="442" operator="equal">
      <formula>0</formula>
    </cfRule>
  </conditionalFormatting>
  <conditionalFormatting sqref="G35">
    <cfRule type="cellIs" dxfId="228" priority="441" operator="equal">
      <formula>0</formula>
    </cfRule>
  </conditionalFormatting>
  <conditionalFormatting sqref="G38">
    <cfRule type="cellIs" dxfId="227" priority="440" operator="equal">
      <formula>0</formula>
    </cfRule>
  </conditionalFormatting>
  <conditionalFormatting sqref="G36">
    <cfRule type="cellIs" dxfId="226" priority="439" operator="equal">
      <formula>0</formula>
    </cfRule>
  </conditionalFormatting>
  <conditionalFormatting sqref="G36">
    <cfRule type="cellIs" dxfId="225" priority="438" operator="equal">
      <formula>0</formula>
    </cfRule>
  </conditionalFormatting>
  <conditionalFormatting sqref="G39">
    <cfRule type="cellIs" dxfId="224" priority="436" operator="equal">
      <formula>0</formula>
    </cfRule>
  </conditionalFormatting>
  <conditionalFormatting sqref="G41">
    <cfRule type="cellIs" dxfId="223" priority="437" operator="equal">
      <formula>0</formula>
    </cfRule>
  </conditionalFormatting>
  <conditionalFormatting sqref="G42">
    <cfRule type="cellIs" dxfId="222" priority="435" operator="equal">
      <formula>0</formula>
    </cfRule>
  </conditionalFormatting>
  <conditionalFormatting sqref="G40">
    <cfRule type="cellIs" dxfId="221" priority="434" operator="equal">
      <formula>0</formula>
    </cfRule>
  </conditionalFormatting>
  <conditionalFormatting sqref="G40">
    <cfRule type="cellIs" dxfId="220" priority="433" operator="equal">
      <formula>0</formula>
    </cfRule>
  </conditionalFormatting>
  <conditionalFormatting sqref="G68">
    <cfRule type="cellIs" dxfId="219" priority="432" operator="equal">
      <formula>0</formula>
    </cfRule>
  </conditionalFormatting>
  <conditionalFormatting sqref="G66">
    <cfRule type="cellIs" dxfId="218" priority="431" operator="equal">
      <formula>0</formula>
    </cfRule>
  </conditionalFormatting>
  <conditionalFormatting sqref="G69">
    <cfRule type="cellIs" dxfId="217" priority="430" operator="equal">
      <formula>0</formula>
    </cfRule>
  </conditionalFormatting>
  <conditionalFormatting sqref="G108:G112">
    <cfRule type="cellIs" dxfId="216" priority="391" operator="equal">
      <formula>0</formula>
    </cfRule>
  </conditionalFormatting>
  <conditionalFormatting sqref="G113">
    <cfRule type="cellIs" dxfId="215" priority="394" operator="equal">
      <formula>0</formula>
    </cfRule>
  </conditionalFormatting>
  <conditionalFormatting sqref="G107 G114">
    <cfRule type="cellIs" dxfId="214" priority="396" operator="equal">
      <formula>0</formula>
    </cfRule>
  </conditionalFormatting>
  <conditionalFormatting sqref="G108:G112">
    <cfRule type="cellIs" dxfId="213" priority="392" operator="equal">
      <formula>0</formula>
    </cfRule>
  </conditionalFormatting>
  <conditionalFormatting sqref="G107 G114">
    <cfRule type="cellIs" dxfId="212" priority="395" operator="equal">
      <formula>0</formula>
    </cfRule>
  </conditionalFormatting>
  <conditionalFormatting sqref="G154">
    <cfRule type="cellIs" dxfId="211" priority="380" operator="equal">
      <formula>0</formula>
    </cfRule>
  </conditionalFormatting>
  <conditionalFormatting sqref="G152">
    <cfRule type="cellIs" dxfId="210" priority="379" operator="equal">
      <formula>0</formula>
    </cfRule>
  </conditionalFormatting>
  <conditionalFormatting sqref="G153">
    <cfRule type="cellIs" dxfId="209" priority="378" operator="equal">
      <formula>0</formula>
    </cfRule>
  </conditionalFormatting>
  <conditionalFormatting sqref="G153">
    <cfRule type="cellIs" dxfId="208" priority="377" operator="equal">
      <formula>0</formula>
    </cfRule>
  </conditionalFormatting>
  <conditionalFormatting sqref="G161:G167">
    <cfRule type="cellIs" dxfId="207" priority="376" operator="equal">
      <formula>0</formula>
    </cfRule>
  </conditionalFormatting>
  <conditionalFormatting sqref="G161:G167">
    <cfRule type="cellIs" dxfId="206" priority="375" operator="equal">
      <formula>0</formula>
    </cfRule>
  </conditionalFormatting>
  <conditionalFormatting sqref="G268">
    <cfRule type="cellIs" dxfId="205" priority="364" operator="equal">
      <formula>0</formula>
    </cfRule>
  </conditionalFormatting>
  <conditionalFormatting sqref="G269">
    <cfRule type="cellIs" dxfId="204" priority="363" operator="equal">
      <formula>0</formula>
    </cfRule>
  </conditionalFormatting>
  <conditionalFormatting sqref="G168">
    <cfRule type="cellIs" dxfId="203" priority="366" operator="equal">
      <formula>0</formula>
    </cfRule>
  </conditionalFormatting>
  <conditionalFormatting sqref="G168">
    <cfRule type="cellIs" dxfId="202" priority="365" operator="equal">
      <formula>0</formula>
    </cfRule>
  </conditionalFormatting>
  <conditionalFormatting sqref="G272">
    <cfRule type="cellIs" dxfId="201" priority="360" operator="equal">
      <formula>0</formula>
    </cfRule>
  </conditionalFormatting>
  <conditionalFormatting sqref="G271">
    <cfRule type="cellIs" dxfId="200" priority="357" operator="equal">
      <formula>0</formula>
    </cfRule>
  </conditionalFormatting>
  <conditionalFormatting sqref="G273">
    <cfRule type="cellIs" dxfId="199" priority="359" operator="equal">
      <formula>0</formula>
    </cfRule>
  </conditionalFormatting>
  <conditionalFormatting sqref="G276">
    <cfRule type="cellIs" dxfId="198" priority="356" operator="equal">
      <formula>0</formula>
    </cfRule>
  </conditionalFormatting>
  <conditionalFormatting sqref="G271">
    <cfRule type="cellIs" dxfId="197" priority="358" operator="equal">
      <formula>0</formula>
    </cfRule>
  </conditionalFormatting>
  <conditionalFormatting sqref="G277">
    <cfRule type="cellIs" dxfId="196" priority="355" operator="equal">
      <formula>0</formula>
    </cfRule>
  </conditionalFormatting>
  <conditionalFormatting sqref="G275">
    <cfRule type="cellIs" dxfId="195" priority="354" operator="equal">
      <formula>0</formula>
    </cfRule>
  </conditionalFormatting>
  <conditionalFormatting sqref="G275">
    <cfRule type="cellIs" dxfId="194" priority="353" operator="equal">
      <formula>0</formula>
    </cfRule>
  </conditionalFormatting>
  <conditionalFormatting sqref="G303">
    <cfRule type="cellIs" dxfId="193" priority="352" operator="equal">
      <formula>0</formula>
    </cfRule>
  </conditionalFormatting>
  <conditionalFormatting sqref="G304">
    <cfRule type="cellIs" dxfId="192" priority="351" operator="equal">
      <formula>0</formula>
    </cfRule>
  </conditionalFormatting>
  <conditionalFormatting sqref="G294:G295">
    <cfRule type="cellIs" dxfId="191" priority="350" operator="equal">
      <formula>0</formula>
    </cfRule>
  </conditionalFormatting>
  <conditionalFormatting sqref="G294:G295">
    <cfRule type="cellIs" dxfId="190" priority="349" operator="equal">
      <formula>0</formula>
    </cfRule>
  </conditionalFormatting>
  <conditionalFormatting sqref="G291">
    <cfRule type="cellIs" dxfId="189" priority="348" operator="equal">
      <formula>0</formula>
    </cfRule>
  </conditionalFormatting>
  <conditionalFormatting sqref="G292:G304">
    <cfRule type="cellIs" dxfId="188" priority="347" operator="equal">
      <formula>0</formula>
    </cfRule>
  </conditionalFormatting>
  <conditionalFormatting sqref="G279">
    <cfRule type="cellIs" dxfId="187" priority="346" operator="equal">
      <formula>0</formula>
    </cfRule>
  </conditionalFormatting>
  <conditionalFormatting sqref="G279">
    <cfRule type="cellIs" dxfId="186" priority="345" operator="equal">
      <formula>0</formula>
    </cfRule>
  </conditionalFormatting>
  <conditionalFormatting sqref="G296">
    <cfRule type="cellIs" dxfId="185" priority="344" operator="equal">
      <formula>0</formula>
    </cfRule>
  </conditionalFormatting>
  <conditionalFormatting sqref="G298">
    <cfRule type="cellIs" dxfId="184" priority="339" operator="equal">
      <formula>0</formula>
    </cfRule>
  </conditionalFormatting>
  <conditionalFormatting sqref="G296">
    <cfRule type="cellIs" dxfId="183" priority="343" operator="equal">
      <formula>0</formula>
    </cfRule>
  </conditionalFormatting>
  <conditionalFormatting sqref="G297">
    <cfRule type="cellIs" dxfId="182" priority="342" operator="equal">
      <formula>0</formula>
    </cfRule>
  </conditionalFormatting>
  <conditionalFormatting sqref="G297">
    <cfRule type="cellIs" dxfId="181" priority="341" operator="equal">
      <formula>0</formula>
    </cfRule>
  </conditionalFormatting>
  <conditionalFormatting sqref="G298">
    <cfRule type="cellIs" dxfId="180" priority="340" operator="equal">
      <formula>0</formula>
    </cfRule>
  </conditionalFormatting>
  <conditionalFormatting sqref="G299">
    <cfRule type="cellIs" dxfId="179" priority="334" operator="equal">
      <formula>0</formula>
    </cfRule>
  </conditionalFormatting>
  <conditionalFormatting sqref="G300">
    <cfRule type="cellIs" dxfId="178" priority="330" operator="equal">
      <formula>0</formula>
    </cfRule>
  </conditionalFormatting>
  <conditionalFormatting sqref="G299">
    <cfRule type="cellIs" dxfId="177" priority="333" operator="equal">
      <formula>0</formula>
    </cfRule>
  </conditionalFormatting>
  <conditionalFormatting sqref="G300">
    <cfRule type="cellIs" dxfId="176" priority="329" operator="equal">
      <formula>0</formula>
    </cfRule>
  </conditionalFormatting>
  <conditionalFormatting sqref="G302">
    <cfRule type="cellIs" dxfId="175" priority="325" operator="equal">
      <formula>0</formula>
    </cfRule>
  </conditionalFormatting>
  <conditionalFormatting sqref="G302">
    <cfRule type="cellIs" dxfId="174" priority="326" operator="equal">
      <formula>0</formula>
    </cfRule>
  </conditionalFormatting>
  <conditionalFormatting sqref="G342:G343">
    <cfRule type="cellIs" dxfId="173" priority="307" operator="equal">
      <formula>0</formula>
    </cfRule>
  </conditionalFormatting>
  <conditionalFormatting sqref="G344">
    <cfRule type="cellIs" dxfId="172" priority="308" operator="equal">
      <formula>0</formula>
    </cfRule>
  </conditionalFormatting>
  <conditionalFormatting sqref="G301">
    <cfRule type="cellIs" dxfId="171" priority="327" operator="equal">
      <formula>0</formula>
    </cfRule>
  </conditionalFormatting>
  <conditionalFormatting sqref="G301">
    <cfRule type="cellIs" dxfId="170" priority="328" operator="equal">
      <formula>0</formula>
    </cfRule>
  </conditionalFormatting>
  <conditionalFormatting sqref="G342:G343">
    <cfRule type="cellIs" dxfId="169" priority="306" operator="equal">
      <formula>0</formula>
    </cfRule>
  </conditionalFormatting>
  <conditionalFormatting sqref="G360">
    <cfRule type="cellIs" dxfId="168" priority="295" operator="equal">
      <formula>0</formula>
    </cfRule>
  </conditionalFormatting>
  <conditionalFormatting sqref="G351">
    <cfRule type="cellIs" dxfId="167" priority="304" operator="equal">
      <formula>0</formula>
    </cfRule>
  </conditionalFormatting>
  <conditionalFormatting sqref="G351">
    <cfRule type="cellIs" dxfId="166" priority="305" operator="equal">
      <formula>0</formula>
    </cfRule>
  </conditionalFormatting>
  <conditionalFormatting sqref="G355">
    <cfRule type="cellIs" dxfId="165" priority="297" operator="equal">
      <formula>0</formula>
    </cfRule>
  </conditionalFormatting>
  <conditionalFormatting sqref="G353">
    <cfRule type="cellIs" dxfId="164" priority="303" operator="equal">
      <formula>0</formula>
    </cfRule>
  </conditionalFormatting>
  <conditionalFormatting sqref="G352">
    <cfRule type="cellIs" dxfId="163" priority="299" operator="equal">
      <formula>0</formula>
    </cfRule>
  </conditionalFormatting>
  <conditionalFormatting sqref="G352">
    <cfRule type="cellIs" dxfId="162" priority="298" operator="equal">
      <formula>0</formula>
    </cfRule>
  </conditionalFormatting>
  <conditionalFormatting sqref="G354">
    <cfRule type="cellIs" dxfId="161" priority="296" operator="equal">
      <formula>0</formula>
    </cfRule>
  </conditionalFormatting>
  <conditionalFormatting sqref="G356">
    <cfRule type="cellIs" dxfId="160" priority="294" operator="equal">
      <formula>0</formula>
    </cfRule>
  </conditionalFormatting>
  <conditionalFormatting sqref="G356">
    <cfRule type="cellIs" dxfId="159" priority="293" operator="equal">
      <formula>0</formula>
    </cfRule>
  </conditionalFormatting>
  <conditionalFormatting sqref="G357">
    <cfRule type="cellIs" dxfId="158" priority="289" operator="equal">
      <formula>0</formula>
    </cfRule>
  </conditionalFormatting>
  <conditionalFormatting sqref="G357">
    <cfRule type="cellIs" dxfId="157" priority="290" operator="equal">
      <formula>0</formula>
    </cfRule>
  </conditionalFormatting>
  <conditionalFormatting sqref="G358">
    <cfRule type="cellIs" dxfId="156" priority="285" operator="equal">
      <formula>0</formula>
    </cfRule>
  </conditionalFormatting>
  <conditionalFormatting sqref="G361">
    <cfRule type="cellIs" dxfId="155" priority="288" operator="equal">
      <formula>0</formula>
    </cfRule>
  </conditionalFormatting>
  <conditionalFormatting sqref="G358">
    <cfRule type="cellIs" dxfId="154" priority="286" operator="equal">
      <formula>0</formula>
    </cfRule>
  </conditionalFormatting>
  <conditionalFormatting sqref="G359">
    <cfRule type="cellIs" dxfId="153" priority="283" operator="equal">
      <formula>0</formula>
    </cfRule>
  </conditionalFormatting>
  <conditionalFormatting sqref="G359">
    <cfRule type="cellIs" dxfId="152" priority="284" operator="equal">
      <formula>0</formula>
    </cfRule>
  </conditionalFormatting>
  <conditionalFormatting sqref="G315">
    <cfRule type="cellIs" dxfId="151" priority="250" operator="equal">
      <formula>0</formula>
    </cfRule>
  </conditionalFormatting>
  <conditionalFormatting sqref="G315">
    <cfRule type="cellIs" dxfId="150" priority="249" operator="equal">
      <formula>0</formula>
    </cfRule>
  </conditionalFormatting>
  <conditionalFormatting sqref="G319">
    <cfRule type="cellIs" dxfId="149" priority="248" operator="equal">
      <formula>0</formula>
    </cfRule>
  </conditionalFormatting>
  <conditionalFormatting sqref="G319">
    <cfRule type="cellIs" dxfId="148" priority="247" operator="equal">
      <formula>0</formula>
    </cfRule>
  </conditionalFormatting>
  <conditionalFormatting sqref="G225">
    <cfRule type="cellIs" dxfId="147" priority="246" operator="equal">
      <formula>0</formula>
    </cfRule>
  </conditionalFormatting>
  <conditionalFormatting sqref="G225">
    <cfRule type="cellIs" dxfId="146" priority="245" operator="equal">
      <formula>0</formula>
    </cfRule>
  </conditionalFormatting>
  <conditionalFormatting sqref="G226">
    <cfRule type="cellIs" dxfId="145" priority="244" operator="equal">
      <formula>0</formula>
    </cfRule>
  </conditionalFormatting>
  <conditionalFormatting sqref="G226">
    <cfRule type="cellIs" dxfId="144" priority="243" operator="equal">
      <formula>0</formula>
    </cfRule>
  </conditionalFormatting>
  <conditionalFormatting sqref="G227">
    <cfRule type="cellIs" dxfId="143" priority="242" operator="equal">
      <formula>0</formula>
    </cfRule>
  </conditionalFormatting>
  <conditionalFormatting sqref="G227">
    <cfRule type="cellIs" dxfId="142" priority="241" operator="equal">
      <formula>0</formula>
    </cfRule>
  </conditionalFormatting>
  <conditionalFormatting sqref="G221">
    <cfRule type="cellIs" dxfId="141" priority="240" operator="equal">
      <formula>0</formula>
    </cfRule>
  </conditionalFormatting>
  <conditionalFormatting sqref="G222">
    <cfRule type="cellIs" dxfId="140" priority="239" operator="equal">
      <formula>0</formula>
    </cfRule>
  </conditionalFormatting>
  <conditionalFormatting sqref="G220">
    <cfRule type="cellIs" dxfId="139" priority="238" operator="equal">
      <formula>0</formula>
    </cfRule>
  </conditionalFormatting>
  <conditionalFormatting sqref="G220">
    <cfRule type="cellIs" dxfId="138" priority="237" operator="equal">
      <formula>0</formula>
    </cfRule>
  </conditionalFormatting>
  <conditionalFormatting sqref="G233:G245">
    <cfRule type="cellIs" dxfId="137" priority="234" operator="equal">
      <formula>0</formula>
    </cfRule>
  </conditionalFormatting>
  <conditionalFormatting sqref="G233:G245">
    <cfRule type="cellIs" dxfId="136" priority="233" operator="equal">
      <formula>0</formula>
    </cfRule>
  </conditionalFormatting>
  <conditionalFormatting sqref="G175">
    <cfRule type="cellIs" dxfId="135" priority="170" operator="equal">
      <formula>0</formula>
    </cfRule>
  </conditionalFormatting>
  <conditionalFormatting sqref="G177">
    <cfRule type="cellIs" dxfId="134" priority="169" operator="equal">
      <formula>0</formula>
    </cfRule>
  </conditionalFormatting>
  <conditionalFormatting sqref="G176">
    <cfRule type="cellIs" dxfId="133" priority="168" operator="equal">
      <formula>0</formula>
    </cfRule>
  </conditionalFormatting>
  <conditionalFormatting sqref="G176">
    <cfRule type="cellIs" dxfId="132" priority="167" operator="equal">
      <formula>0</formula>
    </cfRule>
  </conditionalFormatting>
  <conditionalFormatting sqref="G178">
    <cfRule type="cellIs" dxfId="131" priority="166" operator="equal">
      <formula>0</formula>
    </cfRule>
  </conditionalFormatting>
  <conditionalFormatting sqref="G200">
    <cfRule type="cellIs" dxfId="130" priority="162" operator="equal">
      <formula>0</formula>
    </cfRule>
  </conditionalFormatting>
  <conditionalFormatting sqref="G201">
    <cfRule type="cellIs" dxfId="129" priority="165" operator="equal">
      <formula>0</formula>
    </cfRule>
  </conditionalFormatting>
  <conditionalFormatting sqref="G202">
    <cfRule type="cellIs" dxfId="128" priority="164" operator="equal">
      <formula>0</formula>
    </cfRule>
  </conditionalFormatting>
  <conditionalFormatting sqref="G200">
    <cfRule type="cellIs" dxfId="127" priority="163" operator="equal">
      <formula>0</formula>
    </cfRule>
  </conditionalFormatting>
  <conditionalFormatting sqref="G204">
    <cfRule type="cellIs" dxfId="126" priority="158" operator="equal">
      <formula>0</formula>
    </cfRule>
  </conditionalFormatting>
  <conditionalFormatting sqref="G205">
    <cfRule type="cellIs" dxfId="125" priority="161" operator="equal">
      <formula>0</formula>
    </cfRule>
  </conditionalFormatting>
  <conditionalFormatting sqref="G206">
    <cfRule type="cellIs" dxfId="124" priority="160" operator="equal">
      <formula>0</formula>
    </cfRule>
  </conditionalFormatting>
  <conditionalFormatting sqref="G204">
    <cfRule type="cellIs" dxfId="123" priority="159" operator="equal">
      <formula>0</formula>
    </cfRule>
  </conditionalFormatting>
  <conditionalFormatting sqref="G212">
    <cfRule type="cellIs" dxfId="122" priority="154" operator="equal">
      <formula>0</formula>
    </cfRule>
  </conditionalFormatting>
  <conditionalFormatting sqref="G213">
    <cfRule type="cellIs" dxfId="121" priority="157" operator="equal">
      <formula>0</formula>
    </cfRule>
  </conditionalFormatting>
  <conditionalFormatting sqref="G214">
    <cfRule type="cellIs" dxfId="120" priority="156" operator="equal">
      <formula>0</formula>
    </cfRule>
  </conditionalFormatting>
  <conditionalFormatting sqref="G212">
    <cfRule type="cellIs" dxfId="119" priority="155" operator="equal">
      <formula>0</formula>
    </cfRule>
  </conditionalFormatting>
  <conditionalFormatting sqref="G306">
    <cfRule type="cellIs" dxfId="118" priority="150" operator="equal">
      <formula>0</formula>
    </cfRule>
  </conditionalFormatting>
  <conditionalFormatting sqref="G307">
    <cfRule type="cellIs" dxfId="117" priority="153" operator="equal">
      <formula>0</formula>
    </cfRule>
  </conditionalFormatting>
  <conditionalFormatting sqref="G308">
    <cfRule type="cellIs" dxfId="116" priority="152" operator="equal">
      <formula>0</formula>
    </cfRule>
  </conditionalFormatting>
  <conditionalFormatting sqref="G306">
    <cfRule type="cellIs" dxfId="115" priority="151" operator="equal">
      <formula>0</formula>
    </cfRule>
  </conditionalFormatting>
  <conditionalFormatting sqref="G43">
    <cfRule type="cellIs" dxfId="114" priority="144" operator="equal">
      <formula>0</formula>
    </cfRule>
  </conditionalFormatting>
  <conditionalFormatting sqref="G52">
    <cfRule type="cellIs" dxfId="113" priority="145" operator="equal">
      <formula>0</formula>
    </cfRule>
  </conditionalFormatting>
  <conditionalFormatting sqref="G53">
    <cfRule type="cellIs" dxfId="112" priority="143" operator="equal">
      <formula>0</formula>
    </cfRule>
  </conditionalFormatting>
  <conditionalFormatting sqref="G44">
    <cfRule type="cellIs" dxfId="111" priority="142" operator="equal">
      <formula>0</formula>
    </cfRule>
  </conditionalFormatting>
  <conditionalFormatting sqref="G44">
    <cfRule type="cellIs" dxfId="110" priority="141" operator="equal">
      <formula>0</formula>
    </cfRule>
  </conditionalFormatting>
  <conditionalFormatting sqref="G54">
    <cfRule type="cellIs" dxfId="109" priority="139" operator="equal">
      <formula>0</formula>
    </cfRule>
  </conditionalFormatting>
  <conditionalFormatting sqref="G56">
    <cfRule type="cellIs" dxfId="108" priority="140" operator="equal">
      <formula>0</formula>
    </cfRule>
  </conditionalFormatting>
  <conditionalFormatting sqref="G57">
    <cfRule type="cellIs" dxfId="107" priority="138" operator="equal">
      <formula>0</formula>
    </cfRule>
  </conditionalFormatting>
  <conditionalFormatting sqref="G55">
    <cfRule type="cellIs" dxfId="106" priority="137" operator="equal">
      <formula>0</formula>
    </cfRule>
  </conditionalFormatting>
  <conditionalFormatting sqref="G55">
    <cfRule type="cellIs" dxfId="105" priority="136" operator="equal">
      <formula>0</formula>
    </cfRule>
  </conditionalFormatting>
  <conditionalFormatting sqref="G58">
    <cfRule type="cellIs" dxfId="104" priority="134" operator="equal">
      <formula>0</formula>
    </cfRule>
  </conditionalFormatting>
  <conditionalFormatting sqref="G60">
    <cfRule type="cellIs" dxfId="103" priority="135" operator="equal">
      <formula>0</formula>
    </cfRule>
  </conditionalFormatting>
  <conditionalFormatting sqref="G61">
    <cfRule type="cellIs" dxfId="102" priority="133" operator="equal">
      <formula>0</formula>
    </cfRule>
  </conditionalFormatting>
  <conditionalFormatting sqref="G59">
    <cfRule type="cellIs" dxfId="101" priority="132" operator="equal">
      <formula>0</formula>
    </cfRule>
  </conditionalFormatting>
  <conditionalFormatting sqref="G59">
    <cfRule type="cellIs" dxfId="100" priority="131" operator="equal">
      <formula>0</formula>
    </cfRule>
  </conditionalFormatting>
  <conditionalFormatting sqref="G62">
    <cfRule type="cellIs" dxfId="99" priority="129" operator="equal">
      <formula>0</formula>
    </cfRule>
  </conditionalFormatting>
  <conditionalFormatting sqref="G64">
    <cfRule type="cellIs" dxfId="98" priority="130" operator="equal">
      <formula>0</formula>
    </cfRule>
  </conditionalFormatting>
  <conditionalFormatting sqref="G65">
    <cfRule type="cellIs" dxfId="97" priority="128" operator="equal">
      <formula>0</formula>
    </cfRule>
  </conditionalFormatting>
  <conditionalFormatting sqref="G63">
    <cfRule type="cellIs" dxfId="96" priority="127" operator="equal">
      <formula>0</formula>
    </cfRule>
  </conditionalFormatting>
  <conditionalFormatting sqref="G63">
    <cfRule type="cellIs" dxfId="95" priority="126" operator="equal">
      <formula>0</formula>
    </cfRule>
  </conditionalFormatting>
  <conditionalFormatting sqref="G46 G49:G51">
    <cfRule type="cellIs" dxfId="94" priority="125" operator="equal">
      <formula>0</formula>
    </cfRule>
  </conditionalFormatting>
  <conditionalFormatting sqref="G46 G49:G51">
    <cfRule type="cellIs" dxfId="93" priority="124" operator="equal">
      <formula>0</formula>
    </cfRule>
  </conditionalFormatting>
  <conditionalFormatting sqref="G45">
    <cfRule type="cellIs" dxfId="92" priority="123" operator="equal">
      <formula>0</formula>
    </cfRule>
  </conditionalFormatting>
  <conditionalFormatting sqref="G45">
    <cfRule type="cellIs" dxfId="91" priority="122" operator="equal">
      <formula>0</formula>
    </cfRule>
  </conditionalFormatting>
  <conditionalFormatting sqref="G47:G48">
    <cfRule type="cellIs" dxfId="90" priority="121" operator="equal">
      <formula>0</formula>
    </cfRule>
  </conditionalFormatting>
  <conditionalFormatting sqref="G47:G48">
    <cfRule type="cellIs" dxfId="89" priority="120" operator="equal">
      <formula>0</formula>
    </cfRule>
  </conditionalFormatting>
  <conditionalFormatting sqref="G67">
    <cfRule type="cellIs" dxfId="88" priority="119" operator="equal">
      <formula>0</formula>
    </cfRule>
  </conditionalFormatting>
  <conditionalFormatting sqref="G67">
    <cfRule type="cellIs" dxfId="87" priority="118" operator="equal">
      <formula>0</formula>
    </cfRule>
  </conditionalFormatting>
  <conditionalFormatting sqref="G74">
    <cfRule type="cellIs" dxfId="86" priority="117" operator="equal">
      <formula>0</formula>
    </cfRule>
  </conditionalFormatting>
  <conditionalFormatting sqref="G70">
    <cfRule type="cellIs" dxfId="85" priority="116" operator="equal">
      <formula>0</formula>
    </cfRule>
  </conditionalFormatting>
  <conditionalFormatting sqref="G75">
    <cfRule type="cellIs" dxfId="84" priority="115" operator="equal">
      <formula>0</formula>
    </cfRule>
  </conditionalFormatting>
  <conditionalFormatting sqref="G71">
    <cfRule type="cellIs" dxfId="83" priority="114" operator="equal">
      <formula>0</formula>
    </cfRule>
  </conditionalFormatting>
  <conditionalFormatting sqref="G71">
    <cfRule type="cellIs" dxfId="82" priority="113" operator="equal">
      <formula>0</formula>
    </cfRule>
  </conditionalFormatting>
  <conditionalFormatting sqref="G82">
    <cfRule type="cellIs" dxfId="81" priority="112" operator="equal">
      <formula>0</formula>
    </cfRule>
  </conditionalFormatting>
  <conditionalFormatting sqref="G80">
    <cfRule type="cellIs" dxfId="80" priority="111" operator="equal">
      <formula>0</formula>
    </cfRule>
  </conditionalFormatting>
  <conditionalFormatting sqref="G83">
    <cfRule type="cellIs" dxfId="79" priority="110" operator="equal">
      <formula>0</formula>
    </cfRule>
  </conditionalFormatting>
  <conditionalFormatting sqref="G81">
    <cfRule type="cellIs" dxfId="78" priority="109" operator="equal">
      <formula>0</formula>
    </cfRule>
  </conditionalFormatting>
  <conditionalFormatting sqref="G81">
    <cfRule type="cellIs" dxfId="77" priority="108" operator="equal">
      <formula>0</formula>
    </cfRule>
  </conditionalFormatting>
  <conditionalFormatting sqref="G72">
    <cfRule type="cellIs" dxfId="76" priority="107" operator="equal">
      <formula>0</formula>
    </cfRule>
  </conditionalFormatting>
  <conditionalFormatting sqref="G72">
    <cfRule type="cellIs" dxfId="75" priority="106" operator="equal">
      <formula>0</formula>
    </cfRule>
  </conditionalFormatting>
  <conditionalFormatting sqref="G73">
    <cfRule type="cellIs" dxfId="74" priority="105" operator="equal">
      <formula>0</formula>
    </cfRule>
  </conditionalFormatting>
  <conditionalFormatting sqref="G73">
    <cfRule type="cellIs" dxfId="73" priority="104" operator="equal">
      <formula>0</formula>
    </cfRule>
  </conditionalFormatting>
  <conditionalFormatting sqref="G86">
    <cfRule type="cellIs" dxfId="72" priority="103" operator="equal">
      <formula>0</formula>
    </cfRule>
  </conditionalFormatting>
  <conditionalFormatting sqref="G84">
    <cfRule type="cellIs" dxfId="71" priority="102" operator="equal">
      <formula>0</formula>
    </cfRule>
  </conditionalFormatting>
  <conditionalFormatting sqref="G87">
    <cfRule type="cellIs" dxfId="70" priority="101" operator="equal">
      <formula>0</formula>
    </cfRule>
  </conditionalFormatting>
  <conditionalFormatting sqref="G85">
    <cfRule type="cellIs" dxfId="69" priority="100" operator="equal">
      <formula>0</formula>
    </cfRule>
  </conditionalFormatting>
  <conditionalFormatting sqref="G85">
    <cfRule type="cellIs" dxfId="68" priority="99" operator="equal">
      <formula>0</formula>
    </cfRule>
  </conditionalFormatting>
  <conditionalFormatting sqref="G90">
    <cfRule type="cellIs" dxfId="67" priority="98" operator="equal">
      <formula>0</formula>
    </cfRule>
  </conditionalFormatting>
  <conditionalFormatting sqref="G88">
    <cfRule type="cellIs" dxfId="66" priority="97" operator="equal">
      <formula>0</formula>
    </cfRule>
  </conditionalFormatting>
  <conditionalFormatting sqref="G91">
    <cfRule type="cellIs" dxfId="65" priority="96" operator="equal">
      <formula>0</formula>
    </cfRule>
  </conditionalFormatting>
  <conditionalFormatting sqref="G89">
    <cfRule type="cellIs" dxfId="64" priority="95" operator="equal">
      <formula>0</formula>
    </cfRule>
  </conditionalFormatting>
  <conditionalFormatting sqref="G89">
    <cfRule type="cellIs" dxfId="63" priority="94" operator="equal">
      <formula>0</formula>
    </cfRule>
  </conditionalFormatting>
  <conditionalFormatting sqref="G93">
    <cfRule type="cellIs" dxfId="62" priority="92" operator="equal">
      <formula>0</formula>
    </cfRule>
  </conditionalFormatting>
  <conditionalFormatting sqref="G92">
    <cfRule type="cellIs" dxfId="61" priority="93" operator="equal">
      <formula>0</formula>
    </cfRule>
  </conditionalFormatting>
  <conditionalFormatting sqref="G97">
    <cfRule type="cellIs" dxfId="60" priority="91" operator="equal">
      <formula>0</formula>
    </cfRule>
  </conditionalFormatting>
  <conditionalFormatting sqref="G95">
    <cfRule type="cellIs" dxfId="59" priority="85" operator="equal">
      <formula>0</formula>
    </cfRule>
  </conditionalFormatting>
  <conditionalFormatting sqref="G95">
    <cfRule type="cellIs" dxfId="58" priority="86" operator="equal">
      <formula>0</formula>
    </cfRule>
  </conditionalFormatting>
  <conditionalFormatting sqref="G94">
    <cfRule type="cellIs" dxfId="57" priority="90" operator="equal">
      <formula>0</formula>
    </cfRule>
  </conditionalFormatting>
  <conditionalFormatting sqref="G94">
    <cfRule type="cellIs" dxfId="56" priority="89" operator="equal">
      <formula>0</formula>
    </cfRule>
  </conditionalFormatting>
  <conditionalFormatting sqref="G96">
    <cfRule type="cellIs" dxfId="55" priority="88" operator="equal">
      <formula>0</formula>
    </cfRule>
  </conditionalFormatting>
  <conditionalFormatting sqref="G98">
    <cfRule type="cellIs" dxfId="54" priority="87" operator="equal">
      <formula>0</formula>
    </cfRule>
  </conditionalFormatting>
  <conditionalFormatting sqref="G99">
    <cfRule type="cellIs" dxfId="53" priority="83" operator="equal">
      <formula>0</formula>
    </cfRule>
  </conditionalFormatting>
  <conditionalFormatting sqref="G100">
    <cfRule type="cellIs" dxfId="52" priority="84" operator="equal">
      <formula>0</formula>
    </cfRule>
  </conditionalFormatting>
  <conditionalFormatting sqref="G103">
    <cfRule type="cellIs" dxfId="51" priority="82" operator="equal">
      <formula>0</formula>
    </cfRule>
  </conditionalFormatting>
  <conditionalFormatting sqref="G105">
    <cfRule type="cellIs" dxfId="50" priority="79" operator="equal">
      <formula>0</formula>
    </cfRule>
  </conditionalFormatting>
  <conditionalFormatting sqref="G104">
    <cfRule type="cellIs" dxfId="49" priority="69" operator="equal">
      <formula>0</formula>
    </cfRule>
  </conditionalFormatting>
  <conditionalFormatting sqref="G104">
    <cfRule type="cellIs" dxfId="48" priority="70" operator="equal">
      <formula>0</formula>
    </cfRule>
  </conditionalFormatting>
  <conditionalFormatting sqref="G183">
    <cfRule type="cellIs" dxfId="47" priority="58" operator="equal">
      <formula>0</formula>
    </cfRule>
  </conditionalFormatting>
  <conditionalFormatting sqref="G187">
    <cfRule type="cellIs" dxfId="46" priority="57" operator="equal">
      <formula>0</formula>
    </cfRule>
  </conditionalFormatting>
  <conditionalFormatting sqref="G195">
    <cfRule type="cellIs" dxfId="45" priority="56" operator="equal">
      <formula>0</formula>
    </cfRule>
  </conditionalFormatting>
  <conditionalFormatting sqref="G199">
    <cfRule type="cellIs" dxfId="44" priority="55" operator="equal">
      <formula>0</formula>
    </cfRule>
  </conditionalFormatting>
  <conditionalFormatting sqref="G203">
    <cfRule type="cellIs" dxfId="43" priority="54" operator="equal">
      <formula>0</formula>
    </cfRule>
  </conditionalFormatting>
  <conditionalFormatting sqref="G211">
    <cfRule type="cellIs" dxfId="42" priority="53" operator="equal">
      <formula>0</formula>
    </cfRule>
  </conditionalFormatting>
  <conditionalFormatting sqref="G215">
    <cfRule type="cellIs" dxfId="41" priority="52" operator="equal">
      <formula>0</formula>
    </cfRule>
  </conditionalFormatting>
  <conditionalFormatting sqref="G255">
    <cfRule type="cellIs" dxfId="40" priority="47" operator="equal">
      <formula>0</formula>
    </cfRule>
  </conditionalFormatting>
  <conditionalFormatting sqref="G219">
    <cfRule type="cellIs" dxfId="39" priority="51" operator="equal">
      <formula>0</formula>
    </cfRule>
  </conditionalFormatting>
  <conditionalFormatting sqref="G270">
    <cfRule type="cellIs" dxfId="38" priority="46" operator="equal">
      <formula>0</formula>
    </cfRule>
  </conditionalFormatting>
  <conditionalFormatting sqref="G192">
    <cfRule type="cellIs" dxfId="37" priority="39" operator="equal">
      <formula>0</formula>
    </cfRule>
  </conditionalFormatting>
  <conditionalFormatting sqref="G223">
    <cfRule type="cellIs" dxfId="36" priority="50" operator="equal">
      <formula>0</formula>
    </cfRule>
  </conditionalFormatting>
  <conditionalFormatting sqref="G274">
    <cfRule type="cellIs" dxfId="35" priority="45" operator="equal">
      <formula>0</formula>
    </cfRule>
  </conditionalFormatting>
  <conditionalFormatting sqref="G230">
    <cfRule type="cellIs" dxfId="34" priority="49" operator="equal">
      <formula>0</formula>
    </cfRule>
  </conditionalFormatting>
  <conditionalFormatting sqref="G293">
    <cfRule type="cellIs" dxfId="33" priority="44" operator="equal">
      <formula>0</formula>
    </cfRule>
  </conditionalFormatting>
  <conditionalFormatting sqref="G251">
    <cfRule type="cellIs" dxfId="32" priority="48" operator="equal">
      <formula>0</formula>
    </cfRule>
  </conditionalFormatting>
  <conditionalFormatting sqref="G278">
    <cfRule type="cellIs" dxfId="31" priority="43" operator="equal">
      <formula>0</formula>
    </cfRule>
  </conditionalFormatting>
  <conditionalFormatting sqref="G194">
    <cfRule type="cellIs" dxfId="30" priority="40" operator="equal">
      <formula>0</formula>
    </cfRule>
  </conditionalFormatting>
  <conditionalFormatting sqref="G305">
    <cfRule type="cellIs" dxfId="29" priority="42" operator="equal">
      <formula>0</formula>
    </cfRule>
  </conditionalFormatting>
  <conditionalFormatting sqref="G193">
    <cfRule type="cellIs" dxfId="28" priority="41" operator="equal">
      <formula>0</formula>
    </cfRule>
  </conditionalFormatting>
  <conditionalFormatting sqref="G192">
    <cfRule type="cellIs" dxfId="27" priority="38" operator="equal">
      <formula>0</formula>
    </cfRule>
  </conditionalFormatting>
  <conditionalFormatting sqref="G191">
    <cfRule type="cellIs" dxfId="26" priority="37" operator="equal">
      <formula>0</formula>
    </cfRule>
  </conditionalFormatting>
  <conditionalFormatting sqref="G209">
    <cfRule type="cellIs" dxfId="25" priority="36" operator="equal">
      <formula>0</formula>
    </cfRule>
  </conditionalFormatting>
  <conditionalFormatting sqref="G210">
    <cfRule type="cellIs" dxfId="24" priority="35" operator="equal">
      <formula>0</formula>
    </cfRule>
  </conditionalFormatting>
  <conditionalFormatting sqref="G207">
    <cfRule type="cellIs" dxfId="23" priority="32" operator="equal">
      <formula>0</formula>
    </cfRule>
  </conditionalFormatting>
  <conditionalFormatting sqref="G208">
    <cfRule type="cellIs" dxfId="22" priority="31" operator="equal">
      <formula>0</formula>
    </cfRule>
  </conditionalFormatting>
  <conditionalFormatting sqref="G208">
    <cfRule type="cellIs" dxfId="21" priority="30" operator="equal">
      <formula>0</formula>
    </cfRule>
  </conditionalFormatting>
  <conditionalFormatting sqref="G280:G290">
    <cfRule type="cellIs" dxfId="20" priority="27" operator="equal">
      <formula>0</formula>
    </cfRule>
  </conditionalFormatting>
  <conditionalFormatting sqref="G280:G290">
    <cfRule type="cellIs" dxfId="19" priority="26" operator="equal">
      <formula>0</formula>
    </cfRule>
  </conditionalFormatting>
  <conditionalFormatting sqref="G333">
    <cfRule type="cellIs" dxfId="18" priority="13" operator="equal">
      <formula>0</formula>
    </cfRule>
  </conditionalFormatting>
  <conditionalFormatting sqref="G337">
    <cfRule type="cellIs" dxfId="17" priority="12" operator="equal">
      <formula>0</formula>
    </cfRule>
  </conditionalFormatting>
  <conditionalFormatting sqref="G324">
    <cfRule type="cellIs" dxfId="16" priority="24" operator="equal">
      <formula>0</formula>
    </cfRule>
  </conditionalFormatting>
  <conditionalFormatting sqref="G322">
    <cfRule type="cellIs" dxfId="15" priority="22" operator="equal">
      <formula>0</formula>
    </cfRule>
  </conditionalFormatting>
  <conditionalFormatting sqref="G323">
    <cfRule type="cellIs" dxfId="14" priority="20" operator="equal">
      <formula>0</formula>
    </cfRule>
  </conditionalFormatting>
  <conditionalFormatting sqref="G321">
    <cfRule type="cellIs" dxfId="13" priority="25" operator="equal">
      <formula>0</formula>
    </cfRule>
  </conditionalFormatting>
  <conditionalFormatting sqref="G322">
    <cfRule type="cellIs" dxfId="12" priority="23" operator="equal">
      <formula>0</formula>
    </cfRule>
  </conditionalFormatting>
  <conditionalFormatting sqref="G323">
    <cfRule type="cellIs" dxfId="11" priority="21" operator="equal">
      <formula>0</formula>
    </cfRule>
  </conditionalFormatting>
  <conditionalFormatting sqref="G341">
    <cfRule type="cellIs" dxfId="10" priority="11" operator="equal">
      <formula>0</formula>
    </cfRule>
  </conditionalFormatting>
  <conditionalFormatting sqref="G246:G248">
    <cfRule type="cellIs" dxfId="9" priority="10" operator="equal">
      <formula>0</formula>
    </cfRule>
  </conditionalFormatting>
  <conditionalFormatting sqref="G246:G248">
    <cfRule type="cellIs" dxfId="8" priority="9" operator="equal">
      <formula>0</formula>
    </cfRule>
  </conditionalFormatting>
  <conditionalFormatting sqref="G249">
    <cfRule type="cellIs" dxfId="7" priority="8" operator="equal">
      <formula>0</formula>
    </cfRule>
  </conditionalFormatting>
  <conditionalFormatting sqref="G33">
    <cfRule type="cellIs" dxfId="6" priority="6" operator="equal">
      <formula>0</formula>
    </cfRule>
  </conditionalFormatting>
  <conditionalFormatting sqref="G33">
    <cfRule type="cellIs" dxfId="5" priority="7" operator="equal">
      <formula>0</formula>
    </cfRule>
  </conditionalFormatting>
  <conditionalFormatting sqref="G78">
    <cfRule type="cellIs" dxfId="4" priority="5" operator="equal">
      <formula>0</formula>
    </cfRule>
  </conditionalFormatting>
  <conditionalFormatting sqref="G76">
    <cfRule type="cellIs" dxfId="3" priority="4" operator="equal">
      <formula>0</formula>
    </cfRule>
  </conditionalFormatting>
  <conditionalFormatting sqref="G79">
    <cfRule type="cellIs" dxfId="2" priority="3" operator="equal">
      <formula>0</formula>
    </cfRule>
  </conditionalFormatting>
  <conditionalFormatting sqref="G77">
    <cfRule type="cellIs" dxfId="1" priority="2" operator="equal">
      <formula>0</formula>
    </cfRule>
  </conditionalFormatting>
  <conditionalFormatting sqref="G77">
    <cfRule type="cellIs" dxfId="0" priority="1" operator="equal">
      <formula>0</formula>
    </cfRule>
  </conditionalFormatting>
  <pageMargins left="0.39370078740157483" right="0.39370078740157483" top="0.59055118110236227" bottom="0.59055118110236227" header="0.31496062992125984" footer="0.31496062992125984"/>
  <pageSetup paperSize="9" scale="74" orientation="portrait" r:id="rId1"/>
  <headerFooter alignWithMargins="0">
    <oddHeader>&amp;R&amp;P/&amp;N</oddHeader>
  </headerFooter>
  <rowBreaks count="3" manualBreakCount="3">
    <brk id="113" max="6" man="1"/>
    <brk id="214" max="6" man="1"/>
    <brk id="273" max="6" man="1"/>
  </rowBreaks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DPGF</vt:lpstr>
      <vt:lpstr>Feuil1</vt:lpstr>
      <vt:lpstr>DPGF!Impression_des_titres</vt:lpstr>
      <vt:lpstr>'Page de garde'!OLE_LINK1</vt:lpstr>
      <vt:lpstr>DPGF!Zone_d_impression</vt:lpstr>
    </vt:vector>
  </TitlesOfParts>
  <Company>Senat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MBQ</dc:creator>
  <cp:lastModifiedBy>Philippe KONIECZNY</cp:lastModifiedBy>
  <cp:lastPrinted>2024-11-29T14:14:26Z</cp:lastPrinted>
  <dcterms:created xsi:type="dcterms:W3CDTF">2013-03-11T10:06:36Z</dcterms:created>
  <dcterms:modified xsi:type="dcterms:W3CDTF">2025-01-07T13:31:00Z</dcterms:modified>
</cp:coreProperties>
</file>