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bat\5 - Opé Tech Les Loges\275 tarif jaune_tgbt\02 Travaux\02 DCE MOE\"/>
    </mc:Choice>
  </mc:AlternateContent>
  <xr:revisionPtr revIDLastSave="0" documentId="13_ncr:1_{75DFBD30-D52F-47DC-802C-14008CC1D8A1}" xr6:coauthVersionLast="36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PdG" sheetId="3" r:id="rId1"/>
    <sheet name="Fiche d'identification" sheetId="4" r:id="rId2"/>
    <sheet name="DPGF" sheetId="1" r:id="rId3"/>
  </sheets>
  <definedNames>
    <definedName name="Client">'Fiche d''identification'!$B$5</definedName>
    <definedName name="ESTIMATION">'Fiche d''identification'!$B$14</definedName>
    <definedName name="_xlnm.Print_Titles" localSheetId="2">DPGF!$1:$10</definedName>
    <definedName name="NumAff">'Fiche d''identification'!$B$11</definedName>
    <definedName name="St_1">'Fiche d''identification'!$B$8</definedName>
    <definedName name="St_2">'Fiche d''identification'!$B$9</definedName>
    <definedName name="Titre">'Fiche d''identification'!$B$7</definedName>
    <definedName name="Type">'Fiche d''identification'!$B$13</definedName>
    <definedName name="_xlnm.Print_Area" localSheetId="2">DPGF!$A$1:$F$65</definedName>
    <definedName name="_xlnm.Print_Area" localSheetId="0">PdG!$A$1:$I$61</definedName>
  </definedNames>
  <calcPr calcId="191029"/>
</workbook>
</file>

<file path=xl/calcChain.xml><?xml version="1.0" encoding="utf-8"?>
<calcChain xmlns="http://schemas.openxmlformats.org/spreadsheetml/2006/main">
  <c r="A6" i="1" l="1"/>
  <c r="F14" i="1"/>
  <c r="F15" i="1"/>
  <c r="F13" i="1"/>
  <c r="F16" i="1" s="1"/>
  <c r="F20" i="1"/>
  <c r="F22" i="1" s="1"/>
  <c r="F21" i="1"/>
  <c r="F19" i="1"/>
  <c r="F25" i="1"/>
  <c r="F29" i="1"/>
  <c r="A24" i="1"/>
  <c r="A27" i="1" s="1"/>
  <c r="F23" i="1" l="1"/>
  <c r="F32" i="1"/>
  <c r="A32" i="1"/>
  <c r="F31" i="1"/>
  <c r="B59" i="1" l="1"/>
  <c r="F26" i="1"/>
  <c r="F59" i="1" s="1"/>
  <c r="B26" i="1"/>
  <c r="A53" i="1"/>
  <c r="A50" i="1"/>
  <c r="A47" i="1"/>
  <c r="A46" i="1"/>
  <c r="F53" i="1"/>
  <c r="F52" i="1"/>
  <c r="F50" i="1"/>
  <c r="F49" i="1"/>
  <c r="F35" i="1"/>
  <c r="F51" i="1" l="1"/>
  <c r="F54" i="1"/>
  <c r="F47" i="1"/>
  <c r="F46" i="1"/>
  <c r="F45" i="1"/>
  <c r="B55" i="1"/>
  <c r="F48" i="1" l="1"/>
  <c r="F43" i="1" l="1"/>
  <c r="F42" i="1"/>
  <c r="F41" i="1"/>
  <c r="A42" i="1" l="1"/>
  <c r="F18" i="1" l="1"/>
  <c r="A29" i="1" l="1"/>
  <c r="A1" i="1" l="1"/>
  <c r="B60" i="1" l="1"/>
  <c r="B58" i="1"/>
  <c r="F56" i="1"/>
  <c r="F39" i="1"/>
  <c r="F38" i="1"/>
  <c r="A38" i="1"/>
  <c r="F37" i="1"/>
  <c r="F28" i="1"/>
  <c r="A28" i="1"/>
  <c r="A31" i="1" s="1"/>
  <c r="A34" i="1" s="1"/>
  <c r="F27" i="1"/>
  <c r="B23" i="1"/>
  <c r="B22" i="1"/>
  <c r="F17" i="1"/>
  <c r="B16" i="1"/>
  <c r="F12" i="1"/>
  <c r="F11" i="1"/>
  <c r="A39" i="1" l="1"/>
  <c r="F30" i="1"/>
  <c r="B30" i="1"/>
  <c r="F40" i="1"/>
  <c r="F33" i="1" l="1"/>
  <c r="F36" i="1" s="1"/>
  <c r="B36" i="1"/>
  <c r="A37" i="1"/>
  <c r="F44" i="1"/>
  <c r="F55" i="1" l="1"/>
  <c r="F60" i="1" s="1"/>
  <c r="B40" i="1"/>
  <c r="A41" i="1"/>
  <c r="F58" i="1"/>
  <c r="A4" i="1"/>
  <c r="A45" i="1" l="1"/>
  <c r="B44" i="1"/>
  <c r="F61" i="1"/>
  <c r="F63" i="1" s="1"/>
  <c r="F64" i="1" s="1"/>
  <c r="B48" i="1" l="1"/>
  <c r="A49" i="1"/>
  <c r="F65" i="1"/>
  <c r="B51" i="1" l="1"/>
  <c r="A52" i="1"/>
  <c r="B54" i="1" s="1"/>
  <c r="B33" i="1" l="1"/>
</calcChain>
</file>

<file path=xl/sharedStrings.xml><?xml version="1.0" encoding="utf-8"?>
<sst xmlns="http://schemas.openxmlformats.org/spreadsheetml/2006/main" count="57" uniqueCount="56">
  <si>
    <t>N°</t>
  </si>
  <si>
    <t>Unité</t>
  </si>
  <si>
    <t>PRIX UNITAIRE EN CHIFFRES 
(en € HT)</t>
  </si>
  <si>
    <t>PRIX GLOBAL EN CHIFFRES 
(en € HT)</t>
  </si>
  <si>
    <t>Merci de complèter les données ci-dessous, elles seront ainsi utilisé pour les autres pages</t>
  </si>
  <si>
    <t xml:space="preserve">Nom Client : </t>
  </si>
  <si>
    <t>Titre principal :</t>
  </si>
  <si>
    <t>Sous-titre 1 :</t>
  </si>
  <si>
    <t>Numéro d'affaire :</t>
  </si>
  <si>
    <t>Mettre une case vide dans les sous-titres si vous ne les utilisez pas</t>
  </si>
  <si>
    <t>RECAPITULATIF</t>
  </si>
  <si>
    <t xml:space="preserve">TOTAL GENERAL HT </t>
  </si>
  <si>
    <t>TOTAL GENERAL TTC</t>
  </si>
  <si>
    <t>1.</t>
  </si>
  <si>
    <t>Type</t>
  </si>
  <si>
    <t>Estimation</t>
  </si>
  <si>
    <t>Qté
MOE</t>
  </si>
  <si>
    <t>1.1. PRESTATIONS GENERALES</t>
  </si>
  <si>
    <t>1.2. ETUDES D'EXECUTION</t>
  </si>
  <si>
    <t>Ce prix rémunère :
Forfaitairement, pour les travaux du présent lot, selon les prescriptions du CCTP et des plans annexés :</t>
  </si>
  <si>
    <t>• Réalisation et fourniture de tous les documents des études d'exécution et des ouvrages tels que réalisés (DOE).</t>
  </si>
  <si>
    <t>• Fourniture des résultats des essais et contrôles des installations.</t>
  </si>
  <si>
    <t>Généralités</t>
  </si>
  <si>
    <t>• Installations et le repliement de chantier et le nettoyage du chantier.</t>
  </si>
  <si>
    <t>• Signalisation, le balisage et les protections nécessaires au chantier.</t>
  </si>
  <si>
    <t>• Chargement, le transport et l'évacuation de tous les déchets de chantier.</t>
  </si>
  <si>
    <t>• Les études d'exécution et les fournitures des documents d'études (schémas, plans d’implantation, plan d’exécution, liste des matériels, études et note de calculs, etc...), y compris les prestations nécessaires aux études tel que relevés sur place et état des lieux des installations existantes.</t>
  </si>
  <si>
    <t>Tableau Général Basse Tension</t>
  </si>
  <si>
    <t>T.G.B.T. complet, compris pose et raccordements</t>
  </si>
  <si>
    <t>2.3.2</t>
  </si>
  <si>
    <t>TVA (10%)</t>
  </si>
  <si>
    <t>TRAVAUX D'ELECTRICITE PREVUS EN BASE</t>
  </si>
  <si>
    <t>TOTAL Travaux de base</t>
  </si>
  <si>
    <t>GRANDE CHANCELLERIE DE LA LEGION D'HONNEUR</t>
  </si>
  <si>
    <t>22-BT-049-1</t>
  </si>
  <si>
    <t>Travaux de conservation et réfection du tarif vert</t>
  </si>
  <si>
    <t>Remplacement du transformateur</t>
  </si>
  <si>
    <t>Branchement et comptage</t>
  </si>
  <si>
    <t>Coffret de raccordement comptage</t>
  </si>
  <si>
    <t>Disjoncteur général</t>
  </si>
  <si>
    <t>Distribution diverses</t>
  </si>
  <si>
    <t>Remplacement de l'ensemble cellule (Protection inter fusbles, protection transformateur, interrupteur départ boucle)</t>
  </si>
  <si>
    <t>Groupe Electrogène</t>
  </si>
  <si>
    <t>Location et raccordement d'un groupe elctrogène durant les travaux</t>
  </si>
  <si>
    <t>Transformateur HT/BT</t>
  </si>
  <si>
    <t>Cellules HTA</t>
  </si>
  <si>
    <t>Distribution HTA</t>
  </si>
  <si>
    <t>Distribution BT</t>
  </si>
  <si>
    <t>Remplacement de la distribution entre le transformateur et le TGBT</t>
  </si>
  <si>
    <t>Remplacement de la distribution entre la rame HTA et le transformateur</t>
  </si>
  <si>
    <t>Dépose des installations existantes</t>
  </si>
  <si>
    <t xml:space="preserve">Dépose et évacuation des équipements (Transformateur, Cellules, TGBT, Câblage)  </t>
  </si>
  <si>
    <t>AutoTransformateur BT/BT</t>
  </si>
  <si>
    <t>Remplacement de l'autotransformateur</t>
  </si>
  <si>
    <t>DPGF</t>
  </si>
  <si>
    <t>Mise aux normes des équipements satellites du tarif vert
Travaux de remplacement du poste HT/BT et TGBT de la maison d’éducation de la Légion d’honneur à Saint Germain en Laye - MAPA 2025 08 op 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</si>
</sst>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 € HT]"/>
    <numFmt numFmtId="165" formatCode="[&gt;0]\+0%;[&lt;0]\-0%;0%"/>
    <numFmt numFmtId="166" formatCode="#,##0.00\ [$ € TTC]"/>
    <numFmt numFmtId="167" formatCode="#,##0.00\ &quot;€&quot;"/>
  </numFmts>
  <fonts count="21" x14ac:knownFonts="1">
    <font>
      <sz val="10"/>
      <name val="Arial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7"/>
      <name val="Calibri"/>
      <family val="2"/>
      <scheme val="minor"/>
    </font>
    <font>
      <sz val="1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</font>
    <font>
      <b/>
      <u/>
      <sz val="11"/>
      <name val="Calibri"/>
      <family val="2"/>
      <scheme val="minor"/>
    </font>
    <font>
      <sz val="10"/>
      <color rgb="FF00B0F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9"/>
      <color rgb="FF00B0F0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4" fillId="2" borderId="0" xfId="0" applyFont="1" applyFill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0" fillId="2" borderId="0" xfId="0" applyFill="1"/>
    <xf numFmtId="0" fontId="3" fillId="0" borderId="0" xfId="0" applyFont="1" applyAlignment="1">
      <alignment vertical="center"/>
    </xf>
    <xf numFmtId="0" fontId="10" fillId="0" borderId="0" xfId="0" applyFont="1"/>
    <xf numFmtId="0" fontId="8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9" fillId="3" borderId="1" xfId="0" applyFont="1" applyFill="1" applyBorder="1" applyAlignment="1">
      <alignment horizontal="centerContinuous" vertical="center" wrapText="1"/>
    </xf>
    <xf numFmtId="0" fontId="9" fillId="3" borderId="3" xfId="0" applyFont="1" applyFill="1" applyBorder="1" applyAlignment="1">
      <alignment horizontal="centerContinuous" vertical="center" wrapText="1"/>
    </xf>
    <xf numFmtId="0" fontId="1" fillId="0" borderId="0" xfId="0" applyFont="1" applyAlignment="1">
      <alignment horizontal="centerContinuous" vertical="center" wrapText="1"/>
    </xf>
    <xf numFmtId="0" fontId="2" fillId="0" borderId="0" xfId="0" quotePrefix="1" applyFont="1" applyAlignment="1">
      <alignment horizontal="centerContinuous" vertical="center" wrapText="1"/>
    </xf>
    <xf numFmtId="9" fontId="3" fillId="0" borderId="0" xfId="0" applyNumberFormat="1" applyFont="1" applyAlignment="1">
      <alignment horizontal="centerContinuous" vertical="center" wrapText="1"/>
    </xf>
    <xf numFmtId="165" fontId="3" fillId="0" borderId="0" xfId="0" applyNumberFormat="1" applyFont="1" applyAlignment="1">
      <alignment horizontal="centerContinuous" vertical="center" wrapText="1"/>
    </xf>
    <xf numFmtId="11" fontId="0" fillId="2" borderId="0" xfId="0" applyNumberFormat="1" applyFill="1"/>
    <xf numFmtId="0" fontId="8" fillId="0" borderId="7" xfId="0" applyFont="1" applyBorder="1" applyAlignment="1">
      <alignment horizontal="center" vertical="top"/>
    </xf>
    <xf numFmtId="0" fontId="6" fillId="0" borderId="15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center" vertical="top" wrapText="1"/>
    </xf>
    <xf numFmtId="164" fontId="8" fillId="0" borderId="15" xfId="0" applyNumberFormat="1" applyFont="1" applyBorder="1" applyAlignment="1">
      <alignment horizontal="right" vertical="top"/>
    </xf>
    <xf numFmtId="164" fontId="8" fillId="0" borderId="11" xfId="0" applyNumberFormat="1" applyFont="1" applyBorder="1" applyAlignment="1">
      <alignment horizontal="right" vertical="top"/>
    </xf>
    <xf numFmtId="0" fontId="8" fillId="0" borderId="15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top"/>
    </xf>
    <xf numFmtId="0" fontId="8" fillId="0" borderId="6" xfId="0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right" vertical="top"/>
    </xf>
    <xf numFmtId="0" fontId="6" fillId="0" borderId="16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 wrapText="1"/>
    </xf>
    <xf numFmtId="164" fontId="8" fillId="0" borderId="16" xfId="0" applyNumberFormat="1" applyFont="1" applyBorder="1" applyAlignment="1">
      <alignment horizontal="right" vertical="top"/>
    </xf>
    <xf numFmtId="0" fontId="1" fillId="0" borderId="0" xfId="0" applyFont="1" applyAlignment="1">
      <alignment horizontal="right" vertical="top"/>
    </xf>
    <xf numFmtId="0" fontId="8" fillId="0" borderId="10" xfId="0" applyFont="1" applyBorder="1" applyAlignment="1">
      <alignment horizontal="center" vertical="top"/>
    </xf>
    <xf numFmtId="164" fontId="13" fillId="0" borderId="17" xfId="0" applyNumberFormat="1" applyFont="1" applyBorder="1" applyAlignment="1">
      <alignment horizontal="right" vertical="top"/>
    </xf>
    <xf numFmtId="0" fontId="4" fillId="0" borderId="1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right"/>
    </xf>
    <xf numFmtId="0" fontId="4" fillId="0" borderId="15" xfId="0" applyFont="1" applyBorder="1"/>
    <xf numFmtId="0" fontId="8" fillId="0" borderId="11" xfId="0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right"/>
    </xf>
    <xf numFmtId="0" fontId="1" fillId="0" borderId="0" xfId="0" applyFont="1" applyAlignment="1">
      <alignment horizontal="right" wrapText="1"/>
    </xf>
    <xf numFmtId="0" fontId="8" fillId="0" borderId="10" xfId="0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right"/>
    </xf>
    <xf numFmtId="0" fontId="8" fillId="0" borderId="11" xfId="0" applyFont="1" applyBorder="1" applyAlignment="1">
      <alignment horizontal="center" vertical="top"/>
    </xf>
    <xf numFmtId="0" fontId="8" fillId="0" borderId="15" xfId="0" applyFont="1" applyBorder="1" applyAlignment="1">
      <alignment horizontal="left" wrapText="1"/>
    </xf>
    <xf numFmtId="0" fontId="4" fillId="0" borderId="15" xfId="0" applyFont="1" applyBorder="1" applyAlignment="1">
      <alignment vertical="top"/>
    </xf>
    <xf numFmtId="0" fontId="11" fillId="0" borderId="0" xfId="0" applyFont="1" applyAlignment="1">
      <alignment horizontal="centerContinuous" vertical="center" wrapText="1"/>
    </xf>
    <xf numFmtId="0" fontId="12" fillId="0" borderId="0" xfId="0" applyFont="1" applyAlignment="1">
      <alignment horizontal="centerContinuous" vertical="center"/>
    </xf>
    <xf numFmtId="0" fontId="4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15" xfId="0" applyFont="1" applyBorder="1" applyAlignment="1">
      <alignment horizontal="right"/>
    </xf>
    <xf numFmtId="0" fontId="15" fillId="0" borderId="15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Continuous" vertical="center"/>
    </xf>
    <xf numFmtId="0" fontId="9" fillId="3" borderId="18" xfId="0" applyFont="1" applyFill="1" applyBorder="1" applyAlignment="1">
      <alignment horizontal="centerContinuous" vertical="center" wrapText="1"/>
    </xf>
    <xf numFmtId="0" fontId="5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3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left"/>
    </xf>
    <xf numFmtId="0" fontId="1" fillId="0" borderId="9" xfId="0" applyFont="1" applyBorder="1" applyAlignment="1">
      <alignment horizontal="right" vertical="top"/>
    </xf>
    <xf numFmtId="0" fontId="8" fillId="0" borderId="19" xfId="0" applyFont="1" applyBorder="1" applyAlignment="1">
      <alignment horizontal="center" vertical="top"/>
    </xf>
    <xf numFmtId="164" fontId="13" fillId="0" borderId="20" xfId="0" applyNumberFormat="1" applyFont="1" applyBorder="1" applyAlignment="1">
      <alignment horizontal="right" vertical="top"/>
    </xf>
    <xf numFmtId="164" fontId="8" fillId="0" borderId="21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left" vertical="top" wrapText="1"/>
    </xf>
    <xf numFmtId="164" fontId="8" fillId="0" borderId="22" xfId="0" applyNumberFormat="1" applyFont="1" applyBorder="1" applyAlignment="1">
      <alignment horizontal="right" vertical="top"/>
    </xf>
    <xf numFmtId="0" fontId="8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164" fontId="13" fillId="0" borderId="21" xfId="0" applyNumberFormat="1" applyFont="1" applyBorder="1" applyAlignment="1">
      <alignment horizontal="right" vertical="top"/>
    </xf>
    <xf numFmtId="0" fontId="8" fillId="0" borderId="9" xfId="0" applyFont="1" applyBorder="1" applyAlignment="1">
      <alignment horizontal="center" vertical="top"/>
    </xf>
    <xf numFmtId="0" fontId="8" fillId="0" borderId="23" xfId="0" applyFont="1" applyBorder="1" applyAlignment="1">
      <alignment horizontal="left" vertical="top" wrapText="1"/>
    </xf>
    <xf numFmtId="164" fontId="3" fillId="0" borderId="23" xfId="0" applyNumberFormat="1" applyFont="1" applyBorder="1" applyAlignment="1">
      <alignment horizontal="right" vertical="top"/>
    </xf>
    <xf numFmtId="0" fontId="6" fillId="0" borderId="7" xfId="0" applyFont="1" applyBorder="1" applyAlignment="1">
      <alignment horizontal="center" vertical="center"/>
    </xf>
    <xf numFmtId="164" fontId="16" fillId="0" borderId="11" xfId="0" applyNumberFormat="1" applyFont="1" applyBorder="1" applyAlignment="1">
      <alignment horizontal="right" vertical="top"/>
    </xf>
    <xf numFmtId="164" fontId="17" fillId="0" borderId="6" xfId="0" applyNumberFormat="1" applyFont="1" applyBorder="1" applyAlignment="1">
      <alignment horizontal="right" vertical="top"/>
    </xf>
    <xf numFmtId="164" fontId="16" fillId="0" borderId="4" xfId="0" applyNumberFormat="1" applyFont="1" applyBorder="1" applyAlignment="1">
      <alignment horizontal="right" vertical="top"/>
    </xf>
    <xf numFmtId="164" fontId="17" fillId="0" borderId="10" xfId="0" applyNumberFormat="1" applyFont="1" applyBorder="1" applyAlignment="1">
      <alignment horizontal="right" vertical="top"/>
    </xf>
    <xf numFmtId="164" fontId="17" fillId="0" borderId="7" xfId="0" applyNumberFormat="1" applyFont="1" applyBorder="1" applyAlignment="1">
      <alignment horizontal="right" vertical="top"/>
    </xf>
    <xf numFmtId="164" fontId="16" fillId="0" borderId="24" xfId="0" applyNumberFormat="1" applyFont="1" applyBorder="1" applyAlignment="1">
      <alignment horizontal="right" vertical="top"/>
    </xf>
    <xf numFmtId="164" fontId="16" fillId="0" borderId="5" xfId="0" applyNumberFormat="1" applyFont="1" applyBorder="1" applyAlignment="1">
      <alignment horizontal="right" vertical="top"/>
    </xf>
    <xf numFmtId="164" fontId="17" fillId="0" borderId="19" xfId="0" applyNumberFormat="1" applyFont="1" applyBorder="1" applyAlignment="1">
      <alignment horizontal="right" vertical="top"/>
    </xf>
    <xf numFmtId="164" fontId="18" fillId="0" borderId="6" xfId="0" applyNumberFormat="1" applyFont="1" applyBorder="1" applyAlignment="1">
      <alignment horizontal="right" vertical="center"/>
    </xf>
    <xf numFmtId="164" fontId="18" fillId="0" borderId="11" xfId="0" applyNumberFormat="1" applyFont="1" applyBorder="1" applyAlignment="1">
      <alignment horizontal="right" vertical="center"/>
    </xf>
    <xf numFmtId="164" fontId="17" fillId="0" borderId="11" xfId="0" applyNumberFormat="1" applyFont="1" applyBorder="1" applyAlignment="1">
      <alignment horizontal="right" vertical="center"/>
    </xf>
    <xf numFmtId="164" fontId="19" fillId="0" borderId="10" xfId="0" applyNumberFormat="1" applyFont="1" applyBorder="1" applyAlignment="1">
      <alignment horizontal="right" vertical="center"/>
    </xf>
    <xf numFmtId="167" fontId="17" fillId="0" borderId="9" xfId="0" applyNumberFormat="1" applyFont="1" applyBorder="1" applyAlignment="1">
      <alignment horizontal="right" vertical="center"/>
    </xf>
    <xf numFmtId="166" fontId="20" fillId="0" borderId="5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top" wrapText="1"/>
    </xf>
  </cellXfs>
  <cellStyles count="4">
    <cellStyle name="Normal" xfId="0" builtinId="0"/>
    <cellStyle name="Normal 2" xfId="2" xr:uid="{3D45625F-DFC0-40C7-9602-25E4516B5BDF}"/>
    <cellStyle name="Normal 3" xfId="1" xr:uid="{390038DA-B1A7-436E-A27F-FA5C1AA74E84}"/>
    <cellStyle name="Pourcentage 2" xfId="3" xr:uid="{4C418589-B266-4A63-A740-B9B36C737990}"/>
  </cellStyles>
  <dxfs count="2">
    <dxf>
      <fill>
        <patternFill>
          <bgColor rgb="FFFF4B4B"/>
        </patternFill>
      </fill>
    </dxf>
    <dxf>
      <fill>
        <patternFill patternType="solid">
          <fgColor rgb="FFFF0000"/>
          <bgColor rgb="FFFF4B4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mruColors>
      <color rgb="FFFF4B4B"/>
      <color rgb="FF00539E"/>
      <color rgb="FF3399FF"/>
      <color rgb="FF3366FF"/>
      <color rgb="FFFF99CC"/>
      <color rgb="FFFFCC00"/>
      <color rgb="FFFF9966"/>
      <color rgb="FFFF00FF"/>
      <color rgb="FFFF0066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207281</xdr:colOff>
      <xdr:row>12</xdr:row>
      <xdr:rowOff>20862</xdr:rowOff>
    </xdr:from>
    <xdr:to>
      <xdr:col>8</xdr:col>
      <xdr:colOff>687704</xdr:colOff>
      <xdr:row>43</xdr:row>
      <xdr:rowOff>151400</xdr:rowOff>
    </xdr:to>
    <xdr:pic>
      <xdr:nvPicPr>
        <xdr:cNvPr id="20" name="Image 19" descr="C:\Users\WRU\Desktop\téléchargement.jfif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2460" y="1980291"/>
          <a:ext cx="4222387" cy="51923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81643</xdr:colOff>
      <xdr:row>2</xdr:row>
      <xdr:rowOff>40256</xdr:rowOff>
    </xdr:from>
    <xdr:to>
      <xdr:col>9</xdr:col>
      <xdr:colOff>26990</xdr:colOff>
      <xdr:row>60</xdr:row>
      <xdr:rowOff>106929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1643" y="366827"/>
          <a:ext cx="6680883" cy="9537245"/>
        </a:xfrm>
        <a:prstGeom prst="rect">
          <a:avLst/>
        </a:prstGeom>
      </xdr:spPr>
    </xdr:pic>
    <xdr:clientData/>
  </xdr:twoCellAnchor>
  <xdr:twoCellAnchor>
    <xdr:from>
      <xdr:col>0</xdr:col>
      <xdr:colOff>294481</xdr:colOff>
      <xdr:row>39</xdr:row>
      <xdr:rowOff>154781</xdr:rowOff>
    </xdr:from>
    <xdr:to>
      <xdr:col>5</xdr:col>
      <xdr:colOff>294481</xdr:colOff>
      <xdr:row>39</xdr:row>
      <xdr:rowOff>154783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V="1">
          <a:off x="294481" y="6655594"/>
          <a:ext cx="3631406" cy="2"/>
        </a:xfrm>
        <a:prstGeom prst="lin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468992</xdr:colOff>
      <xdr:row>22</xdr:row>
      <xdr:rowOff>34132</xdr:rowOff>
    </xdr:from>
    <xdr:to>
      <xdr:col>4</xdr:col>
      <xdr:colOff>591229</xdr:colOff>
      <xdr:row>27</xdr:row>
      <xdr:rowOff>24607</xdr:rowOff>
    </xdr:to>
    <xdr:sp macro="" textlink="">
      <xdr:nvSpPr>
        <xdr:cNvPr id="12" name="Zone de texte 8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965778" y="3626418"/>
          <a:ext cx="1619022" cy="806903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2400" b="1">
              <a:solidFill>
                <a:schemeClr val="bg1"/>
              </a:solidFill>
              <a:effectLst/>
              <a:latin typeface="+mn-lt"/>
              <a:ea typeface="Calibri" panose="020F0502020204030204" pitchFamily="34" charset="0"/>
              <a:cs typeface="Times New Roman" panose="02020603050405020304" pitchFamily="18" charset="0"/>
            </a:rPr>
            <a:t>DCE</a:t>
          </a:r>
        </a:p>
      </xdr:txBody>
    </xdr:sp>
    <xdr:clientData/>
  </xdr:twoCellAnchor>
  <xdr:twoCellAnchor>
    <xdr:from>
      <xdr:col>2</xdr:col>
      <xdr:colOff>467745</xdr:colOff>
      <xdr:row>27</xdr:row>
      <xdr:rowOff>69057</xdr:rowOff>
    </xdr:from>
    <xdr:to>
      <xdr:col>4</xdr:col>
      <xdr:colOff>541405</xdr:colOff>
      <xdr:row>35</xdr:row>
      <xdr:rowOff>145677</xdr:rowOff>
    </xdr:to>
    <xdr:sp macro="" textlink="ESTIMATION">
      <xdr:nvSpPr>
        <xdr:cNvPr id="13" name="Zone de texte 9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924510" y="4304881"/>
          <a:ext cx="1530424" cy="1331678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fld id="{B0196025-7C91-43DF-AECD-5C7A339AE39B}" type="TxLink">
            <a:rPr lang="en-US" sz="1900" b="1" i="0" u="none" strike="noStrike">
              <a:solidFill>
                <a:schemeClr val="bg1"/>
              </a:solidFill>
              <a:effectLst/>
              <a:latin typeface="+mn-lt"/>
              <a:ea typeface="Calibri" panose="020F0502020204030204" pitchFamily="34" charset="0"/>
              <a:cs typeface="Arial"/>
            </a:rPr>
            <a:pPr algn="ctr">
              <a:spcAft>
                <a:spcPts val="0"/>
              </a:spcAft>
            </a:pPr>
            <a:t>DPGF</a:t>
          </a:fld>
          <a:endParaRPr lang="en-US" sz="1900" b="1">
            <a:solidFill>
              <a:schemeClr val="bg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181119</xdr:colOff>
      <xdr:row>34</xdr:row>
      <xdr:rowOff>121227</xdr:rowOff>
    </xdr:from>
    <xdr:to>
      <xdr:col>4</xdr:col>
      <xdr:colOff>637525</xdr:colOff>
      <xdr:row>39</xdr:row>
      <xdr:rowOff>103909</xdr:rowOff>
    </xdr:to>
    <xdr:sp macro="" textlink="Titre">
      <xdr:nvSpPr>
        <xdr:cNvPr id="5" name="ZoneText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81119" y="5420591"/>
          <a:ext cx="3365861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B0D29925-0069-4CBE-8A06-C6223CF8013C}" type="TxLink">
            <a:rPr lang="en-US" sz="1800" b="1" i="0" u="none" strike="noStrike">
              <a:solidFill>
                <a:srgbClr val="00539E"/>
              </a:solidFill>
              <a:latin typeface="Arial"/>
              <a:cs typeface="Arial"/>
            </a:rPr>
            <a:pPr/>
            <a:t> </a:t>
          </a:fld>
          <a:endParaRPr lang="fr-FR" sz="1800" b="1">
            <a:solidFill>
              <a:srgbClr val="00539E"/>
            </a:solidFill>
          </a:endParaRPr>
        </a:p>
      </xdr:txBody>
    </xdr:sp>
    <xdr:clientData/>
  </xdr:twoCellAnchor>
  <xdr:twoCellAnchor>
    <xdr:from>
      <xdr:col>0</xdr:col>
      <xdr:colOff>160483</xdr:colOff>
      <xdr:row>41</xdr:row>
      <xdr:rowOff>88324</xdr:rowOff>
    </xdr:from>
    <xdr:to>
      <xdr:col>5</xdr:col>
      <xdr:colOff>217633</xdr:colOff>
      <xdr:row>48</xdr:row>
      <xdr:rowOff>123264</xdr:rowOff>
    </xdr:to>
    <xdr:sp macro="" textlink="St_1">
      <xdr:nvSpPr>
        <xdr:cNvPr id="7" name="ZoneText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60483" y="6520500"/>
          <a:ext cx="3811121" cy="11331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71B8903-3B79-422F-BE52-D61E508049E9}" type="TxLink">
            <a:rPr lang="en-US" sz="1600" b="0" i="0" u="none" strike="noStrike">
              <a:solidFill>
                <a:srgbClr val="000000"/>
              </a:solidFill>
              <a:latin typeface="+mn-lt"/>
              <a:cs typeface="Arial"/>
            </a:rPr>
            <a:pPr/>
            <a:t>Mise aux normes des équipements satellites du tarif vert
Travaux de remplacement du poste HT/BT et TGBT de la maison d’éducation de la Légion d’honneur à Saint Germain en Laye - MAPA 2025 08 op 275</a:t>
          </a:fld>
          <a:endParaRPr lang="fr-FR" sz="2000">
            <a:latin typeface="+mn-lt"/>
          </a:endParaRPr>
        </a:p>
      </xdr:txBody>
    </xdr:sp>
    <xdr:clientData/>
  </xdr:twoCellAnchor>
  <xdr:twoCellAnchor>
    <xdr:from>
      <xdr:col>0</xdr:col>
      <xdr:colOff>156368</xdr:colOff>
      <xdr:row>49</xdr:row>
      <xdr:rowOff>25402</xdr:rowOff>
    </xdr:from>
    <xdr:to>
      <xdr:col>5</xdr:col>
      <xdr:colOff>130969</xdr:colOff>
      <xdr:row>51</xdr:row>
      <xdr:rowOff>33339</xdr:rowOff>
    </xdr:to>
    <xdr:sp macro="" textlink="NumAff">
      <xdr:nvSpPr>
        <xdr:cNvPr id="16" name="ZoneText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56368" y="8193090"/>
          <a:ext cx="3606007" cy="3413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343BBA20-45BC-412A-853F-F3CEA670EF69}" type="TxLink">
            <a:rPr lang="en-US" sz="1200" b="0" i="0" u="none" strike="noStrike">
              <a:solidFill>
                <a:schemeClr val="bg1">
                  <a:lumMod val="50000"/>
                </a:schemeClr>
              </a:solidFill>
              <a:latin typeface="+mn-lt"/>
              <a:cs typeface="Arial"/>
            </a:rPr>
            <a:pPr/>
            <a:t>22-BT-049-1</a:t>
          </a:fld>
          <a:endParaRPr lang="fr-FR" sz="32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twoCellAnchor>
  <xdr:twoCellAnchor>
    <xdr:from>
      <xdr:col>0</xdr:col>
      <xdr:colOff>157954</xdr:colOff>
      <xdr:row>50</xdr:row>
      <xdr:rowOff>102399</xdr:rowOff>
    </xdr:from>
    <xdr:to>
      <xdr:col>5</xdr:col>
      <xdr:colOff>594517</xdr:colOff>
      <xdr:row>52</xdr:row>
      <xdr:rowOff>110336</xdr:rowOff>
    </xdr:to>
    <xdr:sp macro="" textlink="Client">
      <xdr:nvSpPr>
        <xdr:cNvPr id="17" name="ZoneText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57954" y="8436774"/>
          <a:ext cx="4067969" cy="3413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8112C41-2F14-455D-88FF-201415A2E665}" type="TxLink">
            <a:rPr lang="en-US" sz="1200" b="0" i="0" u="none" strike="noStrike">
              <a:solidFill>
                <a:schemeClr val="bg1">
                  <a:lumMod val="50000"/>
                </a:schemeClr>
              </a:solidFill>
              <a:latin typeface="+mn-lt"/>
              <a:cs typeface="Arial"/>
            </a:rPr>
            <a:pPr/>
            <a:t>GRANDE CHANCELLERIE DE LA LEGION D'HONNEUR</a:t>
          </a:fld>
          <a:endParaRPr lang="fr-FR" sz="32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twoCellAnchor>
  <xdr:twoCellAnchor editAs="oneCell">
    <xdr:from>
      <xdr:col>7</xdr:col>
      <xdr:colOff>213307</xdr:colOff>
      <xdr:row>3</xdr:row>
      <xdr:rowOff>4317</xdr:rowOff>
    </xdr:from>
    <xdr:to>
      <xdr:col>8</xdr:col>
      <xdr:colOff>214849</xdr:colOff>
      <xdr:row>10</xdr:row>
      <xdr:rowOff>72262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52057" y="494174"/>
          <a:ext cx="749935" cy="12109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216072</xdr:colOff>
      <xdr:row>0</xdr:row>
      <xdr:rowOff>0</xdr:rowOff>
    </xdr:from>
    <xdr:to>
      <xdr:col>1</xdr:col>
      <xdr:colOff>926177</xdr:colOff>
      <xdr:row>2</xdr:row>
      <xdr:rowOff>341367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9" t="821" r="63280" b="81777"/>
        <a:stretch/>
      </xdr:blipFill>
      <xdr:spPr bwMode="auto">
        <a:xfrm>
          <a:off x="216072" y="0"/>
          <a:ext cx="1175923" cy="8040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962026</xdr:colOff>
      <xdr:row>0</xdr:row>
      <xdr:rowOff>38101</xdr:rowOff>
    </xdr:from>
    <xdr:to>
      <xdr:col>5</xdr:col>
      <xdr:colOff>1524001</xdr:colOff>
      <xdr:row>3</xdr:row>
      <xdr:rowOff>140545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81976" y="38101"/>
          <a:ext cx="561975" cy="931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3">
    <pageSetUpPr fitToPage="1"/>
  </sheetPr>
  <dimension ref="F3"/>
  <sheetViews>
    <sheetView topLeftCell="A64" zoomScale="70" zoomScaleNormal="70" zoomScaleSheetLayoutView="85" workbookViewId="0">
      <selection activeCell="N15" sqref="N15"/>
    </sheetView>
  </sheetViews>
  <sheetFormatPr baseColWidth="10" defaultColWidth="10.77734375" defaultRowHeight="13.2" x14ac:dyDescent="0.25"/>
  <cols>
    <col min="1" max="9" width="10.77734375" style="6"/>
    <col min="10" max="10" width="10.77734375" style="6" customWidth="1"/>
    <col min="11" max="16384" width="10.77734375" style="6"/>
  </cols>
  <sheetData>
    <row r="3" spans="6:6" x14ac:dyDescent="0.25">
      <c r="F3" s="21"/>
    </row>
  </sheetData>
  <printOptions horizontalCentered="1" verticalCentered="1"/>
  <pageMargins left="0.25" right="0.25" top="0.75" bottom="0.75" header="0.3" footer="0.3"/>
  <pageSetup paperSize="9" fitToHeight="0" orientation="portrait" r:id="rId1"/>
  <headerFooter alignWithMargins="0">
    <oddHeader>&amp;L&amp;G</oddHeader>
    <oddFooter>&amp;L&amp;"Calibri,Normal"&amp;F
&amp;R&amp;"Calibri,Normal"&amp;P/&amp;N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/>
  <dimension ref="A1:E14"/>
  <sheetViews>
    <sheetView workbookViewId="0">
      <selection activeCell="B9" sqref="B9"/>
    </sheetView>
  </sheetViews>
  <sheetFormatPr baseColWidth="10" defaultRowHeight="13.2" x14ac:dyDescent="0.25"/>
  <cols>
    <col min="1" max="1" width="16.77734375" customWidth="1"/>
    <col min="2" max="2" width="15.21875" bestFit="1" customWidth="1"/>
  </cols>
  <sheetData>
    <row r="1" spans="1:5" x14ac:dyDescent="0.25">
      <c r="A1" t="s">
        <v>4</v>
      </c>
    </row>
    <row r="2" spans="1:5" x14ac:dyDescent="0.25">
      <c r="A2" s="8" t="s">
        <v>9</v>
      </c>
    </row>
    <row r="5" spans="1:5" x14ac:dyDescent="0.25">
      <c r="A5" t="s">
        <v>5</v>
      </c>
      <c r="B5" s="8" t="s">
        <v>33</v>
      </c>
    </row>
    <row r="7" spans="1:5" x14ac:dyDescent="0.25">
      <c r="A7" t="s">
        <v>6</v>
      </c>
      <c r="B7" s="8"/>
    </row>
    <row r="8" spans="1:5" ht="58.05" customHeight="1" x14ac:dyDescent="0.25">
      <c r="A8" t="s">
        <v>7</v>
      </c>
      <c r="B8" s="104" t="s">
        <v>55</v>
      </c>
      <c r="C8" s="104"/>
      <c r="D8" s="104"/>
      <c r="E8" s="104"/>
    </row>
    <row r="9" spans="1:5" x14ac:dyDescent="0.25">
      <c r="B9" s="8"/>
    </row>
    <row r="11" spans="1:5" x14ac:dyDescent="0.25">
      <c r="A11" t="s">
        <v>8</v>
      </c>
      <c r="B11" s="8" t="s">
        <v>34</v>
      </c>
    </row>
    <row r="13" spans="1:5" x14ac:dyDescent="0.25">
      <c r="A13" t="s">
        <v>14</v>
      </c>
      <c r="B13" s="8"/>
    </row>
    <row r="14" spans="1:5" x14ac:dyDescent="0.25">
      <c r="A14" t="s">
        <v>15</v>
      </c>
      <c r="B14" s="8" t="s">
        <v>54</v>
      </c>
    </row>
  </sheetData>
  <mergeCells count="1">
    <mergeCell ref="B8:E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">
    <pageSetUpPr fitToPage="1"/>
  </sheetPr>
  <dimension ref="A1:F65"/>
  <sheetViews>
    <sheetView showGridLines="0" tabSelected="1" zoomScale="70" zoomScaleNormal="70" zoomScaleSheetLayoutView="115" zoomScalePageLayoutView="55" workbookViewId="0">
      <selection activeCell="M13" sqref="M13"/>
    </sheetView>
  </sheetViews>
  <sheetFormatPr baseColWidth="10" defaultColWidth="11.44140625" defaultRowHeight="12" x14ac:dyDescent="0.25"/>
  <cols>
    <col min="1" max="1" width="6.77734375" style="1" customWidth="1"/>
    <col min="2" max="2" width="64.44140625" style="7" customWidth="1"/>
    <col min="3" max="4" width="9.21875" style="1" customWidth="1"/>
    <col min="5" max="5" width="14.77734375" style="7" customWidth="1"/>
    <col min="6" max="6" width="22.77734375" style="13" customWidth="1"/>
    <col min="7" max="16384" width="11.44140625" style="7"/>
  </cols>
  <sheetData>
    <row r="1" spans="1:6" ht="23.55" customHeight="1" x14ac:dyDescent="0.25">
      <c r="A1" s="54" t="str">
        <f>Client</f>
        <v>GRANDE CHANCELLERIE DE LA LEGION D'HONNEUR</v>
      </c>
      <c r="B1" s="17"/>
      <c r="C1" s="18"/>
      <c r="D1" s="18"/>
      <c r="E1" s="19"/>
      <c r="F1" s="20"/>
    </row>
    <row r="2" spans="1:6" ht="13.35" customHeight="1" x14ac:dyDescent="0.25">
      <c r="A2" s="55"/>
      <c r="B2" s="2"/>
      <c r="C2" s="2"/>
      <c r="D2" s="2"/>
      <c r="E2" s="2"/>
    </row>
    <row r="3" spans="1:6" ht="29.55" customHeight="1" x14ac:dyDescent="0.25">
      <c r="A3" s="54"/>
      <c r="B3" s="17"/>
      <c r="C3" s="18"/>
      <c r="D3" s="18"/>
      <c r="E3" s="19"/>
      <c r="F3" s="20"/>
    </row>
    <row r="4" spans="1:6" ht="66.45" customHeight="1" x14ac:dyDescent="0.25">
      <c r="A4" s="54" t="str">
        <f>St_1</f>
        <v>Mise aux normes des équipements satellites du tarif vert
Travaux de remplacement du poste HT/BT et TGBT de la maison d’éducation de la Légion d’honneur à Saint Germain en Laye - MAPA 2025 08 op 275</v>
      </c>
      <c r="B4" s="17"/>
      <c r="C4" s="18"/>
      <c r="D4" s="18"/>
      <c r="E4" s="19"/>
      <c r="F4" s="20"/>
    </row>
    <row r="5" spans="1:6" ht="30" customHeight="1" x14ac:dyDescent="0.25">
      <c r="A5" s="54"/>
      <c r="B5" s="17"/>
      <c r="C5" s="18"/>
      <c r="D5" s="18"/>
      <c r="E5" s="19"/>
      <c r="F5" s="20"/>
    </row>
    <row r="6" spans="1:6" ht="46.5" customHeight="1" x14ac:dyDescent="0.25">
      <c r="A6" s="70" t="str">
        <f>ESTIMATION</f>
        <v>DPGF</v>
      </c>
      <c r="B6" s="15"/>
      <c r="C6" s="15"/>
      <c r="D6" s="15"/>
      <c r="E6" s="15"/>
      <c r="F6" s="16"/>
    </row>
    <row r="7" spans="1:6" ht="8.25" customHeight="1" x14ac:dyDescent="0.25">
      <c r="A7" s="71"/>
      <c r="B7" s="72"/>
      <c r="C7" s="73"/>
      <c r="D7" s="73"/>
      <c r="E7" s="74"/>
      <c r="F7" s="75"/>
    </row>
    <row r="8" spans="1:6" ht="9" customHeight="1" x14ac:dyDescent="0.25">
      <c r="A8" s="10"/>
      <c r="B8" s="3"/>
      <c r="C8" s="3"/>
      <c r="D8" s="3"/>
      <c r="E8" s="3"/>
      <c r="F8" s="14"/>
    </row>
    <row r="9" spans="1:6" ht="24.75" customHeight="1" x14ac:dyDescent="0.3">
      <c r="A9" s="76"/>
      <c r="B9" s="76"/>
      <c r="C9" s="68"/>
      <c r="D9" s="69"/>
      <c r="E9" s="69"/>
      <c r="F9" s="69"/>
    </row>
    <row r="10" spans="1:6" s="11" customFormat="1" ht="81.75" customHeight="1" x14ac:dyDescent="0.25">
      <c r="A10" s="4" t="s">
        <v>0</v>
      </c>
      <c r="B10" s="5"/>
      <c r="C10" s="65" t="s">
        <v>1</v>
      </c>
      <c r="D10" s="66" t="s">
        <v>16</v>
      </c>
      <c r="E10" s="67" t="s">
        <v>2</v>
      </c>
      <c r="F10" s="67" t="s">
        <v>3</v>
      </c>
    </row>
    <row r="11" spans="1:6" s="12" customFormat="1" ht="21" customHeight="1" x14ac:dyDescent="0.25">
      <c r="A11" s="56" t="s">
        <v>13</v>
      </c>
      <c r="B11" s="53" t="s">
        <v>22</v>
      </c>
      <c r="C11" s="51"/>
      <c r="D11" s="51"/>
      <c r="E11" s="26"/>
      <c r="F11" s="90" t="str">
        <f t="shared" ref="F11:F15" si="0">IF(AND(E11*D11&lt;&gt;"",E11*D11&lt;&gt;0),E11*D11,"")</f>
        <v/>
      </c>
    </row>
    <row r="12" spans="1:6" ht="21" customHeight="1" x14ac:dyDescent="0.25">
      <c r="A12" s="22"/>
      <c r="B12" s="23" t="s">
        <v>17</v>
      </c>
      <c r="C12" s="24"/>
      <c r="D12" s="24"/>
      <c r="E12" s="25"/>
      <c r="F12" s="90" t="str">
        <f t="shared" si="0"/>
        <v/>
      </c>
    </row>
    <row r="13" spans="1:6" s="12" customFormat="1" ht="21" customHeight="1" x14ac:dyDescent="0.25">
      <c r="A13" s="22"/>
      <c r="B13" s="27" t="s">
        <v>23</v>
      </c>
      <c r="C13" s="24"/>
      <c r="D13" s="24"/>
      <c r="E13" s="25"/>
      <c r="F13" s="90" t="str">
        <f t="shared" si="0"/>
        <v/>
      </c>
    </row>
    <row r="14" spans="1:6" s="12" customFormat="1" ht="21" customHeight="1" x14ac:dyDescent="0.25">
      <c r="A14" s="22"/>
      <c r="B14" s="27" t="s">
        <v>24</v>
      </c>
      <c r="C14" s="24"/>
      <c r="D14" s="24"/>
      <c r="E14" s="25"/>
      <c r="F14" s="90" t="str">
        <f t="shared" si="0"/>
        <v/>
      </c>
    </row>
    <row r="15" spans="1:6" s="12" customFormat="1" ht="21" customHeight="1" x14ac:dyDescent="0.25">
      <c r="A15" s="22"/>
      <c r="B15" s="27" t="s">
        <v>25</v>
      </c>
      <c r="C15" s="24"/>
      <c r="D15" s="24"/>
      <c r="E15" s="25"/>
      <c r="F15" s="90" t="str">
        <f t="shared" si="0"/>
        <v/>
      </c>
    </row>
    <row r="16" spans="1:6" ht="21" customHeight="1" x14ac:dyDescent="0.25">
      <c r="A16" s="22"/>
      <c r="B16" s="28" t="str">
        <f>"Sous-total "&amp;A12</f>
        <v xml:space="preserve">Sous-total </v>
      </c>
      <c r="C16" s="29"/>
      <c r="D16" s="29"/>
      <c r="E16" s="30"/>
      <c r="F16" s="91">
        <f>SUBTOTAL(9,F13:F15)</f>
        <v>0</v>
      </c>
    </row>
    <row r="17" spans="1:6" s="12" customFormat="1" ht="21" customHeight="1" x14ac:dyDescent="0.25">
      <c r="A17" s="22"/>
      <c r="B17" s="31" t="s">
        <v>18</v>
      </c>
      <c r="C17" s="32"/>
      <c r="D17" s="32"/>
      <c r="E17" s="33"/>
      <c r="F17" s="92" t="str">
        <f t="shared" ref="F17:F21" si="1">IF(AND(E17*D17&lt;&gt;"",E17*D17&lt;&gt;0),E17*D17,"")</f>
        <v/>
      </c>
    </row>
    <row r="18" spans="1:6" s="12" customFormat="1" ht="42.75" customHeight="1" x14ac:dyDescent="0.25">
      <c r="A18" s="22"/>
      <c r="B18" s="27" t="s">
        <v>19</v>
      </c>
      <c r="C18" s="24"/>
      <c r="D18" s="24"/>
      <c r="E18" s="25"/>
      <c r="F18" s="92" t="str">
        <f t="shared" si="1"/>
        <v/>
      </c>
    </row>
    <row r="19" spans="1:6" s="12" customFormat="1" ht="55.5" customHeight="1" x14ac:dyDescent="0.25">
      <c r="A19" s="22"/>
      <c r="B19" s="27" t="s">
        <v>26</v>
      </c>
      <c r="C19" s="24"/>
      <c r="D19" s="24"/>
      <c r="E19" s="25"/>
      <c r="F19" s="90" t="str">
        <f t="shared" si="1"/>
        <v/>
      </c>
    </row>
    <row r="20" spans="1:6" s="12" customFormat="1" ht="28.5" customHeight="1" x14ac:dyDescent="0.3">
      <c r="A20" s="22"/>
      <c r="B20" s="52" t="s">
        <v>20</v>
      </c>
      <c r="C20" s="24"/>
      <c r="D20" s="24"/>
      <c r="E20" s="25"/>
      <c r="F20" s="90" t="str">
        <f t="shared" si="1"/>
        <v/>
      </c>
    </row>
    <row r="21" spans="1:6" s="12" customFormat="1" ht="21" customHeight="1" x14ac:dyDescent="0.25">
      <c r="A21" s="22"/>
      <c r="B21" s="27" t="s">
        <v>21</v>
      </c>
      <c r="C21" s="24"/>
      <c r="D21" s="24"/>
      <c r="E21" s="25"/>
      <c r="F21" s="90" t="str">
        <f t="shared" si="1"/>
        <v/>
      </c>
    </row>
    <row r="22" spans="1:6" s="12" customFormat="1" ht="21" customHeight="1" thickBot="1" x14ac:dyDescent="0.3">
      <c r="A22" s="22"/>
      <c r="B22" s="28" t="str">
        <f>"Sous-total "&amp;A17</f>
        <v xml:space="preserve">Sous-total </v>
      </c>
      <c r="C22" s="29"/>
      <c r="D22" s="29"/>
      <c r="E22" s="30"/>
      <c r="F22" s="91">
        <f>SUBTOTAL(9,F19:F21)</f>
        <v>0</v>
      </c>
    </row>
    <row r="23" spans="1:6" ht="21" customHeight="1" x14ac:dyDescent="0.25">
      <c r="A23" s="57"/>
      <c r="B23" s="77" t="str">
        <f>"TOTAL "&amp;A11</f>
        <v>TOTAL 1.</v>
      </c>
      <c r="C23" s="35"/>
      <c r="D23" s="35"/>
      <c r="E23" s="36"/>
      <c r="F23" s="93">
        <f>SUBTOTAL(9,F11:F22)</f>
        <v>0</v>
      </c>
    </row>
    <row r="24" spans="1:6" ht="21" customHeight="1" x14ac:dyDescent="0.25">
      <c r="A24" s="89" t="str">
        <f>MID(A11,1,1)+1&amp;"."</f>
        <v>2.</v>
      </c>
      <c r="B24" s="53" t="s">
        <v>50</v>
      </c>
      <c r="C24" s="22"/>
      <c r="D24" s="22"/>
      <c r="E24" s="85"/>
      <c r="F24" s="94"/>
    </row>
    <row r="25" spans="1:6" ht="29.55" customHeight="1" thickBot="1" x14ac:dyDescent="0.3">
      <c r="A25" s="57"/>
      <c r="B25" s="87" t="s">
        <v>51</v>
      </c>
      <c r="C25" s="86"/>
      <c r="D25" s="86"/>
      <c r="E25" s="88"/>
      <c r="F25" s="95" t="str">
        <f t="shared" ref="F25" si="2">IF(AND(E25*D25&lt;&gt;"",E25*D25&lt;&gt;0),E25*D25,"")</f>
        <v/>
      </c>
    </row>
    <row r="26" spans="1:6" ht="21" customHeight="1" x14ac:dyDescent="0.25">
      <c r="A26" s="57"/>
      <c r="B26" s="77" t="str">
        <f>"TOTAL "&amp;A24</f>
        <v>TOTAL 2.</v>
      </c>
      <c r="C26" s="35"/>
      <c r="D26" s="35"/>
      <c r="E26" s="36"/>
      <c r="F26" s="93">
        <f>SUBTOTAL(9,F25)</f>
        <v>0</v>
      </c>
    </row>
    <row r="27" spans="1:6" ht="21" customHeight="1" x14ac:dyDescent="0.25">
      <c r="A27" s="89" t="str">
        <f>MID(A24,1,1)+1&amp;"."</f>
        <v>3.</v>
      </c>
      <c r="B27" s="53" t="s">
        <v>35</v>
      </c>
      <c r="C27" s="51"/>
      <c r="D27" s="51"/>
      <c r="E27" s="26"/>
      <c r="F27" s="90" t="str">
        <f t="shared" ref="F27:F28" si="3">IF(AND(E27*D27&lt;&gt;"",E27*D27&lt;&gt;0),E27*D27,"")</f>
        <v/>
      </c>
    </row>
    <row r="28" spans="1:6" ht="21" customHeight="1" x14ac:dyDescent="0.25">
      <c r="A28" s="84" t="str">
        <f>A27&amp;"1"</f>
        <v>3.1</v>
      </c>
      <c r="B28" s="23" t="s">
        <v>44</v>
      </c>
      <c r="C28" s="24"/>
      <c r="D28" s="24"/>
      <c r="E28" s="25"/>
      <c r="F28" s="90" t="str">
        <f t="shared" si="3"/>
        <v/>
      </c>
    </row>
    <row r="29" spans="1:6" s="12" customFormat="1" ht="21" customHeight="1" x14ac:dyDescent="0.25">
      <c r="A29" s="22" t="str">
        <f>A27&amp;"1."&amp;"1"</f>
        <v>3.1.1</v>
      </c>
      <c r="B29" s="27" t="s">
        <v>36</v>
      </c>
      <c r="C29" s="24"/>
      <c r="D29" s="24"/>
      <c r="E29" s="25"/>
      <c r="F29" s="90" t="str">
        <f t="shared" ref="F29:F32" si="4">IF(AND(E29*D29&lt;&gt;"",E29*D29&lt;&gt;0),E29*D29,"")</f>
        <v/>
      </c>
    </row>
    <row r="30" spans="1:6" s="12" customFormat="1" ht="21" customHeight="1" x14ac:dyDescent="0.25">
      <c r="A30" s="22"/>
      <c r="B30" s="28" t="str">
        <f>"Sous-total "&amp;A28</f>
        <v>Sous-total 3.1</v>
      </c>
      <c r="C30" s="29"/>
      <c r="D30" s="29"/>
      <c r="E30" s="30"/>
      <c r="F30" s="91">
        <f>SUBTOTAL(9,F27:F29)</f>
        <v>0</v>
      </c>
    </row>
    <row r="31" spans="1:6" s="12" customFormat="1" ht="21" customHeight="1" x14ac:dyDescent="0.25">
      <c r="A31" s="84" t="str">
        <f>A27&amp;MID(A28,3,1)+1</f>
        <v>3.2</v>
      </c>
      <c r="B31" s="23" t="s">
        <v>52</v>
      </c>
      <c r="C31" s="24"/>
      <c r="D31" s="24"/>
      <c r="E31" s="25"/>
      <c r="F31" s="90" t="str">
        <f t="shared" si="4"/>
        <v/>
      </c>
    </row>
    <row r="32" spans="1:6" s="12" customFormat="1" ht="21" customHeight="1" x14ac:dyDescent="0.25">
      <c r="A32" s="22" t="str">
        <f>A30&amp;"1."&amp;"1"</f>
        <v>1.1</v>
      </c>
      <c r="B32" s="27" t="s">
        <v>53</v>
      </c>
      <c r="C32" s="24"/>
      <c r="D32" s="24"/>
      <c r="E32" s="25"/>
      <c r="F32" s="90" t="str">
        <f t="shared" si="4"/>
        <v/>
      </c>
    </row>
    <row r="33" spans="1:6" s="12" customFormat="1" ht="21" customHeight="1" x14ac:dyDescent="0.25">
      <c r="A33" s="22"/>
      <c r="B33" s="28" t="str">
        <f>"Sous-total "&amp;A31</f>
        <v>Sous-total 3.2</v>
      </c>
      <c r="C33" s="29"/>
      <c r="D33" s="29"/>
      <c r="E33" s="30"/>
      <c r="F33" s="91">
        <f>SUBTOTAL(9,F30:F32)</f>
        <v>0</v>
      </c>
    </row>
    <row r="34" spans="1:6" s="12" customFormat="1" ht="21" customHeight="1" x14ac:dyDescent="0.25">
      <c r="A34" s="84" t="str">
        <f>A27&amp;MID(A31,3,1)+1</f>
        <v>3.3</v>
      </c>
      <c r="B34" s="23" t="s">
        <v>45</v>
      </c>
      <c r="C34" s="22"/>
      <c r="D34" s="22"/>
      <c r="E34" s="80"/>
      <c r="F34" s="94"/>
    </row>
    <row r="35" spans="1:6" s="12" customFormat="1" ht="27" customHeight="1" x14ac:dyDescent="0.25">
      <c r="A35" s="22"/>
      <c r="B35" s="81" t="s">
        <v>41</v>
      </c>
      <c r="C35" s="83"/>
      <c r="D35" s="83"/>
      <c r="E35" s="82"/>
      <c r="F35" s="96" t="str">
        <f t="shared" ref="F35" si="5">IF(AND(E35*D35&lt;&gt;"",E35*D35&lt;&gt;0),E35*D35,"")</f>
        <v/>
      </c>
    </row>
    <row r="36" spans="1:6" s="12" customFormat="1" ht="21" customHeight="1" x14ac:dyDescent="0.25">
      <c r="A36" s="22"/>
      <c r="B36" s="28" t="str">
        <f>"Sous-total "&amp;A34</f>
        <v>Sous-total 3.3</v>
      </c>
      <c r="C36" s="29"/>
      <c r="D36" s="29"/>
      <c r="E36" s="30"/>
      <c r="F36" s="91">
        <f>SUBTOTAL(9,F30:F35)</f>
        <v>0</v>
      </c>
    </row>
    <row r="37" spans="1:6" s="12" customFormat="1" ht="21" customHeight="1" x14ac:dyDescent="0.25">
      <c r="A37" s="84" t="str">
        <f>A27&amp;MID(A34,3,1)+1</f>
        <v>3.4</v>
      </c>
      <c r="B37" s="23" t="s">
        <v>37</v>
      </c>
      <c r="C37" s="24"/>
      <c r="D37" s="24"/>
      <c r="E37" s="25"/>
      <c r="F37" s="90" t="str">
        <f t="shared" ref="F37:F39" si="6">IF(AND(E37*D37&lt;&gt;"",E37*D37&lt;&gt;0),E37*D37,"")</f>
        <v/>
      </c>
    </row>
    <row r="38" spans="1:6" ht="21" customHeight="1" x14ac:dyDescent="0.25">
      <c r="A38" s="22" t="str">
        <f>A27&amp;"2."&amp;"1"</f>
        <v>3.2.1</v>
      </c>
      <c r="B38" s="27" t="s">
        <v>38</v>
      </c>
      <c r="C38" s="24"/>
      <c r="D38" s="24"/>
      <c r="E38" s="25"/>
      <c r="F38" s="90" t="str">
        <f t="shared" si="6"/>
        <v/>
      </c>
    </row>
    <row r="39" spans="1:6" s="12" customFormat="1" ht="21" customHeight="1" x14ac:dyDescent="0.25">
      <c r="A39" s="22" t="str">
        <f>A27&amp;"2."&amp;MID(A38,5,1)+1</f>
        <v>3.2.2</v>
      </c>
      <c r="B39" s="27" t="s">
        <v>39</v>
      </c>
      <c r="C39" s="24"/>
      <c r="D39" s="24"/>
      <c r="E39" s="25"/>
      <c r="F39" s="90" t="str">
        <f t="shared" si="6"/>
        <v/>
      </c>
    </row>
    <row r="40" spans="1:6" s="12" customFormat="1" ht="21" customHeight="1" x14ac:dyDescent="0.25">
      <c r="A40" s="22"/>
      <c r="B40" s="28" t="str">
        <f>"Sous-total "&amp;A37</f>
        <v>Sous-total 3.4</v>
      </c>
      <c r="C40" s="29"/>
      <c r="D40" s="29"/>
      <c r="E40" s="30"/>
      <c r="F40" s="91">
        <f>SUBTOTAL(9,F37:F39)</f>
        <v>0</v>
      </c>
    </row>
    <row r="41" spans="1:6" s="12" customFormat="1" ht="21" customHeight="1" x14ac:dyDescent="0.25">
      <c r="A41" s="84" t="str">
        <f>A27&amp;MID(A37,3,1)+1</f>
        <v>3.5</v>
      </c>
      <c r="B41" s="23" t="s">
        <v>27</v>
      </c>
      <c r="C41" s="24"/>
      <c r="D41" s="24"/>
      <c r="E41" s="25"/>
      <c r="F41" s="90" t="str">
        <f t="shared" ref="F41:F43" si="7">IF(AND(E41*D41&lt;&gt;"",E41*D41&lt;&gt;0),E41*D41,"")</f>
        <v/>
      </c>
    </row>
    <row r="42" spans="1:6" ht="21" customHeight="1" x14ac:dyDescent="0.25">
      <c r="A42" s="22" t="str">
        <f>A27&amp;"3."&amp;"1"</f>
        <v>3.3.1</v>
      </c>
      <c r="B42" s="27" t="s">
        <v>28</v>
      </c>
      <c r="C42" s="24"/>
      <c r="D42" s="24"/>
      <c r="E42" s="25"/>
      <c r="F42" s="90" t="str">
        <f t="shared" si="7"/>
        <v/>
      </c>
    </row>
    <row r="43" spans="1:6" s="12" customFormat="1" ht="21" customHeight="1" x14ac:dyDescent="0.25">
      <c r="A43" s="22" t="s">
        <v>29</v>
      </c>
      <c r="B43" s="27" t="s">
        <v>40</v>
      </c>
      <c r="C43" s="24"/>
      <c r="D43" s="24"/>
      <c r="E43" s="25"/>
      <c r="F43" s="90" t="str">
        <f t="shared" si="7"/>
        <v/>
      </c>
    </row>
    <row r="44" spans="1:6" s="12" customFormat="1" ht="21" customHeight="1" x14ac:dyDescent="0.25">
      <c r="A44" s="22"/>
      <c r="B44" s="28" t="str">
        <f>"Sous-total "&amp;A41</f>
        <v>Sous-total 3.5</v>
      </c>
      <c r="C44" s="29"/>
      <c r="D44" s="29"/>
      <c r="E44" s="30"/>
      <c r="F44" s="91">
        <f>SUBTOTAL(9,F41:F43)</f>
        <v>0</v>
      </c>
    </row>
    <row r="45" spans="1:6" s="12" customFormat="1" ht="21" customHeight="1" x14ac:dyDescent="0.25">
      <c r="A45" s="84" t="str">
        <f>A27&amp;MID(A41,3,1)+1</f>
        <v>3.6</v>
      </c>
      <c r="B45" s="23" t="s">
        <v>42</v>
      </c>
      <c r="C45" s="24"/>
      <c r="D45" s="24"/>
      <c r="E45" s="25"/>
      <c r="F45" s="90" t="str">
        <f>IF(AND(E45*D45&lt;&gt;"",E45*D45&lt;&gt;0),E45*D45,"")</f>
        <v/>
      </c>
    </row>
    <row r="46" spans="1:6" s="12" customFormat="1" ht="21" customHeight="1" x14ac:dyDescent="0.25">
      <c r="A46" s="22" t="str">
        <f>A27&amp;"5."&amp;"1"</f>
        <v>3.5.1</v>
      </c>
      <c r="B46" s="27" t="s">
        <v>43</v>
      </c>
      <c r="C46" s="24"/>
      <c r="D46" s="24"/>
      <c r="E46" s="25"/>
      <c r="F46" s="90" t="str">
        <f>IF(AND(E46*D46&lt;&gt;"",E46*D46&lt;&gt;0),E46*D46,"")</f>
        <v/>
      </c>
    </row>
    <row r="47" spans="1:6" s="12" customFormat="1" ht="21" customHeight="1" x14ac:dyDescent="0.25">
      <c r="A47" s="22" t="str">
        <f>A27&amp;"5."&amp;"2"</f>
        <v>3.5.2</v>
      </c>
      <c r="B47" s="27" t="s">
        <v>40</v>
      </c>
      <c r="C47" s="24"/>
      <c r="D47" s="24"/>
      <c r="E47" s="25"/>
      <c r="F47" s="90" t="str">
        <f>IF(AND(E47*D47&lt;&gt;"",E47*D47&lt;&gt;0),E47*D47,"")</f>
        <v/>
      </c>
    </row>
    <row r="48" spans="1:6" s="12" customFormat="1" ht="21" customHeight="1" x14ac:dyDescent="0.25">
      <c r="A48" s="22"/>
      <c r="B48" s="28" t="str">
        <f>"Sous-total "&amp;A45</f>
        <v>Sous-total 3.6</v>
      </c>
      <c r="C48" s="29"/>
      <c r="D48" s="29"/>
      <c r="E48" s="30"/>
      <c r="F48" s="91">
        <f>SUBTOTAL(9,F45:F47)</f>
        <v>0</v>
      </c>
    </row>
    <row r="49" spans="1:6" s="12" customFormat="1" ht="21" customHeight="1" x14ac:dyDescent="0.25">
      <c r="A49" s="84" t="str">
        <f>A27&amp;MID(A45,3,1)+1</f>
        <v>3.7</v>
      </c>
      <c r="B49" s="23" t="s">
        <v>46</v>
      </c>
      <c r="C49" s="24"/>
      <c r="D49" s="24"/>
      <c r="E49" s="25"/>
      <c r="F49" s="90" t="str">
        <f>IF(AND(E49*D49&lt;&gt;"",E49*D49&lt;&gt;0),E49*D49,"")</f>
        <v/>
      </c>
    </row>
    <row r="50" spans="1:6" s="12" customFormat="1" ht="21" customHeight="1" x14ac:dyDescent="0.25">
      <c r="A50" s="22" t="str">
        <f>A27&amp;"6."&amp;"1"</f>
        <v>3.6.1</v>
      </c>
      <c r="B50" s="27" t="s">
        <v>49</v>
      </c>
      <c r="C50" s="24"/>
      <c r="D50" s="24"/>
      <c r="E50" s="25"/>
      <c r="F50" s="90" t="str">
        <f>IF(AND(E50*D50&lt;&gt;"",E50*D50&lt;&gt;0),E50*D50,"")</f>
        <v/>
      </c>
    </row>
    <row r="51" spans="1:6" s="12" customFormat="1" ht="21" customHeight="1" x14ac:dyDescent="0.25">
      <c r="A51" s="22"/>
      <c r="B51" s="28" t="str">
        <f>"Sous-total "&amp;A49</f>
        <v>Sous-total 3.7</v>
      </c>
      <c r="C51" s="29"/>
      <c r="D51" s="29"/>
      <c r="E51" s="30"/>
      <c r="F51" s="91">
        <f>SUBTOTAL(9,F49:F50)</f>
        <v>0</v>
      </c>
    </row>
    <row r="52" spans="1:6" s="12" customFormat="1" ht="21" customHeight="1" x14ac:dyDescent="0.25">
      <c r="A52" s="84" t="str">
        <f>A27&amp;MID(A49,3,1)+1</f>
        <v>3.8</v>
      </c>
      <c r="B52" s="23" t="s">
        <v>47</v>
      </c>
      <c r="C52" s="24"/>
      <c r="D52" s="24"/>
      <c r="E52" s="25"/>
      <c r="F52" s="90" t="str">
        <f>IF(AND(E52*D52&lt;&gt;"",E52*D52&lt;&gt;0),E52*D52,"")</f>
        <v/>
      </c>
    </row>
    <row r="53" spans="1:6" s="12" customFormat="1" ht="21" customHeight="1" x14ac:dyDescent="0.25">
      <c r="A53" s="22" t="str">
        <f>A27&amp;"7."&amp;"1"</f>
        <v>3.7.1</v>
      </c>
      <c r="B53" s="27" t="s">
        <v>48</v>
      </c>
      <c r="C53" s="24"/>
      <c r="D53" s="24"/>
      <c r="E53" s="25"/>
      <c r="F53" s="90" t="str">
        <f>IF(AND(E53*D53&lt;&gt;"",E53*D53&lt;&gt;0),E53*D53,"")</f>
        <v/>
      </c>
    </row>
    <row r="54" spans="1:6" s="12" customFormat="1" ht="21" customHeight="1" thickBot="1" x14ac:dyDescent="0.3">
      <c r="A54" s="22"/>
      <c r="B54" s="28" t="str">
        <f>"Sous-total "&amp;A52</f>
        <v>Sous-total 3.8</v>
      </c>
      <c r="C54" s="29"/>
      <c r="D54" s="29"/>
      <c r="E54" s="30"/>
      <c r="F54" s="91">
        <f>SUBTOTAL(9,F52:F53)</f>
        <v>0</v>
      </c>
    </row>
    <row r="55" spans="1:6" ht="21" customHeight="1" x14ac:dyDescent="0.25">
      <c r="A55" s="57"/>
      <c r="B55" s="34" t="str">
        <f>"TOTAL "&amp;A27</f>
        <v>TOTAL 3.</v>
      </c>
      <c r="C55" s="78"/>
      <c r="D55" s="78"/>
      <c r="E55" s="79"/>
      <c r="F55" s="97">
        <f>SUBTOTAL(9,F27:F54)</f>
        <v>0</v>
      </c>
    </row>
    <row r="56" spans="1:6" ht="15.6" x14ac:dyDescent="0.3">
      <c r="A56" s="58"/>
      <c r="B56" s="37" t="s">
        <v>10</v>
      </c>
      <c r="C56" s="38"/>
      <c r="D56" s="38"/>
      <c r="E56" s="39"/>
      <c r="F56" s="98" t="str">
        <f t="shared" ref="F56" si="8">IF(AND(E56*D56&lt;&gt;"",E56*D56&lt;&gt;0),E56*D56,"")</f>
        <v/>
      </c>
    </row>
    <row r="57" spans="1:6" ht="15.6" x14ac:dyDescent="0.3">
      <c r="A57" s="59"/>
      <c r="B57" s="64" t="s">
        <v>31</v>
      </c>
      <c r="C57" s="41"/>
      <c r="D57" s="41"/>
      <c r="E57" s="42"/>
      <c r="F57" s="99"/>
    </row>
    <row r="58" spans="1:6" ht="14.4" x14ac:dyDescent="0.3">
      <c r="A58" s="60"/>
      <c r="B58" s="40" t="str">
        <f>"TOTAL "&amp;A11&amp;" "&amp;B11</f>
        <v>TOTAL 1. Généralités</v>
      </c>
      <c r="C58" s="41"/>
      <c r="D58" s="41"/>
      <c r="E58" s="42"/>
      <c r="F58" s="100">
        <f>F23</f>
        <v>0</v>
      </c>
    </row>
    <row r="59" spans="1:6" ht="14.4" x14ac:dyDescent="0.3">
      <c r="A59" s="60"/>
      <c r="B59" s="40" t="str">
        <f>"TOTAL "&amp;A24&amp;" "&amp;B24</f>
        <v>TOTAL 2. Dépose des installations existantes</v>
      </c>
      <c r="C59" s="41"/>
      <c r="D59" s="41"/>
      <c r="E59" s="42"/>
      <c r="F59" s="100">
        <f>F26</f>
        <v>0</v>
      </c>
    </row>
    <row r="60" spans="1:6" ht="14.4" x14ac:dyDescent="0.3">
      <c r="A60" s="60"/>
      <c r="B60" s="40" t="str">
        <f>"TOTAL "&amp;A27&amp;" "&amp;B27</f>
        <v>TOTAL 3. Travaux de conservation et réfection du tarif vert</v>
      </c>
      <c r="C60" s="41"/>
      <c r="D60" s="41"/>
      <c r="E60" s="42"/>
      <c r="F60" s="100">
        <f>F55</f>
        <v>0</v>
      </c>
    </row>
    <row r="61" spans="1:6" ht="14.4" x14ac:dyDescent="0.3">
      <c r="A61" s="60"/>
      <c r="B61" s="63" t="s">
        <v>32</v>
      </c>
      <c r="C61" s="41"/>
      <c r="D61" s="41"/>
      <c r="E61" s="42"/>
      <c r="F61" s="100">
        <f>SUM(F58:F60)</f>
        <v>0</v>
      </c>
    </row>
    <row r="62" spans="1:6" ht="15" thickBot="1" x14ac:dyDescent="0.35">
      <c r="A62" s="60"/>
      <c r="B62" s="40"/>
      <c r="C62" s="41"/>
      <c r="D62" s="41"/>
      <c r="E62" s="42"/>
      <c r="F62" s="100"/>
    </row>
    <row r="63" spans="1:6" ht="15.6" x14ac:dyDescent="0.3">
      <c r="A63" s="61"/>
      <c r="B63" s="43" t="s">
        <v>11</v>
      </c>
      <c r="C63" s="44"/>
      <c r="D63" s="44"/>
      <c r="E63" s="45"/>
      <c r="F63" s="101">
        <f>F61</f>
        <v>0</v>
      </c>
    </row>
    <row r="64" spans="1:6" ht="15.6" x14ac:dyDescent="0.3">
      <c r="A64" s="61"/>
      <c r="B64" s="46" t="s">
        <v>30</v>
      </c>
      <c r="C64" s="9"/>
      <c r="D64" s="9"/>
      <c r="E64" s="47"/>
      <c r="F64" s="102">
        <f>F63*0.1</f>
        <v>0</v>
      </c>
    </row>
    <row r="65" spans="1:6" ht="15.6" x14ac:dyDescent="0.3">
      <c r="A65" s="62"/>
      <c r="B65" s="48" t="s">
        <v>12</v>
      </c>
      <c r="C65" s="49"/>
      <c r="D65" s="49"/>
      <c r="E65" s="50"/>
      <c r="F65" s="103">
        <f>F63+F64</f>
        <v>0</v>
      </c>
    </row>
  </sheetData>
  <sheetProtection insertRows="0" selectLockedCells="1"/>
  <phoneticPr fontId="0" type="noConversion"/>
  <conditionalFormatting sqref="B1:B1048576 A6">
    <cfRule type="expression" dxfId="1" priority="9935">
      <formula>IF(ABS(#REF!)&gt;=#REF!,TRUE,FALSE)</formula>
    </cfRule>
    <cfRule type="expression" dxfId="0" priority="9936">
      <formula>IF(ABS(#REF!)&gt;=#REF!,TRUE,FALSE)</formula>
    </cfRule>
  </conditionalFormatting>
  <printOptions horizontalCentered="1" verticalCentered="1"/>
  <pageMargins left="0.39370078740157483" right="0.39370078740157483" top="0.39370078740157483" bottom="0.59055118110236227" header="0.39370078740157483" footer="0.19685039370078741"/>
  <pageSetup paperSize="9" scale="75" fitToHeight="0" orientation="portrait" r:id="rId1"/>
  <headerFooter alignWithMargins="0">
    <oddHeader>&amp;L&amp;G</oddHeader>
    <oddFooter>&amp;L&amp;"Calibri,Normal"&amp;F
&amp;R&amp;"Calibri,Normal"&amp;P/&amp;N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PdG</vt:lpstr>
      <vt:lpstr>Fiche d'identification</vt:lpstr>
      <vt:lpstr>DPGF</vt:lpstr>
      <vt:lpstr>Client</vt:lpstr>
      <vt:lpstr>ESTIMATION</vt:lpstr>
      <vt:lpstr>DPGF!Impression_des_titres</vt:lpstr>
      <vt:lpstr>NumAff</vt:lpstr>
      <vt:lpstr>St_1</vt:lpstr>
      <vt:lpstr>St_2</vt:lpstr>
      <vt:lpstr>Titre</vt:lpstr>
      <vt:lpstr>Type</vt:lpstr>
      <vt:lpstr>DPGF!Zone_d_impression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RUMPALA</dc:creator>
  <cp:lastModifiedBy>Administrateur</cp:lastModifiedBy>
  <cp:lastPrinted>2025-02-06T15:10:40Z</cp:lastPrinted>
  <dcterms:created xsi:type="dcterms:W3CDTF">1996-10-21T11:03:58Z</dcterms:created>
  <dcterms:modified xsi:type="dcterms:W3CDTF">2025-03-26T11:46:15Z</dcterms:modified>
</cp:coreProperties>
</file>