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-Services Generaux\4- Thèmes\MARCHES\MARCHES 2024\3 - P.Mutualisée\AOO 08-2024-MENAGE\5 - DCE\DCE\Annexe prestations fréquences\Caf 35\"/>
    </mc:Choice>
  </mc:AlternateContent>
  <xr:revisionPtr revIDLastSave="0" documentId="13_ncr:1_{680930E7-5B52-426B-9377-E31E52C331B9}" xr6:coauthVersionLast="47" xr6:coauthVersionMax="47" xr10:uidLastSave="{00000000-0000-0000-0000-000000000000}"/>
  <bookViews>
    <workbookView xWindow="330" yWindow="-120" windowWidth="28590" windowHeight="15225" firstSheet="5" activeTab="9" xr2:uid="{C8CAFB7C-F2CC-40E3-9B2A-489D3E109C17}"/>
  </bookViews>
  <sheets>
    <sheet name="Site 6.1-fréquence mini exigée" sheetId="6" r:id="rId1"/>
    <sheet name="Site 6.1 - Site Colombier" sheetId="9" r:id="rId2"/>
    <sheet name="Site 6.2-fréquence mini exigée" sheetId="12" r:id="rId3"/>
    <sheet name="lot 6.2 - Site Prévalaye" sheetId="10" r:id="rId4"/>
    <sheet name="Site 6.3-fréquence mini exigée" sheetId="13" r:id="rId5"/>
    <sheet name="lot 6.3 - Site PA Vitré" sheetId="11" r:id="rId6"/>
    <sheet name="Site 6.4-fréquence mini exigée" sheetId="16" r:id="rId7"/>
    <sheet name="Site 6.4 - Site PA Redon" sheetId="14" r:id="rId8"/>
    <sheet name="Site 6.5-fréquence mini exigée" sheetId="17" r:id="rId9"/>
    <sheet name="Site 6.5 - Site PA St Malo" sheetId="15" r:id="rId10"/>
  </sheets>
  <definedNames>
    <definedName name="_xlnm.Print_Area" localSheetId="3">'lot 6.2 - Site Prévalaye'!$A$1:$G$43</definedName>
    <definedName name="_xlnm.Print_Area" localSheetId="5">'lot 6.3 - Site PA Vitré'!$A$1:$G$43</definedName>
    <definedName name="_xlnm.Print_Area" localSheetId="1">'Site 6.1 - Site Colombier'!$A$1:$G$48</definedName>
    <definedName name="_xlnm.Print_Area" localSheetId="0">'Site 6.1-fréquence mini exigée'!$A$1:$D$23</definedName>
    <definedName name="_xlnm.Print_Area" localSheetId="2">'Site 6.2-fréquence mini exigée'!$A$1:$D$23</definedName>
    <definedName name="_xlnm.Print_Area" localSheetId="4">'Site 6.3-fréquence mini exigée'!$A$1:$D$23</definedName>
    <definedName name="_xlnm.Print_Area" localSheetId="7">'Site 6.4 - Site PA Redon'!$A$1:$G$48</definedName>
    <definedName name="_xlnm.Print_Area" localSheetId="6">'Site 6.4-fréquence mini exigée'!$A$1:$D$23</definedName>
    <definedName name="_xlnm.Print_Area" localSheetId="9">'Site 6.5 - Site PA St Malo'!$A$1:$G$48</definedName>
    <definedName name="_xlnm.Print_Area" localSheetId="8">'Site 6.5-fréquence mini exigée'!$A$1:$D$23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5" l="1"/>
  <c r="D48" i="15" s="1"/>
  <c r="D45" i="15"/>
  <c r="C4" i="15" s="1"/>
  <c r="D45" i="14"/>
  <c r="D43" i="14"/>
  <c r="D36" i="14"/>
  <c r="D33" i="14"/>
  <c r="D30" i="14"/>
  <c r="D28" i="14"/>
  <c r="D26" i="14"/>
  <c r="D40" i="14" s="1"/>
  <c r="AT22" i="14"/>
  <c r="D41" i="11" l="1"/>
  <c r="D39" i="11" s="1"/>
  <c r="D32" i="11"/>
  <c r="D29" i="11"/>
  <c r="D26" i="11"/>
  <c r="D25" i="11"/>
  <c r="D24" i="11"/>
  <c r="D23" i="11"/>
  <c r="AT21" i="11"/>
  <c r="D36" i="11" l="1"/>
  <c r="C4" i="11" s="1"/>
  <c r="D45" i="9"/>
  <c r="D40" i="10"/>
  <c r="D24" i="10" l="1"/>
  <c r="D27" i="10"/>
  <c r="D22" i="10"/>
  <c r="D30" i="10"/>
  <c r="D25" i="10"/>
  <c r="D28" i="10" l="1"/>
  <c r="D37" i="10" s="1"/>
  <c r="AT21" i="10"/>
  <c r="D31" i="9"/>
  <c r="D32" i="9"/>
  <c r="D37" i="9"/>
  <c r="D36" i="9"/>
  <c r="D33" i="9"/>
  <c r="D28" i="9"/>
  <c r="D26" i="9"/>
  <c r="AT22" i="9"/>
  <c r="C4" i="10" l="1"/>
  <c r="D41" i="9"/>
  <c r="C4" i="9" s="1"/>
</calcChain>
</file>

<file path=xl/sharedStrings.xml><?xml version="1.0" encoding="utf-8"?>
<sst xmlns="http://schemas.openxmlformats.org/spreadsheetml/2006/main" count="655" uniqueCount="192">
  <si>
    <t>LOT 6 - SITE 6.1 - Site du Colombier (Point Accueil / Sites extérieurs)</t>
  </si>
  <si>
    <t>TYPE  DE  PRESTATIONS</t>
  </si>
  <si>
    <t>Fréquence exigée minimale</t>
  </si>
  <si>
    <t>PRESTATIONS  SOL</t>
  </si>
  <si>
    <t>SOL DES BUREAUX ET SALLES DE REUNION</t>
  </si>
  <si>
    <t>Aspiration et balayage humide -  à adapter selon la nature du sol</t>
  </si>
  <si>
    <t>1 fois par semaine</t>
  </si>
  <si>
    <t>SOL  DES ESPACES D'ACCUEIL DU PUBLIC - SANITAIRES - SALLE DE RESTAURATION &amp; ESPACES DETENTES</t>
  </si>
  <si>
    <t>2 fois par jour</t>
  </si>
  <si>
    <t>SOL DES ENTREES DU PERSONNEL - ESCALIERS- CIRCULATION</t>
  </si>
  <si>
    <t>2 fois par semaine</t>
  </si>
  <si>
    <t>PRESTATIONS  HORS SOLS</t>
  </si>
  <si>
    <t xml:space="preserve">Nettoyage des plans de travail </t>
  </si>
  <si>
    <r>
      <t>A chaque passage selon indication que le bureau a été occupé 
(e</t>
    </r>
    <r>
      <rPr>
        <i/>
        <sz val="11"/>
        <color theme="1"/>
        <rFont val="Calibri"/>
        <family val="2"/>
        <scheme val="minor"/>
      </rPr>
      <t>x. Caf 35 - l'agent d'entretien déposant la souris sur clavier lors de son passage</t>
    </r>
    <r>
      <rPr>
        <sz val="11"/>
        <color theme="1"/>
        <rFont val="Calibri"/>
        <family val="2"/>
        <scheme val="minor"/>
      </rPr>
      <t>)</t>
    </r>
  </si>
  <si>
    <t>Nettoyage des interrupteurs et poignées</t>
  </si>
  <si>
    <t xml:space="preserve"> A chaque passage</t>
  </si>
  <si>
    <t>Vitreries intérieure de l'accueil / portes d'entrée allocataire  (lorsque l'accueil est fermé)</t>
  </si>
  <si>
    <t>1 fois par mois</t>
  </si>
  <si>
    <t>vidage de toutes les poubelles intérieures (ex. bureau, accueil, salles réunion/formation, espaces détentes et salle de restauration…) - 
puis transfert des déchets dans l'espace prévu à cet effet (espace en dehors du bâtiment caf 35 -&gt; partie commune du bâtiment)</t>
  </si>
  <si>
    <t>Vidage des poubelles extérieures (aux entrées) et cendriers 
puis transfert des déchets dans l'espace prévu à cet effet (espace en dehors du bâtiment caf 35 -&gt; partie commune du bâtiment)</t>
  </si>
  <si>
    <t>1 fois/ semaine</t>
  </si>
  <si>
    <t>PRESTATIONS  SELON  LA  SPECIFICITE  DES LOCAUX</t>
  </si>
  <si>
    <t>Hall Accueil : nettoyage des claviers et souris des PC mis à disposition des allocataires</t>
  </si>
  <si>
    <t>1 fois par jour avec produit désinfectant</t>
  </si>
  <si>
    <t>Nettoyage des parois plexiglass.</t>
  </si>
  <si>
    <t>Sans objet</t>
  </si>
  <si>
    <t>Sièges de la salle d'attente allocataire</t>
  </si>
  <si>
    <t>Réfrigérateurs et micro-ondes des espaces Restauration &amp; détentes (nettoyage et désinfection)</t>
  </si>
  <si>
    <t>Nettoyage des mains courantes d'escaliers</t>
  </si>
  <si>
    <t>2 fois par semaine avec produit désinfectant</t>
  </si>
  <si>
    <t xml:space="preserve">SITE 6.1 : COLOMBIER </t>
  </si>
  <si>
    <t>1 place du Maréchal Juin - 35000 RENNES</t>
  </si>
  <si>
    <t>Superficie totale :</t>
  </si>
  <si>
    <t>m²</t>
  </si>
  <si>
    <t>Nombre d'agent(s) :</t>
  </si>
  <si>
    <t>agents ETP sur site</t>
  </si>
  <si>
    <t>Nombre moyen de personnes 
externes accueillies par jour d'ouverture :</t>
  </si>
  <si>
    <t xml:space="preserve">environ 25 personnes par jour
variable en fonction des réservations des salles de formation / réunion
</t>
  </si>
  <si>
    <t>personnes</t>
  </si>
  <si>
    <t>SOL DUR  :</t>
  </si>
  <si>
    <t>Carrelage</t>
  </si>
  <si>
    <t>SOL TEXTILE :</t>
  </si>
  <si>
    <t>Moquette dalle</t>
  </si>
  <si>
    <t>POUBELLES:</t>
  </si>
  <si>
    <t>Il existe des poubelles dans les bureaux privés. Le contenu collecté est à déposer par l'agent du titulaire, à chaque passage, dans l'espace réservé au dépôt des ordures "local poubelles de la copropriété dans les sous-sols". 
Il existe 30 poubelles intérieures et pas de poubelles à l'extérieur.</t>
  </si>
  <si>
    <t>SANITAIRES:</t>
  </si>
  <si>
    <t>L'achat des consommables sanitaires est à la charge de l'organisme: savon, papier WC, essuie-mains, protège-siège, liquide vaisselle et éponge espaces restauration et détentes.
Le titulaire fait son affaire des fournitures pour le ménage : chiffons, balais, serpillière, produits de nettoyage, sacs poubelles.</t>
  </si>
  <si>
    <t>PRESTATIONS DEMANDEES (au forfait)
base hebdomadaire de nettoyage</t>
  </si>
  <si>
    <t>Nombre de passage (semaine)</t>
  </si>
  <si>
    <t>Jour(s) de passage :</t>
  </si>
  <si>
    <t>du Lundi au vendredi</t>
  </si>
  <si>
    <t>TOTAL HEURES HEBDO ACTUELLES (minimum exigé)</t>
  </si>
  <si>
    <t>15h00</t>
  </si>
  <si>
    <t xml:space="preserve">    en centième</t>
  </si>
  <si>
    <t>Nombre d'agent(s) du prestataire extérieur mandaté(s) à la réalisation de cette prestation "nettoyage"</t>
  </si>
  <si>
    <t>agent d'entretien</t>
  </si>
  <si>
    <t>Horaire des passages (à partir) :</t>
  </si>
  <si>
    <t>17 heures 30</t>
  </si>
  <si>
    <t>de 17h30 à 20h30</t>
  </si>
  <si>
    <t>ETAGE</t>
  </si>
  <si>
    <t>DESIGNATION DES LOCAUX</t>
  </si>
  <si>
    <t>NATURE DES SOLS</t>
  </si>
  <si>
    <t>SURFACE TOTALE</t>
  </si>
  <si>
    <t xml:space="preserve">nbre </t>
  </si>
  <si>
    <t>observations</t>
  </si>
  <si>
    <t>R+1</t>
  </si>
  <si>
    <t>Entrée personnel (sol)</t>
  </si>
  <si>
    <t>SOL souple</t>
  </si>
  <si>
    <t>Circulation</t>
  </si>
  <si>
    <t>Espace copieur ouvert</t>
  </si>
  <si>
    <t>Bureau(x) privé(s)</t>
  </si>
  <si>
    <t>Espace détente / restauration</t>
  </si>
  <si>
    <t>SOL dur</t>
  </si>
  <si>
    <t>2 micro-ondes et 2 réfrigérateurs</t>
  </si>
  <si>
    <t>salle(s) de réunion</t>
  </si>
  <si>
    <t>Sanitaire</t>
  </si>
  <si>
    <t xml:space="preserve">=  2  wc + 2 lavabos </t>
  </si>
  <si>
    <t>Local ménage</t>
  </si>
  <si>
    <r>
      <t>Autres / Divers</t>
    </r>
    <r>
      <rPr>
        <sz val="11"/>
        <color theme="1"/>
        <rFont val="Calibri"/>
        <family val="2"/>
        <scheme val="minor"/>
      </rPr>
      <t xml:space="preserve">
(placards, vestiaires….)</t>
    </r>
  </si>
  <si>
    <t>Local technique / informatique : intervention annuelle -  le prestataire interviendra après l’émission d’un bon d’intervention</t>
  </si>
  <si>
    <t>R+2</t>
  </si>
  <si>
    <t>Circulation / escalier</t>
  </si>
  <si>
    <t>Dont l'Espace EGOC à savoir d'un total de 61,80 m² localisé de l'autre côté du couloir -&gt; il faut sortir du bâtiment principal</t>
  </si>
  <si>
    <t>Bureau privé</t>
  </si>
  <si>
    <t>intervention annuelle -  le prestataire interviendra après l’émission d’un bon d’intervention
il faut sortir du bâtiment principal (couloir en face)</t>
  </si>
  <si>
    <t>salle(s) de formation</t>
  </si>
  <si>
    <t xml:space="preserve">SOL  dur </t>
  </si>
  <si>
    <t>= 2 wc + 2 lavabos</t>
  </si>
  <si>
    <t>SS SOL</t>
  </si>
  <si>
    <t>Local dépôt ordures ménagères</t>
  </si>
  <si>
    <t>Dépôt du contenu des poubelles à chaque intervention par le TITULAIRE</t>
  </si>
  <si>
    <t>Garage / Cave</t>
  </si>
  <si>
    <t>TOTAL VITRERIES (2 faces calculées) - m²
Répartition :</t>
  </si>
  <si>
    <r>
      <t>Intervention ANNUELLE</t>
    </r>
    <r>
      <rPr>
        <sz val="11"/>
        <rFont val="Calibri"/>
        <family val="2"/>
        <scheme val="minor"/>
      </rPr>
      <t xml:space="preserve"> - 
prestations réalisées en AVRIL (signature d'un "bon de service fait" - bon émis le titulaire et signé par le resp. du site)</t>
    </r>
  </si>
  <si>
    <t>Vitrerie à l'extérieur accessible (&lt; 3m)</t>
  </si>
  <si>
    <t>- Intervenants doivent être sécurisés avec "attache réglementaire" car intervention au 1er et 2ème étage de l'immeuble
- Accès à l'eau depuis le site Caf d'Ille-et-Vilaine uniquement soit espaces privé car pas accès à l'eau des communs
- 1 fenêtre sur 2 fixe et 1 fenêtre sur 2 avec "ouverture à la française et oscillo-battante"
- Intervention depuis l'intérieur du site Caf 35 et/ou avec perche uniquement car espaces extérieurs propriétés de la co-propriété non carrossables</t>
  </si>
  <si>
    <t>Vitrerie à l'intérieure accessible (&lt; 3m)
[vitres, portes-auto, cloisons &amp; portes vitrées…..]</t>
  </si>
  <si>
    <t>LOT 6 - SITE 6.2 - Site de la Prévalaye (Point Accueil / Sites extérieurs)</t>
  </si>
  <si>
    <t>2 fois par jour avec produit désinfectant</t>
  </si>
  <si>
    <t>SITE 6.2 : PREVALAYE</t>
  </si>
  <si>
    <t>15 quai de la Prévalaye - 35000 RENNES</t>
  </si>
  <si>
    <t>parties sanitaire et cuisine</t>
  </si>
  <si>
    <t>SOL SOUPLE :</t>
  </si>
  <si>
    <t>PVC Plastique</t>
  </si>
  <si>
    <t>Il existe des poubelles dans les bureaux privés. Le contenu collecté est à déposer par l'agent du titulaire dans l'espace réservé au dépôt des ordures "local poubelles dans les sous-sols".
Il existe 20 poubelles intérieures et pas de poubelles à l'extérieur.</t>
  </si>
  <si>
    <t>Les lundis - Mercredis et Vendredis</t>
  </si>
  <si>
    <t>6 heures</t>
  </si>
  <si>
    <t>6 heures 30</t>
  </si>
  <si>
    <t>de 6 h 30 à 8 h 30</t>
  </si>
  <si>
    <t>Rdc</t>
  </si>
  <si>
    <t>Hall / Accueil Gal</t>
  </si>
  <si>
    <t>accueil + salle attente</t>
  </si>
  <si>
    <t>Bureau d'accueil semi-ouvert</t>
  </si>
  <si>
    <t>bureau d'accueil</t>
  </si>
  <si>
    <t>Bibliothèque / Documentation</t>
  </si>
  <si>
    <t>1 micro-ondes et 1 réfrigérateur</t>
  </si>
  <si>
    <t>local technique : ménage + clim</t>
  </si>
  <si>
    <t>Local archives</t>
  </si>
  <si>
    <t>Rdc à l'extérieur du site</t>
  </si>
  <si>
    <r>
      <t>Intervention quadrimestrielle (tous les 4 mois)</t>
    </r>
    <r>
      <rPr>
        <sz val="11"/>
        <rFont val="Calibri"/>
        <family val="2"/>
        <scheme val="minor"/>
      </rPr>
      <t xml:space="preserve"> - 
prestations réalisées en fin février, fin juin et fin octobre (signature d'un "bon de service fait" - bon émis le titulaire et signé par le resp. du site)</t>
    </r>
  </si>
  <si>
    <t>LOT 6 - SITE 6.3 - PA CAF VITRE (Point Accueil / Sites extérieurs)</t>
  </si>
  <si>
    <t>A chaque passage</t>
  </si>
  <si>
    <t>sans objet</t>
  </si>
  <si>
    <t>SITE 6.3 : Point Accueil VITRE</t>
  </si>
  <si>
    <t>1/3 rue de Sévigné - 35500 VITRE</t>
  </si>
  <si>
    <t>Marmoléum</t>
  </si>
  <si>
    <t>Il existe des poubelles dans les bureaux privés. Le contenu collecté est à déposer par l'agent du titulaire dans l'espace réservé au dépôt des ordures "local poubelles dans les sous-sols".
Il existe 15 poubelles intérieures et pas de poubelle à l'extérieur.</t>
  </si>
  <si>
    <t>Mercredis et Vendredis</t>
  </si>
  <si>
    <t>2.00 heures</t>
  </si>
  <si>
    <t>7 heures 30</t>
  </si>
  <si>
    <t>de 7h30 à 8h30</t>
  </si>
  <si>
    <t>Rdc - public</t>
  </si>
  <si>
    <t>Entrée allocataire (sol)</t>
  </si>
  <si>
    <t>Bureau(x) d'accueil</t>
  </si>
  <si>
    <t>1 WC + 1 lavabo + 1 sas</t>
  </si>
  <si>
    <t>Rdc - privé</t>
  </si>
  <si>
    <t>Rdv - privé</t>
  </si>
  <si>
    <t>Espace Détente / Restauration</t>
  </si>
  <si>
    <t>= 1 point d'eau</t>
  </si>
  <si>
    <t>Local technique + local rangement</t>
  </si>
  <si>
    <t>Extérieur</t>
  </si>
  <si>
    <t>Vitrerie à l'intérieure accessible (&lt; 3m) -  Vitrerie à l'intérieure accessible (&lt; 3m) -  
[vitres, portes-auto, cloisons &amp; portes vitrées…..]</t>
  </si>
  <si>
    <t>LOT 6 - SITE 6.4 - CAF REDON (Point Accueil / Sites extérieurs)</t>
  </si>
  <si>
    <t>1 fois par  semaine</t>
  </si>
  <si>
    <t xml:space="preserve">SITE 6.4 : Point Accueil REDON  </t>
  </si>
  <si>
    <t>1 rue de Rennes - 35400 REDON</t>
  </si>
  <si>
    <t>Il existe des poubelles dans les bureaux privés. Le contenu collecté est à déposer par l'agent du titulaire dans l'espace réservé au dépôt des ordures "local poubelles à l'extérieur du bâtiment".
Il existe 15 poubelles intérieures et 3 poubelles extérieures</t>
  </si>
  <si>
    <t>Les lundis, Mercredis et Vendredis</t>
  </si>
  <si>
    <t>4.50 heures</t>
  </si>
  <si>
    <t>de 17h30 à 19h00</t>
  </si>
  <si>
    <t>Passages supplémentaires 
durant la crise sanitaire :</t>
  </si>
  <si>
    <t>+ 2 jours supplémentaires/sem.
Les mardis et jeudis
soit 3 heures en plus par semaine</t>
  </si>
  <si>
    <t>Prestations supplémentaires (à annuler à la fin de la pandemie). Point fait sur l'organisation lors de la réunion préalable</t>
  </si>
  <si>
    <t>Espace attente</t>
  </si>
  <si>
    <t>Rdc - à l'Extérieur</t>
  </si>
  <si>
    <t>extérieur</t>
  </si>
  <si>
    <t>Autres / Divers</t>
  </si>
  <si>
    <t>2 cendriers et 2 poubelles aux abords</t>
  </si>
  <si>
    <t>Vitrerie à l'intérieure accessible (&lt; 3m) -  
[vitres, portes-auto, cloisons &amp; portes vitrées…..]</t>
  </si>
  <si>
    <t>LOT 6 - SITE 6.5 - PA CAF ST MALO (Point Accueil / Sites extérieurs)</t>
  </si>
  <si>
    <t>Vidage des poubelles extérieures (aux entrées) et cendriers 
puis transfert des déchets dans l'espace prévu à cet effet (espace en dehors du bâtiment)</t>
  </si>
  <si>
    <t xml:space="preserve">SITE 6.5 : Point Accueil ST MALO  </t>
  </si>
  <si>
    <t>63 rue de la Marne - 35700 SAINT MALO</t>
  </si>
  <si>
    <t>Rdc :Marmoléum
R+1 : revêtement plastique</t>
  </si>
  <si>
    <t>Horaire des passages (à remplir) :</t>
  </si>
  <si>
    <t>Contrainte passage "Nettoyage sol Hall/accueil Gal/circulation / palier / bureaux d'accueil" -&gt; aspiration et lavage :</t>
  </si>
  <si>
    <t>Après la fermeture de l'accueil au public SOIT, passage par l'agent d'entretien après 16h30</t>
  </si>
  <si>
    <t>Entrée (sol)</t>
  </si>
  <si>
    <t>Sol souple</t>
  </si>
  <si>
    <t>sol dur</t>
  </si>
  <si>
    <t>Circulation / palier ascenseur</t>
  </si>
  <si>
    <t>Local technique</t>
  </si>
  <si>
    <t>intervention annuelle (forfaitaire)</t>
  </si>
  <si>
    <t>table à langer, 4 WC + 3 éviers</t>
  </si>
  <si>
    <t>Escalier rdc vers R+1</t>
  </si>
  <si>
    <t>Escalier sous sol vers rdc</t>
  </si>
  <si>
    <t>Circulation / palier ascenseur / palier escalier</t>
  </si>
  <si>
    <t>=  2  wc + 2 lavabos + 1 SAS</t>
  </si>
  <si>
    <t>sol souple</t>
  </si>
  <si>
    <t>= 1 évier, 1 réfrigérateur et 1 micro-onde</t>
  </si>
  <si>
    <t>= lavabos, laverie</t>
  </si>
  <si>
    <t xml:space="preserve">Circulation / palier </t>
  </si>
  <si>
    <t>Local Rangement : intervention annuelle (forfaitaire)</t>
  </si>
  <si>
    <t>Local archive / stockage</t>
  </si>
  <si>
    <t>Rdc extérieur</t>
  </si>
  <si>
    <t>TOTAL VITRERIES (2 faces calculées)      -                m²
Répartition :</t>
  </si>
  <si>
    <t>VITRERIE EXTERIEURE  +
VITRERIE INTERIEURE (vitres, portes-auto, cloisons &amp; portes vitrées…..)
ACCESSIBLES - 2 faces calculées</t>
  </si>
  <si>
    <t>VERRIERE HAUTE - difficilement accessible
(2 faces calculées la moitié à l'extérieur et l'autre moitié à l'intérieur)</t>
  </si>
  <si>
    <t>Prestation intérieure à l'aide d'une perche et,
Prestation extérieure accessible mais demandant une attention particulière (de type accroche sécurisée)
Prestation à réaliser lorsque l'accueil est fermé. A ce jour, l'accueil du public ne se fait pas les mercredis.</t>
  </si>
  <si>
    <t>A partir de 16h30</t>
  </si>
  <si>
    <t>9H00</t>
  </si>
  <si>
    <t>16h30 à 19h30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</si>
</sst>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7" fillId="0" borderId="0" xfId="0" applyFont="1"/>
    <xf numFmtId="0" fontId="5" fillId="0" borderId="0" xfId="0" applyFont="1" applyAlignment="1">
      <alignment horizontal="center"/>
    </xf>
    <xf numFmtId="0" fontId="10" fillId="0" borderId="3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6" borderId="32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7" borderId="18" xfId="0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2" fillId="5" borderId="2" xfId="0" applyFont="1" applyFill="1" applyBorder="1" applyAlignment="1">
      <alignment wrapText="1"/>
    </xf>
    <xf numFmtId="0" fontId="2" fillId="5" borderId="15" xfId="0" applyFont="1" applyFill="1" applyBorder="1" applyAlignment="1">
      <alignment vertical="center" wrapText="1"/>
    </xf>
    <xf numFmtId="0" fontId="0" fillId="0" borderId="27" xfId="0" applyBorder="1" applyAlignment="1">
      <alignment wrapText="1"/>
    </xf>
    <xf numFmtId="0" fontId="0" fillId="0" borderId="3" xfId="0" applyBorder="1" applyAlignment="1">
      <alignment vertical="center"/>
    </xf>
    <xf numFmtId="0" fontId="2" fillId="5" borderId="50" xfId="0" applyFont="1" applyFill="1" applyBorder="1" applyAlignment="1">
      <alignment wrapText="1"/>
    </xf>
    <xf numFmtId="0" fontId="2" fillId="5" borderId="26" xfId="0" applyFont="1" applyFill="1" applyBorder="1" applyAlignment="1">
      <alignment vertical="center" wrapText="1"/>
    </xf>
    <xf numFmtId="0" fontId="0" fillId="0" borderId="0" xfId="0" applyProtection="1"/>
    <xf numFmtId="0" fontId="5" fillId="0" borderId="0" xfId="0" applyFont="1" applyAlignment="1" applyProtection="1">
      <alignment horizontal="center"/>
    </xf>
    <xf numFmtId="0" fontId="10" fillId="0" borderId="3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1" fillId="6" borderId="32" xfId="0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horizontal="center" vertical="center"/>
    </xf>
    <xf numFmtId="0" fontId="0" fillId="7" borderId="17" xfId="0" applyFill="1" applyBorder="1" applyAlignment="1" applyProtection="1">
      <alignment horizontal="center" vertical="center" wrapText="1"/>
    </xf>
    <xf numFmtId="0" fontId="0" fillId="7" borderId="17" xfId="0" applyFill="1" applyBorder="1" applyAlignment="1" applyProtection="1">
      <alignment horizontal="center" vertical="center"/>
    </xf>
    <xf numFmtId="0" fontId="0" fillId="0" borderId="18" xfId="0" applyBorder="1" applyAlignment="1" applyProtection="1">
      <alignment wrapText="1"/>
    </xf>
    <xf numFmtId="0" fontId="0" fillId="0" borderId="3" xfId="0" applyBorder="1" applyAlignment="1" applyProtection="1">
      <alignment vertical="center" wrapText="1"/>
    </xf>
    <xf numFmtId="0" fontId="0" fillId="7" borderId="18" xfId="0" applyFill="1" applyBorder="1" applyAlignment="1" applyProtection="1">
      <alignment horizontal="center" vertical="center" wrapText="1"/>
    </xf>
    <xf numFmtId="0" fontId="11" fillId="6" borderId="32" xfId="0" applyFont="1" applyFill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vertical="center" wrapText="1"/>
    </xf>
    <xf numFmtId="0" fontId="0" fillId="5" borderId="3" xfId="0" applyFill="1" applyBorder="1" applyAlignment="1" applyProtection="1">
      <alignment vertical="center" wrapText="1"/>
    </xf>
    <xf numFmtId="0" fontId="7" fillId="0" borderId="0" xfId="0" applyFont="1" applyProtection="1"/>
    <xf numFmtId="0" fontId="2" fillId="5" borderId="2" xfId="0" applyFont="1" applyFill="1" applyBorder="1" applyAlignment="1" applyProtection="1">
      <alignment wrapText="1"/>
    </xf>
    <xf numFmtId="0" fontId="2" fillId="5" borderId="15" xfId="0" applyFont="1" applyFill="1" applyBorder="1" applyAlignment="1" applyProtection="1">
      <alignment vertical="center" wrapText="1"/>
    </xf>
    <xf numFmtId="0" fontId="0" fillId="0" borderId="27" xfId="0" applyBorder="1" applyAlignment="1" applyProtection="1">
      <alignment wrapText="1"/>
    </xf>
    <xf numFmtId="0" fontId="0" fillId="0" borderId="3" xfId="0" applyBorder="1" applyAlignment="1" applyProtection="1">
      <alignment vertical="center"/>
    </xf>
    <xf numFmtId="0" fontId="2" fillId="5" borderId="50" xfId="0" applyFont="1" applyFill="1" applyBorder="1" applyAlignment="1" applyProtection="1">
      <alignment wrapText="1"/>
    </xf>
    <xf numFmtId="0" fontId="2" fillId="5" borderId="26" xfId="0" applyFont="1" applyFill="1" applyBorder="1" applyAlignment="1" applyProtection="1">
      <alignment vertical="center" wrapText="1"/>
    </xf>
    <xf numFmtId="0" fontId="1" fillId="0" borderId="15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1" fillId="0" borderId="4" xfId="0" applyFont="1" applyBorder="1" applyAlignment="1" applyProtection="1">
      <alignment horizontal="center" wrapText="1"/>
    </xf>
    <xf numFmtId="0" fontId="0" fillId="0" borderId="2" xfId="0" applyBorder="1" applyAlignment="1" applyProtection="1">
      <alignment horizontal="right" wrapText="1"/>
    </xf>
    <xf numFmtId="0" fontId="0" fillId="0" borderId="25" xfId="0" applyBorder="1" applyProtection="1"/>
    <xf numFmtId="0" fontId="0" fillId="0" borderId="6" xfId="0" applyBorder="1" applyProtection="1"/>
    <xf numFmtId="0" fontId="0" fillId="0" borderId="3" xfId="0" applyBorder="1" applyAlignment="1" applyProtection="1">
      <alignment horizontal="right" wrapText="1"/>
    </xf>
    <xf numFmtId="0" fontId="0" fillId="0" borderId="24" xfId="0" applyBorder="1" applyProtection="1"/>
    <xf numFmtId="0" fontId="0" fillId="0" borderId="7" xfId="0" applyBorder="1" applyProtection="1"/>
    <xf numFmtId="0" fontId="2" fillId="0" borderId="4" xfId="0" applyFont="1" applyBorder="1" applyAlignment="1" applyProtection="1">
      <alignment horizontal="right" wrapText="1"/>
    </xf>
    <xf numFmtId="0" fontId="0" fillId="0" borderId="23" xfId="0" applyBorder="1" applyAlignment="1" applyProtection="1">
      <alignment vertical="top" wrapText="1"/>
    </xf>
    <xf numFmtId="0" fontId="0" fillId="0" borderId="9" xfId="0" applyBorder="1" applyAlignment="1" applyProtection="1">
      <alignment vertical="top"/>
    </xf>
    <xf numFmtId="0" fontId="0" fillId="0" borderId="0" xfId="0" applyAlignment="1" applyProtection="1">
      <alignment horizontal="center" vertical="top"/>
    </xf>
    <xf numFmtId="0" fontId="2" fillId="0" borderId="2" xfId="0" applyFont="1" applyBorder="1" applyAlignment="1" applyProtection="1">
      <alignment horizontal="right" wrapText="1"/>
    </xf>
    <xf numFmtId="0" fontId="0" fillId="0" borderId="17" xfId="0" quotePrefix="1" applyBorder="1" applyProtection="1"/>
    <xf numFmtId="0" fontId="0" fillId="0" borderId="22" xfId="0" applyBorder="1" applyAlignment="1" applyProtection="1">
      <alignment vertical="top"/>
    </xf>
    <xf numFmtId="0" fontId="0" fillId="0" borderId="28" xfId="0" applyBorder="1" applyProtection="1"/>
    <xf numFmtId="0" fontId="0" fillId="0" borderId="29" xfId="0" applyBorder="1" applyAlignment="1" applyProtection="1">
      <alignment vertical="top"/>
    </xf>
    <xf numFmtId="0" fontId="0" fillId="0" borderId="26" xfId="0" applyBorder="1" applyAlignment="1" applyProtection="1">
      <alignment horizontal="center" vertical="top" wrapText="1"/>
    </xf>
    <xf numFmtId="0" fontId="7" fillId="0" borderId="32" xfId="0" quotePrefix="1" applyFont="1" applyBorder="1" applyAlignment="1" applyProtection="1">
      <alignment horizontal="left" wrapText="1"/>
    </xf>
    <xf numFmtId="0" fontId="7" fillId="0" borderId="0" xfId="0" applyFont="1" applyAlignment="1" applyProtection="1">
      <alignment horizontal="right" wrapText="1"/>
    </xf>
    <xf numFmtId="0" fontId="7" fillId="0" borderId="0" xfId="0" quotePrefix="1" applyFont="1" applyProtection="1"/>
    <xf numFmtId="0" fontId="7" fillId="0" borderId="0" xfId="0" applyFont="1" applyAlignment="1" applyProtection="1">
      <alignment vertical="top"/>
    </xf>
    <xf numFmtId="0" fontId="0" fillId="0" borderId="4" xfId="0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0" fillId="0" borderId="14" xfId="0" applyBorder="1" applyAlignment="1" applyProtection="1">
      <alignment horizontal="right"/>
    </xf>
    <xf numFmtId="0" fontId="0" fillId="0" borderId="5" xfId="0" applyBorder="1" applyProtection="1"/>
    <xf numFmtId="0" fontId="0" fillId="0" borderId="0" xfId="0" applyAlignment="1" applyProtection="1">
      <alignment horizontal="right"/>
    </xf>
    <xf numFmtId="0" fontId="0" fillId="0" borderId="3" xfId="0" applyBorder="1" applyAlignment="1" applyProtection="1">
      <alignment horizontal="right"/>
    </xf>
    <xf numFmtId="0" fontId="0" fillId="0" borderId="0" xfId="0" applyAlignment="1" applyProtection="1">
      <alignment horizontal="center" wrapText="1"/>
    </xf>
    <xf numFmtId="0" fontId="5" fillId="0" borderId="10" xfId="0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left"/>
    </xf>
    <xf numFmtId="0" fontId="0" fillId="0" borderId="10" xfId="0" applyBorder="1" applyAlignment="1" applyProtection="1">
      <alignment horizontal="right" wrapText="1"/>
    </xf>
    <xf numFmtId="0" fontId="0" fillId="0" borderId="11" xfId="0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Protection="1"/>
    <xf numFmtId="0" fontId="2" fillId="0" borderId="4" xfId="0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right"/>
    </xf>
    <xf numFmtId="0" fontId="2" fillId="0" borderId="13" xfId="0" applyFont="1" applyBorder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1" fillId="0" borderId="0" xfId="0" applyFont="1" applyProtection="1"/>
    <xf numFmtId="0" fontId="1" fillId="0" borderId="0" xfId="0" applyFont="1" applyAlignment="1" applyProtection="1">
      <alignment horizontal="left"/>
    </xf>
    <xf numFmtId="0" fontId="0" fillId="0" borderId="1" xfId="0" applyBorder="1" applyProtection="1"/>
    <xf numFmtId="0" fontId="3" fillId="8" borderId="1" xfId="0" applyFont="1" applyFill="1" applyBorder="1" applyProtection="1"/>
    <xf numFmtId="0" fontId="3" fillId="8" borderId="1" xfId="0" applyFont="1" applyFill="1" applyBorder="1" applyAlignment="1" applyProtection="1">
      <alignment horizontal="center"/>
    </xf>
    <xf numFmtId="2" fontId="1" fillId="2" borderId="1" xfId="0" applyNumberFormat="1" applyFont="1" applyFill="1" applyBorder="1" applyAlignment="1" applyProtection="1">
      <alignment horizontal="center"/>
    </xf>
    <xf numFmtId="0" fontId="0" fillId="0" borderId="3" xfId="0" applyBorder="1" applyProtection="1"/>
    <xf numFmtId="0" fontId="6" fillId="3" borderId="18" xfId="0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wrapText="1"/>
    </xf>
    <xf numFmtId="0" fontId="0" fillId="0" borderId="20" xfId="0" applyBorder="1" applyAlignment="1" applyProtection="1">
      <alignment vertical="center"/>
    </xf>
    <xf numFmtId="0" fontId="0" fillId="0" borderId="20" xfId="0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wrapText="1"/>
    </xf>
    <xf numFmtId="0" fontId="0" fillId="0" borderId="3" xfId="0" quotePrefix="1" applyBorder="1" applyAlignment="1" applyProtection="1">
      <alignment wrapText="1"/>
    </xf>
    <xf numFmtId="0" fontId="1" fillId="4" borderId="18" xfId="0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wrapText="1"/>
    </xf>
    <xf numFmtId="0" fontId="0" fillId="0" borderId="4" xfId="0" applyBorder="1" applyProtection="1"/>
    <xf numFmtId="0" fontId="1" fillId="4" borderId="19" xfId="0" applyFont="1" applyFill="1" applyBorder="1" applyAlignment="1" applyProtection="1">
      <alignment vertical="center"/>
    </xf>
    <xf numFmtId="0" fontId="0" fillId="0" borderId="4" xfId="0" applyBorder="1" applyAlignment="1" applyProtection="1">
      <alignment horizontal="center"/>
    </xf>
    <xf numFmtId="0" fontId="0" fillId="0" borderId="1" xfId="0" applyBorder="1" applyAlignment="1" applyProtection="1">
      <alignment horizontal="right" wrapText="1"/>
    </xf>
    <xf numFmtId="0" fontId="5" fillId="0" borderId="31" xfId="0" applyFont="1" applyBorder="1" applyProtection="1"/>
    <xf numFmtId="0" fontId="5" fillId="0" borderId="33" xfId="0" applyFont="1" applyBorder="1" applyAlignment="1" applyProtection="1">
      <alignment horizontal="left"/>
    </xf>
    <xf numFmtId="0" fontId="5" fillId="0" borderId="0" xfId="0" applyFont="1" applyProtection="1"/>
    <xf numFmtId="0" fontId="6" fillId="4" borderId="1" xfId="0" applyFont="1" applyFill="1" applyBorder="1" applyAlignment="1" applyProtection="1">
      <alignment wrapText="1"/>
    </xf>
    <xf numFmtId="2" fontId="1" fillId="0" borderId="1" xfId="0" applyNumberFormat="1" applyFont="1" applyBorder="1" applyAlignment="1" applyProtection="1">
      <alignment vertical="center"/>
    </xf>
    <xf numFmtId="2" fontId="6" fillId="0" borderId="1" xfId="0" applyNumberFormat="1" applyFont="1" applyBorder="1" applyAlignment="1" applyProtection="1">
      <alignment horizontal="right" vertical="center" wrapText="1"/>
    </xf>
    <xf numFmtId="2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12" fillId="9" borderId="5" xfId="0" applyFont="1" applyFill="1" applyBorder="1" applyAlignment="1" applyProtection="1">
      <alignment vertical="center"/>
    </xf>
    <xf numFmtId="0" fontId="13" fillId="9" borderId="51" xfId="0" applyFont="1" applyFill="1" applyBorder="1" applyAlignment="1" applyProtection="1">
      <alignment horizontal="right" vertical="center" wrapText="1"/>
    </xf>
    <xf numFmtId="2" fontId="13" fillId="9" borderId="51" xfId="0" applyNumberFormat="1" applyFont="1" applyFill="1" applyBorder="1" applyAlignment="1" applyProtection="1">
      <alignment vertical="center"/>
    </xf>
    <xf numFmtId="0" fontId="0" fillId="0" borderId="56" xfId="0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vertical="center" wrapText="1"/>
    </xf>
    <xf numFmtId="0" fontId="13" fillId="9" borderId="52" xfId="0" applyFont="1" applyFill="1" applyBorder="1" applyAlignment="1" applyProtection="1">
      <alignment horizontal="right" vertical="center" wrapText="1"/>
    </xf>
    <xf numFmtId="2" fontId="13" fillId="9" borderId="52" xfId="0" applyNumberFormat="1" applyFont="1" applyFill="1" applyBorder="1" applyAlignment="1" applyProtection="1">
      <alignment vertical="center"/>
    </xf>
    <xf numFmtId="0" fontId="0" fillId="0" borderId="53" xfId="0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/>
    </xf>
    <xf numFmtId="0" fontId="2" fillId="0" borderId="2" xfId="0" applyFont="1" applyBorder="1" applyAlignment="1" applyProtection="1">
      <alignment horizontal="right" vertical="top" wrapText="1"/>
    </xf>
    <xf numFmtId="0" fontId="0" fillId="0" borderId="17" xfId="0" quotePrefix="1" applyBorder="1" applyAlignment="1" applyProtection="1">
      <alignment vertical="top"/>
    </xf>
    <xf numFmtId="0" fontId="0" fillId="0" borderId="22" xfId="0" applyBorder="1" applyAlignment="1" applyProtection="1">
      <alignment vertical="top" wrapText="1"/>
    </xf>
    <xf numFmtId="0" fontId="1" fillId="0" borderId="34" xfId="0" applyFont="1" applyBorder="1" applyAlignment="1" applyProtection="1">
      <alignment horizontal="center" wrapText="1"/>
    </xf>
    <xf numFmtId="0" fontId="0" fillId="0" borderId="35" xfId="0" applyBorder="1" applyAlignment="1" applyProtection="1">
      <alignment horizontal="right"/>
    </xf>
    <xf numFmtId="0" fontId="0" fillId="0" borderId="39" xfId="0" applyBorder="1" applyProtection="1"/>
    <xf numFmtId="0" fontId="0" fillId="0" borderId="40" xfId="0" applyBorder="1" applyProtection="1"/>
    <xf numFmtId="0" fontId="0" fillId="0" borderId="36" xfId="0" applyBorder="1" applyAlignment="1" applyProtection="1">
      <alignment horizontal="right"/>
    </xf>
    <xf numFmtId="0" fontId="1" fillId="0" borderId="43" xfId="0" applyFont="1" applyBorder="1" applyAlignment="1" applyProtection="1">
      <alignment horizontal="right"/>
    </xf>
    <xf numFmtId="0" fontId="0" fillId="0" borderId="44" xfId="0" applyBorder="1" applyAlignment="1" applyProtection="1">
      <alignment horizontal="left"/>
    </xf>
    <xf numFmtId="0" fontId="0" fillId="0" borderId="37" xfId="0" applyBorder="1" applyAlignment="1" applyProtection="1">
      <alignment horizontal="right" wrapText="1"/>
    </xf>
    <xf numFmtId="0" fontId="0" fillId="0" borderId="43" xfId="0" applyBorder="1" applyAlignment="1" applyProtection="1">
      <alignment horizontal="right" vertical="center"/>
    </xf>
    <xf numFmtId="0" fontId="0" fillId="0" borderId="44" xfId="0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right"/>
    </xf>
    <xf numFmtId="0" fontId="2" fillId="0" borderId="46" xfId="0" applyFont="1" applyBorder="1" applyProtection="1"/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horizontal="center"/>
    </xf>
    <xf numFmtId="0" fontId="1" fillId="4" borderId="18" xfId="0" applyFont="1" applyFill="1" applyBorder="1" applyAlignment="1" applyProtection="1">
      <alignment vertical="center" wrapText="1"/>
    </xf>
    <xf numFmtId="2" fontId="13" fillId="9" borderId="51" xfId="0" applyNumberFormat="1" applyFont="1" applyFill="1" applyBorder="1" applyProtection="1"/>
    <xf numFmtId="0" fontId="13" fillId="9" borderId="6" xfId="0" applyFont="1" applyFill="1" applyBorder="1" applyProtection="1"/>
    <xf numFmtId="2" fontId="13" fillId="9" borderId="52" xfId="0" applyNumberFormat="1" applyFont="1" applyFill="1" applyBorder="1" applyProtection="1"/>
    <xf numFmtId="0" fontId="0" fillId="0" borderId="53" xfId="0" applyBorder="1" applyAlignment="1" applyProtection="1">
      <alignment horizontal="center"/>
    </xf>
    <xf numFmtId="0" fontId="13" fillId="9" borderId="9" xfId="0" applyFont="1" applyFill="1" applyBorder="1" applyProtection="1"/>
    <xf numFmtId="0" fontId="0" fillId="0" borderId="23" xfId="0" applyBorder="1" applyAlignment="1" applyProtection="1">
      <alignment wrapText="1"/>
    </xf>
    <xf numFmtId="0" fontId="0" fillId="0" borderId="2" xfId="0" applyBorder="1" applyProtection="1"/>
    <xf numFmtId="0" fontId="6" fillId="3" borderId="17" xfId="0" applyFont="1" applyFill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right" vertical="center" wrapText="1"/>
    </xf>
    <xf numFmtId="0" fontId="13" fillId="9" borderId="51" xfId="0" applyFont="1" applyFill="1" applyBorder="1" applyProtection="1"/>
    <xf numFmtId="0" fontId="13" fillId="9" borderId="52" xfId="0" applyFont="1" applyFill="1" applyBorder="1" applyProtection="1"/>
    <xf numFmtId="0" fontId="1" fillId="0" borderId="47" xfId="0" applyFont="1" applyBorder="1" applyAlignment="1" applyProtection="1">
      <alignment horizontal="right" vertical="top" wrapText="1"/>
    </xf>
    <xf numFmtId="0" fontId="0" fillId="0" borderId="48" xfId="0" quotePrefix="1" applyBorder="1" applyAlignment="1" applyProtection="1">
      <alignment horizontal="right" vertical="top" wrapText="1"/>
    </xf>
    <xf numFmtId="0" fontId="0" fillId="0" borderId="49" xfId="0" applyBorder="1" applyAlignment="1" applyProtection="1">
      <alignment horizontal="left" vertical="top" wrapText="1"/>
    </xf>
    <xf numFmtId="0" fontId="0" fillId="0" borderId="28" xfId="0" applyBorder="1" applyAlignment="1" applyProtection="1">
      <alignment wrapText="1"/>
    </xf>
    <xf numFmtId="0" fontId="4" fillId="5" borderId="3" xfId="0" applyFont="1" applyFill="1" applyBorder="1" applyAlignment="1" applyProtection="1">
      <alignment wrapText="1"/>
    </xf>
    <xf numFmtId="2" fontId="0" fillId="0" borderId="3" xfId="0" applyNumberFormat="1" applyBorder="1" applyProtection="1"/>
    <xf numFmtId="0" fontId="0" fillId="5" borderId="3" xfId="0" applyFill="1" applyBorder="1" applyProtection="1"/>
    <xf numFmtId="2" fontId="0" fillId="0" borderId="3" xfId="0" applyNumberFormat="1" applyBorder="1" applyAlignment="1" applyProtection="1">
      <alignment vertical="center"/>
    </xf>
    <xf numFmtId="0" fontId="0" fillId="5" borderId="4" xfId="0" applyFill="1" applyBorder="1" applyProtection="1"/>
    <xf numFmtId="2" fontId="0" fillId="0" borderId="4" xfId="0" applyNumberFormat="1" applyBorder="1" applyProtection="1"/>
    <xf numFmtId="0" fontId="5" fillId="0" borderId="1" xfId="0" applyFont="1" applyBorder="1" applyProtection="1"/>
    <xf numFmtId="0" fontId="12" fillId="9" borderId="5" xfId="0" applyFont="1" applyFill="1" applyBorder="1" applyAlignment="1" applyProtection="1">
      <alignment vertical="center" wrapText="1"/>
    </xf>
    <xf numFmtId="2" fontId="13" fillId="9" borderId="52" xfId="0" applyNumberFormat="1" applyFont="1" applyFill="1" applyBorder="1" applyAlignment="1" applyProtection="1">
      <alignment horizontal="right" vertical="center" wrapText="1"/>
    </xf>
    <xf numFmtId="0" fontId="13" fillId="9" borderId="9" xfId="0" applyFont="1" applyFill="1" applyBorder="1" applyAlignment="1" applyProtection="1">
      <alignment wrapText="1"/>
    </xf>
    <xf numFmtId="0" fontId="2" fillId="0" borderId="8" xfId="0" applyFont="1" applyFill="1" applyBorder="1" applyAlignment="1" applyProtection="1">
      <alignment horizontal="right"/>
    </xf>
    <xf numFmtId="0" fontId="1" fillId="0" borderId="11" xfId="0" applyFont="1" applyFill="1" applyBorder="1" applyAlignment="1" applyProtection="1">
      <alignment horizontal="right"/>
    </xf>
    <xf numFmtId="0" fontId="0" fillId="0" borderId="19" xfId="0" quotePrefix="1" applyBorder="1" applyAlignment="1" applyProtection="1">
      <alignment horizontal="left" vertical="top" wrapText="1"/>
    </xf>
    <xf numFmtId="0" fontId="0" fillId="0" borderId="21" xfId="0" quotePrefix="1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wrapText="1"/>
    </xf>
    <xf numFmtId="0" fontId="0" fillId="0" borderId="16" xfId="0" applyBorder="1" applyAlignment="1" applyProtection="1">
      <alignment horizontal="left" wrapText="1"/>
    </xf>
    <xf numFmtId="0" fontId="0" fillId="0" borderId="30" xfId="0" quotePrefix="1" applyBorder="1" applyAlignment="1" applyProtection="1">
      <alignment horizontal="left" vertical="top" wrapText="1"/>
    </xf>
    <xf numFmtId="0" fontId="0" fillId="0" borderId="31" xfId="0" quotePrefix="1" applyBorder="1" applyAlignment="1" applyProtection="1">
      <alignment horizontal="left" vertical="top" wrapText="1"/>
    </xf>
    <xf numFmtId="0" fontId="2" fillId="0" borderId="54" xfId="0" quotePrefix="1" applyFont="1" applyBorder="1" applyAlignment="1" applyProtection="1">
      <alignment horizontal="left" wrapText="1"/>
    </xf>
    <xf numFmtId="0" fontId="2" fillId="0" borderId="55" xfId="0" applyFont="1" applyBorder="1" applyAlignment="1" applyProtection="1">
      <alignment horizontal="left" wrapText="1"/>
    </xf>
    <xf numFmtId="0" fontId="0" fillId="0" borderId="41" xfId="0" applyBorder="1" applyAlignment="1" applyProtection="1">
      <alignment horizontal="left" wrapText="1"/>
    </xf>
    <xf numFmtId="0" fontId="0" fillId="0" borderId="42" xfId="0" applyBorder="1" applyAlignment="1" applyProtection="1">
      <alignment horizontal="left" wrapText="1"/>
    </xf>
    <xf numFmtId="0" fontId="0" fillId="0" borderId="48" xfId="0" quotePrefix="1" applyBorder="1" applyAlignment="1" applyProtection="1">
      <alignment horizontal="center" vertical="top" wrapText="1"/>
    </xf>
    <xf numFmtId="0" fontId="0" fillId="0" borderId="57" xfId="0" quotePrefix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2D3A03F-3606-4A1F-9ADB-5D56F392A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30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3" name="Image 2">
          <a:extLst>
            <a:ext uri="{FF2B5EF4-FFF2-40B4-BE49-F238E27FC236}">
              <a16:creationId xmlns:a16="http://schemas.microsoft.com/office/drawing/2014/main" id="{44083515-B5A4-4B87-BB36-934692078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22DE5E66-34A1-4723-8620-DB32FEB36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3" name="Image 2">
          <a:extLst>
            <a:ext uri="{FF2B5EF4-FFF2-40B4-BE49-F238E27FC236}">
              <a16:creationId xmlns:a16="http://schemas.microsoft.com/office/drawing/2014/main" id="{529AD8A3-D838-4670-B2F1-A80895240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B9017F9D-8A3A-445E-BC23-5825CF398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3" name="Image 2">
          <a:extLst>
            <a:ext uri="{FF2B5EF4-FFF2-40B4-BE49-F238E27FC236}">
              <a16:creationId xmlns:a16="http://schemas.microsoft.com/office/drawing/2014/main" id="{8F90224F-0E45-4D0B-A686-125223850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4" name="Image 3">
          <a:extLst>
            <a:ext uri="{FF2B5EF4-FFF2-40B4-BE49-F238E27FC236}">
              <a16:creationId xmlns:a16="http://schemas.microsoft.com/office/drawing/2014/main" id="{1D2865B5-9E57-4A50-B3B4-677A9748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5" name="Image 4">
          <a:extLst>
            <a:ext uri="{FF2B5EF4-FFF2-40B4-BE49-F238E27FC236}">
              <a16:creationId xmlns:a16="http://schemas.microsoft.com/office/drawing/2014/main" id="{FBA62B10-EB48-40DB-87D6-4475338F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F18D5D6-1ABA-4100-8DA3-2EC4A027C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3" name="Image 2">
          <a:extLst>
            <a:ext uri="{FF2B5EF4-FFF2-40B4-BE49-F238E27FC236}">
              <a16:creationId xmlns:a16="http://schemas.microsoft.com/office/drawing/2014/main" id="{88FDC178-C91C-4196-910F-AD1B94C3D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4" name="Image 3">
          <a:extLst>
            <a:ext uri="{FF2B5EF4-FFF2-40B4-BE49-F238E27FC236}">
              <a16:creationId xmlns:a16="http://schemas.microsoft.com/office/drawing/2014/main" id="{9FDA0690-21C6-414C-90C4-6C138F4B4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5" name="Image 4">
          <a:extLst>
            <a:ext uri="{FF2B5EF4-FFF2-40B4-BE49-F238E27FC236}">
              <a16:creationId xmlns:a16="http://schemas.microsoft.com/office/drawing/2014/main" id="{081ECD3B-92E5-4D16-9420-964FE68EA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19050</xdr:colOff>
      <xdr:row>1</xdr:row>
      <xdr:rowOff>0</xdr:rowOff>
    </xdr:from>
    <xdr:ext cx="9753600" cy="3848100"/>
    <xdr:pic>
      <xdr:nvPicPr>
        <xdr:cNvPr id="2" name="Image 1">
          <a:extLst>
            <a:ext uri="{FF2B5EF4-FFF2-40B4-BE49-F238E27FC236}">
              <a16:creationId xmlns:a16="http://schemas.microsoft.com/office/drawing/2014/main" id="{581556E4-1A4B-42B9-9EA4-87D484DE3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3" name="Image 2">
          <a:extLst>
            <a:ext uri="{FF2B5EF4-FFF2-40B4-BE49-F238E27FC236}">
              <a16:creationId xmlns:a16="http://schemas.microsoft.com/office/drawing/2014/main" id="{86563C75-D849-4B70-BC35-E64206D8F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4" name="Image 3">
          <a:extLst>
            <a:ext uri="{FF2B5EF4-FFF2-40B4-BE49-F238E27FC236}">
              <a16:creationId xmlns:a16="http://schemas.microsoft.com/office/drawing/2014/main" id="{08ABACD3-3E15-4FD8-866D-4C9F0B6A6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19050</xdr:colOff>
      <xdr:row>1</xdr:row>
      <xdr:rowOff>0</xdr:rowOff>
    </xdr:from>
    <xdr:ext cx="9753600" cy="3848100"/>
    <xdr:pic>
      <xdr:nvPicPr>
        <xdr:cNvPr id="5" name="Image 4">
          <a:extLst>
            <a:ext uri="{FF2B5EF4-FFF2-40B4-BE49-F238E27FC236}">
              <a16:creationId xmlns:a16="http://schemas.microsoft.com/office/drawing/2014/main" id="{187560DB-69F6-4484-A4B9-DCA5D8A13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41350" y="190500"/>
          <a:ext cx="97536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24F7-C01F-4B1D-8713-942E19BC3D27}">
  <sheetPr>
    <pageSetUpPr fitToPage="1"/>
  </sheetPr>
  <dimension ref="B2:C22"/>
  <sheetViews>
    <sheetView zoomScale="85" zoomScaleNormal="85" workbookViewId="0">
      <selection activeCell="C3" sqref="C3"/>
    </sheetView>
  </sheetViews>
  <sheetFormatPr baseColWidth="10" defaultColWidth="11.42578125" defaultRowHeight="15" x14ac:dyDescent="0.25"/>
  <cols>
    <col min="2" max="2" width="91.5703125" customWidth="1"/>
    <col min="3" max="3" width="84.5703125" customWidth="1"/>
    <col min="4" max="6" width="16.42578125" customWidth="1"/>
    <col min="7" max="7" width="20.5703125" customWidth="1"/>
    <col min="8" max="13" width="16.42578125" customWidth="1"/>
    <col min="30" max="30" width="16.140625" customWidth="1"/>
  </cols>
  <sheetData>
    <row r="2" spans="2:3" x14ac:dyDescent="0.25">
      <c r="C2" s="2" t="s">
        <v>0</v>
      </c>
    </row>
    <row r="3" spans="2:3" ht="18.75" x14ac:dyDescent="0.25">
      <c r="B3" s="3" t="s">
        <v>1</v>
      </c>
      <c r="C3" s="4" t="s">
        <v>2</v>
      </c>
    </row>
    <row r="4" spans="2:3" ht="27.75" customHeight="1" x14ac:dyDescent="0.25">
      <c r="B4" s="5" t="s">
        <v>3</v>
      </c>
      <c r="C4" s="6"/>
    </row>
    <row r="5" spans="2:3" ht="27" customHeight="1" x14ac:dyDescent="0.25">
      <c r="B5" s="7" t="s">
        <v>4</v>
      </c>
      <c r="C5" s="8"/>
    </row>
    <row r="6" spans="2:3" ht="27" customHeight="1" x14ac:dyDescent="0.25">
      <c r="B6" s="9" t="s">
        <v>5</v>
      </c>
      <c r="C6" s="10" t="s">
        <v>6</v>
      </c>
    </row>
    <row r="7" spans="2:3" ht="27" customHeight="1" x14ac:dyDescent="0.25">
      <c r="B7" s="11" t="s">
        <v>7</v>
      </c>
      <c r="C7" s="8"/>
    </row>
    <row r="8" spans="2:3" ht="27" customHeight="1" x14ac:dyDescent="0.25">
      <c r="B8" s="9" t="s">
        <v>5</v>
      </c>
      <c r="C8" s="10" t="s">
        <v>8</v>
      </c>
    </row>
    <row r="9" spans="2:3" ht="27" customHeight="1" x14ac:dyDescent="0.25">
      <c r="B9" s="11" t="s">
        <v>9</v>
      </c>
      <c r="C9" s="8"/>
    </row>
    <row r="10" spans="2:3" ht="27" customHeight="1" x14ac:dyDescent="0.25">
      <c r="B10" s="9" t="s">
        <v>5</v>
      </c>
      <c r="C10" s="10" t="s">
        <v>10</v>
      </c>
    </row>
    <row r="11" spans="2:3" ht="27" customHeight="1" x14ac:dyDescent="0.25">
      <c r="B11" s="12" t="s">
        <v>11</v>
      </c>
      <c r="C11" s="6"/>
    </row>
    <row r="12" spans="2:3" ht="27" customHeight="1" x14ac:dyDescent="0.25">
      <c r="B12" s="13" t="s">
        <v>12</v>
      </c>
      <c r="C12" s="14" t="s">
        <v>13</v>
      </c>
    </row>
    <row r="13" spans="2:3" ht="27" customHeight="1" x14ac:dyDescent="0.25">
      <c r="B13" s="9" t="s">
        <v>14</v>
      </c>
      <c r="C13" s="10" t="s">
        <v>15</v>
      </c>
    </row>
    <row r="14" spans="2:3" ht="27" customHeight="1" x14ac:dyDescent="0.25">
      <c r="B14" s="9" t="s">
        <v>16</v>
      </c>
      <c r="C14" s="10" t="s">
        <v>17</v>
      </c>
    </row>
    <row r="15" spans="2:3" ht="61.5" customHeight="1" x14ac:dyDescent="0.25">
      <c r="B15" s="9" t="s">
        <v>18</v>
      </c>
      <c r="C15" s="10" t="s">
        <v>15</v>
      </c>
    </row>
    <row r="16" spans="2:3" s="1" customFormat="1" ht="43.5" customHeight="1" x14ac:dyDescent="0.25">
      <c r="B16" s="9" t="s">
        <v>19</v>
      </c>
      <c r="C16" s="10" t="s">
        <v>20</v>
      </c>
    </row>
    <row r="17" spans="2:3" s="1" customFormat="1" ht="27" customHeight="1" x14ac:dyDescent="0.25">
      <c r="B17" s="12" t="s">
        <v>21</v>
      </c>
      <c r="C17" s="6"/>
    </row>
    <row r="18" spans="2:3" ht="27" customHeight="1" x14ac:dyDescent="0.25">
      <c r="B18" s="15" t="s">
        <v>22</v>
      </c>
      <c r="C18" s="16" t="s">
        <v>23</v>
      </c>
    </row>
    <row r="19" spans="2:3" s="1" customFormat="1" ht="27" customHeight="1" x14ac:dyDescent="0.25">
      <c r="B19" s="17" t="s">
        <v>24</v>
      </c>
      <c r="C19" s="10" t="s">
        <v>25</v>
      </c>
    </row>
    <row r="20" spans="2:3" s="1" customFormat="1" ht="27" customHeight="1" x14ac:dyDescent="0.25">
      <c r="B20" s="9" t="s">
        <v>26</v>
      </c>
      <c r="C20" s="10" t="s">
        <v>17</v>
      </c>
    </row>
    <row r="21" spans="2:3" s="1" customFormat="1" ht="27" customHeight="1" x14ac:dyDescent="0.25">
      <c r="B21" s="13" t="s">
        <v>27</v>
      </c>
      <c r="C21" s="18" t="s">
        <v>6</v>
      </c>
    </row>
    <row r="22" spans="2:3" ht="27" customHeight="1" x14ac:dyDescent="0.25">
      <c r="B22" s="19" t="s">
        <v>28</v>
      </c>
      <c r="C22" s="20" t="s">
        <v>29</v>
      </c>
    </row>
  </sheetData>
  <sheetProtection algorithmName="SHA-512" hashValue="pLmS3Q7ZNzy/7LAEE79vG/nLf8DrIYfxlzIewLmZBnjMiQpEEzuZtZ/PV0FLbEML03FcYVRTiLpeaeavfRilnA==" saltValue="L4i5i6WGLaaz+EfYk6+Ilg==" spinCount="100000" sheet="1" objects="1" scenarios="1"/>
  <phoneticPr fontId="8" type="noConversion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BDF3A-7950-4F11-A313-3F2E7618C57F}">
  <sheetPr>
    <pageSetUpPr fitToPage="1"/>
  </sheetPr>
  <dimension ref="A2:J50"/>
  <sheetViews>
    <sheetView tabSelected="1" workbookViewId="0">
      <selection activeCell="F9" sqref="F9"/>
    </sheetView>
  </sheetViews>
  <sheetFormatPr baseColWidth="10" defaultColWidth="11.42578125" defaultRowHeight="15" x14ac:dyDescent="0.25"/>
  <cols>
    <col min="1" max="1" width="17.140625" style="21" customWidth="1"/>
    <col min="2" max="2" width="46.42578125" style="21" customWidth="1"/>
    <col min="3" max="3" width="18.7109375" style="21" customWidth="1"/>
    <col min="4" max="4" width="20.28515625" style="21" customWidth="1"/>
    <col min="5" max="5" width="5.5703125" style="43" bestFit="1" customWidth="1"/>
    <col min="6" max="6" width="56" style="21" customWidth="1"/>
    <col min="7" max="7" width="4.28515625" style="21" customWidth="1"/>
    <col min="8" max="46" width="18.7109375" style="21" customWidth="1"/>
    <col min="47" max="16384" width="11.42578125" style="21"/>
  </cols>
  <sheetData>
    <row r="2" spans="2:10" x14ac:dyDescent="0.25">
      <c r="B2" s="42" t="s">
        <v>161</v>
      </c>
    </row>
    <row r="3" spans="2:10" x14ac:dyDescent="0.25">
      <c r="B3" s="44" t="s">
        <v>162</v>
      </c>
    </row>
    <row r="4" spans="2:10" x14ac:dyDescent="0.25">
      <c r="B4" s="45" t="s">
        <v>32</v>
      </c>
      <c r="C4" s="46">
        <f>D45</f>
        <v>441.94000000000005</v>
      </c>
      <c r="D4" s="47" t="s">
        <v>33</v>
      </c>
    </row>
    <row r="5" spans="2:10" x14ac:dyDescent="0.25">
      <c r="B5" s="48" t="s">
        <v>34</v>
      </c>
      <c r="C5" s="49">
        <v>8</v>
      </c>
      <c r="D5" s="50" t="s">
        <v>35</v>
      </c>
    </row>
    <row r="6" spans="2:10" ht="45.75" customHeight="1" x14ac:dyDescent="0.25">
      <c r="B6" s="51" t="s">
        <v>36</v>
      </c>
      <c r="C6" s="156">
        <v>25</v>
      </c>
      <c r="D6" s="53" t="s">
        <v>38</v>
      </c>
      <c r="E6" s="54"/>
    </row>
    <row r="7" spans="2:10" ht="15.75" customHeight="1" x14ac:dyDescent="0.25">
      <c r="B7" s="55" t="s">
        <v>39</v>
      </c>
      <c r="C7" s="56" t="s">
        <v>40</v>
      </c>
      <c r="D7" s="57"/>
      <c r="E7" s="54"/>
    </row>
    <row r="8" spans="2:10" ht="50.25" customHeight="1" x14ac:dyDescent="0.25">
      <c r="B8" s="51" t="s">
        <v>102</v>
      </c>
      <c r="C8" s="167" t="s">
        <v>163</v>
      </c>
      <c r="D8" s="59"/>
      <c r="E8" s="54"/>
    </row>
    <row r="9" spans="2:10" s="35" customFormat="1" ht="126.75" customHeight="1" x14ac:dyDescent="0.25">
      <c r="B9" s="60" t="s">
        <v>43</v>
      </c>
      <c r="C9" s="184" t="s">
        <v>146</v>
      </c>
      <c r="D9" s="185"/>
      <c r="E9" s="61"/>
      <c r="H9" s="62"/>
      <c r="I9" s="63"/>
      <c r="J9" s="64"/>
    </row>
    <row r="10" spans="2:10" s="35" customFormat="1" ht="151.5" customHeight="1" x14ac:dyDescent="0.25">
      <c r="B10" s="65" t="s">
        <v>45</v>
      </c>
      <c r="C10" s="180" t="s">
        <v>46</v>
      </c>
      <c r="D10" s="181"/>
    </row>
    <row r="14" spans="2:10" ht="36" customHeight="1" x14ac:dyDescent="0.25">
      <c r="B14" s="66" t="s">
        <v>47</v>
      </c>
      <c r="G14" s="67"/>
    </row>
    <row r="15" spans="2:10" x14ac:dyDescent="0.25">
      <c r="B15" s="68" t="s">
        <v>48</v>
      </c>
      <c r="C15" s="69">
        <v>3</v>
      </c>
      <c r="D15" s="47"/>
      <c r="G15" s="70"/>
    </row>
    <row r="16" spans="2:10" ht="15" customHeight="1" x14ac:dyDescent="0.25">
      <c r="B16" s="71" t="s">
        <v>49</v>
      </c>
      <c r="C16" s="182" t="s">
        <v>147</v>
      </c>
      <c r="D16" s="183"/>
      <c r="E16" s="72"/>
      <c r="G16" s="70"/>
    </row>
    <row r="17" spans="1:9" ht="20.25" customHeight="1" x14ac:dyDescent="0.25">
      <c r="B17" s="73" t="s">
        <v>51</v>
      </c>
      <c r="C17" s="179" t="s">
        <v>190</v>
      </c>
      <c r="D17" s="75" t="s">
        <v>53</v>
      </c>
      <c r="G17" s="76"/>
      <c r="H17" s="76"/>
      <c r="I17" s="77"/>
    </row>
    <row r="18" spans="1:9" ht="45" x14ac:dyDescent="0.25">
      <c r="B18" s="78" t="s">
        <v>54</v>
      </c>
      <c r="C18" s="79">
        <v>1</v>
      </c>
      <c r="D18" s="80" t="s">
        <v>55</v>
      </c>
      <c r="E18" s="81"/>
      <c r="G18" s="82"/>
      <c r="H18" s="83"/>
      <c r="I18" s="84"/>
    </row>
    <row r="19" spans="1:9" s="85" customFormat="1" ht="15.75" thickBot="1" x14ac:dyDescent="0.3">
      <c r="B19" s="86" t="s">
        <v>164</v>
      </c>
      <c r="C19" s="178" t="s">
        <v>189</v>
      </c>
      <c r="D19" s="178" t="s">
        <v>191</v>
      </c>
      <c r="E19" s="89"/>
      <c r="G19" s="90"/>
      <c r="H19" s="90"/>
    </row>
    <row r="20" spans="1:9" ht="45.75" thickBot="1" x14ac:dyDescent="0.3">
      <c r="B20" s="164" t="s">
        <v>165</v>
      </c>
      <c r="C20" s="190" t="s">
        <v>166</v>
      </c>
      <c r="D20" s="191"/>
      <c r="G20" s="70"/>
      <c r="H20" s="70"/>
    </row>
    <row r="21" spans="1:9" s="148" customFormat="1" x14ac:dyDescent="0.25">
      <c r="A21" s="84"/>
      <c r="B21" s="91"/>
      <c r="C21" s="92"/>
      <c r="E21" s="81"/>
    </row>
    <row r="22" spans="1:9" x14ac:dyDescent="0.25">
      <c r="A22" s="93" t="s">
        <v>59</v>
      </c>
      <c r="B22" s="93" t="s">
        <v>60</v>
      </c>
      <c r="C22" s="93" t="s">
        <v>61</v>
      </c>
      <c r="D22" s="93" t="s">
        <v>62</v>
      </c>
      <c r="E22" s="149" t="s">
        <v>63</v>
      </c>
      <c r="F22" s="93" t="s">
        <v>64</v>
      </c>
    </row>
    <row r="23" spans="1:9" x14ac:dyDescent="0.25">
      <c r="A23" s="157" t="s">
        <v>109</v>
      </c>
      <c r="B23" s="98" t="s">
        <v>167</v>
      </c>
      <c r="C23" s="168" t="s">
        <v>168</v>
      </c>
      <c r="D23" s="169">
        <v>16.100000000000001</v>
      </c>
      <c r="E23" s="160">
        <v>1</v>
      </c>
      <c r="F23" s="157"/>
    </row>
    <row r="24" spans="1:9" x14ac:dyDescent="0.25">
      <c r="A24" s="97" t="s">
        <v>109</v>
      </c>
      <c r="B24" s="98" t="s">
        <v>66</v>
      </c>
      <c r="C24" s="168" t="s">
        <v>169</v>
      </c>
      <c r="D24" s="169"/>
      <c r="E24" s="101"/>
      <c r="F24" s="97"/>
    </row>
    <row r="25" spans="1:9" x14ac:dyDescent="0.25">
      <c r="A25" s="97" t="s">
        <v>109</v>
      </c>
      <c r="B25" s="98" t="s">
        <v>110</v>
      </c>
      <c r="C25" s="168" t="s">
        <v>168</v>
      </c>
      <c r="D25" s="169">
        <v>72.3</v>
      </c>
      <c r="E25" s="101">
        <v>3</v>
      </c>
      <c r="F25" s="97"/>
    </row>
    <row r="26" spans="1:9" x14ac:dyDescent="0.25">
      <c r="A26" s="97" t="s">
        <v>109</v>
      </c>
      <c r="B26" s="98" t="s">
        <v>170</v>
      </c>
      <c r="C26" s="168" t="s">
        <v>168</v>
      </c>
      <c r="D26" s="169">
        <v>25.38</v>
      </c>
      <c r="E26" s="103">
        <v>3</v>
      </c>
      <c r="F26" s="97"/>
    </row>
    <row r="27" spans="1:9" x14ac:dyDescent="0.25">
      <c r="A27" s="97" t="s">
        <v>109</v>
      </c>
      <c r="B27" s="98" t="s">
        <v>133</v>
      </c>
      <c r="C27" s="170" t="s">
        <v>168</v>
      </c>
      <c r="D27" s="169">
        <v>102.25</v>
      </c>
      <c r="E27" s="104">
        <v>7</v>
      </c>
      <c r="F27" s="97"/>
    </row>
    <row r="28" spans="1:9" x14ac:dyDescent="0.25">
      <c r="A28" s="97" t="s">
        <v>109</v>
      </c>
      <c r="B28" s="98" t="s">
        <v>70</v>
      </c>
      <c r="C28" s="170" t="s">
        <v>168</v>
      </c>
      <c r="D28" s="169">
        <v>53.48</v>
      </c>
      <c r="E28" s="104">
        <v>3</v>
      </c>
      <c r="F28" s="97"/>
    </row>
    <row r="29" spans="1:9" x14ac:dyDescent="0.25">
      <c r="A29" s="97" t="s">
        <v>109</v>
      </c>
      <c r="B29" s="98" t="s">
        <v>171</v>
      </c>
      <c r="C29" s="170" t="s">
        <v>168</v>
      </c>
      <c r="D29" s="169">
        <v>5.62</v>
      </c>
      <c r="E29" s="104">
        <v>1</v>
      </c>
      <c r="F29" s="97" t="s">
        <v>172</v>
      </c>
    </row>
    <row r="30" spans="1:9" x14ac:dyDescent="0.25">
      <c r="A30" s="97" t="s">
        <v>109</v>
      </c>
      <c r="B30" s="98" t="s">
        <v>75</v>
      </c>
      <c r="C30" s="170" t="s">
        <v>169</v>
      </c>
      <c r="D30" s="169">
        <v>17.100000000000001</v>
      </c>
      <c r="E30" s="104">
        <v>2</v>
      </c>
      <c r="F30" s="97" t="s">
        <v>173</v>
      </c>
    </row>
    <row r="31" spans="1:9" x14ac:dyDescent="0.25">
      <c r="A31" s="97" t="s">
        <v>109</v>
      </c>
      <c r="B31" s="98" t="s">
        <v>174</v>
      </c>
      <c r="C31" s="170" t="s">
        <v>168</v>
      </c>
      <c r="D31" s="169"/>
      <c r="E31" s="104">
        <v>1</v>
      </c>
      <c r="F31" s="97"/>
    </row>
    <row r="32" spans="1:9" x14ac:dyDescent="0.25">
      <c r="A32" s="97" t="s">
        <v>109</v>
      </c>
      <c r="B32" s="98" t="s">
        <v>175</v>
      </c>
      <c r="C32" s="170" t="s">
        <v>169</v>
      </c>
      <c r="D32" s="169"/>
      <c r="E32" s="104">
        <v>1</v>
      </c>
      <c r="F32" s="97"/>
    </row>
    <row r="33" spans="1:6" x14ac:dyDescent="0.25">
      <c r="A33" s="97"/>
      <c r="B33" s="98"/>
      <c r="C33" s="170"/>
      <c r="D33" s="169"/>
      <c r="E33" s="104"/>
      <c r="F33" s="97"/>
    </row>
    <row r="34" spans="1:6" x14ac:dyDescent="0.25">
      <c r="A34" s="97" t="s">
        <v>65</v>
      </c>
      <c r="B34" s="98" t="s">
        <v>176</v>
      </c>
      <c r="C34" s="170" t="s">
        <v>67</v>
      </c>
      <c r="D34" s="169">
        <v>25.1</v>
      </c>
      <c r="E34" s="104"/>
      <c r="F34" s="97"/>
    </row>
    <row r="35" spans="1:6" x14ac:dyDescent="0.25">
      <c r="A35" s="97" t="s">
        <v>65</v>
      </c>
      <c r="B35" s="98" t="s">
        <v>70</v>
      </c>
      <c r="C35" s="168" t="s">
        <v>67</v>
      </c>
      <c r="D35" s="169">
        <v>74.599999999999994</v>
      </c>
      <c r="E35" s="105">
        <v>6</v>
      </c>
      <c r="F35" s="97"/>
    </row>
    <row r="36" spans="1:6" x14ac:dyDescent="0.25">
      <c r="A36" s="97" t="s">
        <v>65</v>
      </c>
      <c r="B36" s="98" t="s">
        <v>75</v>
      </c>
      <c r="C36" s="168" t="s">
        <v>72</v>
      </c>
      <c r="D36" s="171">
        <v>9</v>
      </c>
      <c r="E36" s="105">
        <v>1</v>
      </c>
      <c r="F36" s="107" t="s">
        <v>177</v>
      </c>
    </row>
    <row r="37" spans="1:6" x14ac:dyDescent="0.25">
      <c r="A37" s="97" t="s">
        <v>65</v>
      </c>
      <c r="B37" s="98" t="s">
        <v>71</v>
      </c>
      <c r="C37" s="168" t="s">
        <v>178</v>
      </c>
      <c r="D37" s="171">
        <v>9.81</v>
      </c>
      <c r="E37" s="105">
        <v>1</v>
      </c>
      <c r="F37" s="107" t="s">
        <v>179</v>
      </c>
    </row>
    <row r="38" spans="1:6" x14ac:dyDescent="0.25">
      <c r="A38" s="97" t="s">
        <v>65</v>
      </c>
      <c r="B38" s="108" t="s">
        <v>78</v>
      </c>
      <c r="C38" s="168" t="s">
        <v>67</v>
      </c>
      <c r="D38" s="169">
        <v>1.5</v>
      </c>
      <c r="E38" s="104">
        <v>5</v>
      </c>
      <c r="F38" s="97"/>
    </row>
    <row r="39" spans="1:6" x14ac:dyDescent="0.25">
      <c r="A39" s="97"/>
      <c r="B39" s="98"/>
      <c r="C39" s="168"/>
      <c r="D39" s="171"/>
      <c r="E39" s="105"/>
      <c r="F39" s="97"/>
    </row>
    <row r="40" spans="1:6" x14ac:dyDescent="0.25">
      <c r="A40" s="97" t="s">
        <v>88</v>
      </c>
      <c r="B40" s="98" t="s">
        <v>75</v>
      </c>
      <c r="C40" s="168" t="s">
        <v>169</v>
      </c>
      <c r="D40" s="171">
        <v>18.3</v>
      </c>
      <c r="E40" s="105">
        <v>1</v>
      </c>
      <c r="F40" s="107" t="s">
        <v>180</v>
      </c>
    </row>
    <row r="41" spans="1:6" x14ac:dyDescent="0.25">
      <c r="A41" s="97" t="s">
        <v>88</v>
      </c>
      <c r="B41" s="98" t="s">
        <v>181</v>
      </c>
      <c r="C41" s="168" t="s">
        <v>169</v>
      </c>
      <c r="D41" s="171">
        <v>11.4</v>
      </c>
      <c r="E41" s="105">
        <v>1</v>
      </c>
      <c r="F41" s="106" t="s">
        <v>182</v>
      </c>
    </row>
    <row r="42" spans="1:6" x14ac:dyDescent="0.25">
      <c r="A42" s="97" t="s">
        <v>88</v>
      </c>
      <c r="B42" s="98" t="s">
        <v>183</v>
      </c>
      <c r="C42" s="168" t="s">
        <v>169</v>
      </c>
      <c r="D42" s="171">
        <v>0</v>
      </c>
      <c r="E42" s="105"/>
      <c r="F42" s="107"/>
    </row>
    <row r="43" spans="1:6" ht="30" x14ac:dyDescent="0.25">
      <c r="A43" s="97" t="s">
        <v>184</v>
      </c>
      <c r="B43" s="108" t="s">
        <v>89</v>
      </c>
      <c r="C43" s="168"/>
      <c r="D43" s="169"/>
      <c r="E43" s="104"/>
      <c r="F43" s="106" t="s">
        <v>90</v>
      </c>
    </row>
    <row r="44" spans="1:6" x14ac:dyDescent="0.25">
      <c r="A44" s="110"/>
      <c r="B44" s="111"/>
      <c r="C44" s="172"/>
      <c r="D44" s="173"/>
      <c r="E44" s="112"/>
      <c r="F44" s="110"/>
    </row>
    <row r="45" spans="1:6" x14ac:dyDescent="0.25">
      <c r="C45" s="113" t="s">
        <v>32</v>
      </c>
      <c r="D45" s="174">
        <f>SUM(D23:D44)</f>
        <v>441.94000000000005</v>
      </c>
      <c r="E45" s="22"/>
    </row>
    <row r="46" spans="1:6" ht="60" customHeight="1" x14ac:dyDescent="0.25"/>
    <row r="48" spans="1:6" ht="60" x14ac:dyDescent="0.25">
      <c r="B48" s="117" t="s">
        <v>185</v>
      </c>
      <c r="C48" s="118"/>
      <c r="D48" s="118">
        <f>D49+D50</f>
        <v>366.67999999999995</v>
      </c>
      <c r="E48" s="120"/>
      <c r="F48" s="121" t="s">
        <v>119</v>
      </c>
    </row>
    <row r="49" spans="2:6" ht="68.25" customHeight="1" x14ac:dyDescent="0.25">
      <c r="B49" s="175" t="s">
        <v>186</v>
      </c>
      <c r="C49" s="123"/>
      <c r="D49" s="123">
        <f>131.14+155.54</f>
        <v>286.67999999999995</v>
      </c>
      <c r="F49" s="152"/>
    </row>
    <row r="50" spans="2:6" ht="64.5" x14ac:dyDescent="0.25">
      <c r="B50" s="126" t="s">
        <v>187</v>
      </c>
      <c r="C50" s="127"/>
      <c r="D50" s="176">
        <v>80</v>
      </c>
      <c r="E50" s="154"/>
      <c r="F50" s="177" t="s">
        <v>188</v>
      </c>
    </row>
  </sheetData>
  <sheetProtection algorithmName="SHA-512" hashValue="DlFBgqarmV5xhIPbnbpQeSJfGfKXE+t2EtAxhIp3IXaCqY0OnJ5MbW88I0rloaGWucbLAJHrHaqBvXi1mstqNQ==" saltValue="PQhI7xU1uHivlCvxbclW0g==" spinCount="100000" sheet="1" objects="1" scenarios="1"/>
  <mergeCells count="4">
    <mergeCell ref="C9:D9"/>
    <mergeCell ref="C10:D10"/>
    <mergeCell ref="C16:D16"/>
    <mergeCell ref="C20:D20"/>
  </mergeCells>
  <pageMargins left="0.70866141732283472" right="0.70866141732283472" top="0.74803149606299213" bottom="0.74803149606299213" header="0.31496062992125984" footer="0.31496062992125984"/>
  <pageSetup paperSize="8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6784-C2B4-45E4-ABE4-818BE52C24F7}">
  <sheetPr>
    <pageSetUpPr fitToPage="1"/>
  </sheetPr>
  <dimension ref="A2:AT47"/>
  <sheetViews>
    <sheetView workbookViewId="0">
      <selection sqref="A1:XFD1048576"/>
    </sheetView>
  </sheetViews>
  <sheetFormatPr baseColWidth="10" defaultColWidth="11.42578125" defaultRowHeight="15" x14ac:dyDescent="0.25"/>
  <cols>
    <col min="1" max="1" width="11.42578125" style="21"/>
    <col min="2" max="2" width="46.42578125" style="21" customWidth="1"/>
    <col min="3" max="3" width="18.7109375" style="21" customWidth="1"/>
    <col min="4" max="4" width="20.28515625" style="21" customWidth="1"/>
    <col min="5" max="5" width="5.5703125" style="43" bestFit="1" customWidth="1"/>
    <col min="6" max="6" width="56" style="21" customWidth="1"/>
    <col min="7" max="7" width="7" style="21" customWidth="1"/>
    <col min="8" max="46" width="18.7109375" style="21" customWidth="1"/>
    <col min="47" max="16384" width="11.42578125" style="21"/>
  </cols>
  <sheetData>
    <row r="2" spans="2:10" x14ac:dyDescent="0.25">
      <c r="B2" s="42" t="s">
        <v>30</v>
      </c>
    </row>
    <row r="3" spans="2:10" x14ac:dyDescent="0.25">
      <c r="B3" s="44" t="s">
        <v>31</v>
      </c>
    </row>
    <row r="4" spans="2:10" x14ac:dyDescent="0.25">
      <c r="B4" s="45" t="s">
        <v>32</v>
      </c>
      <c r="C4" s="46">
        <f>+D41</f>
        <v>698.69999999999993</v>
      </c>
      <c r="D4" s="47" t="s">
        <v>33</v>
      </c>
    </row>
    <row r="5" spans="2:10" x14ac:dyDescent="0.25">
      <c r="B5" s="48" t="s">
        <v>34</v>
      </c>
      <c r="C5" s="49">
        <v>15</v>
      </c>
      <c r="D5" s="50" t="s">
        <v>35</v>
      </c>
    </row>
    <row r="6" spans="2:10" ht="105.75" customHeight="1" x14ac:dyDescent="0.25">
      <c r="B6" s="51" t="s">
        <v>36</v>
      </c>
      <c r="C6" s="52" t="s">
        <v>37</v>
      </c>
      <c r="D6" s="53" t="s">
        <v>38</v>
      </c>
      <c r="E6" s="54"/>
    </row>
    <row r="7" spans="2:10" ht="15.75" customHeight="1" x14ac:dyDescent="0.25">
      <c r="B7" s="55" t="s">
        <v>39</v>
      </c>
      <c r="C7" s="56" t="s">
        <v>40</v>
      </c>
      <c r="D7" s="57"/>
      <c r="E7" s="54"/>
    </row>
    <row r="8" spans="2:10" ht="14.25" customHeight="1" x14ac:dyDescent="0.25">
      <c r="B8" s="51" t="s">
        <v>41</v>
      </c>
      <c r="C8" s="58" t="s">
        <v>42</v>
      </c>
      <c r="D8" s="59"/>
      <c r="E8" s="54"/>
    </row>
    <row r="9" spans="2:10" s="35" customFormat="1" ht="121.5" customHeight="1" x14ac:dyDescent="0.25">
      <c r="B9" s="60" t="s">
        <v>43</v>
      </c>
      <c r="C9" s="184" t="s">
        <v>44</v>
      </c>
      <c r="D9" s="185"/>
      <c r="E9" s="61"/>
      <c r="H9" s="62"/>
      <c r="I9" s="63"/>
      <c r="J9" s="64"/>
    </row>
    <row r="10" spans="2:10" s="35" customFormat="1" ht="138.75" customHeight="1" x14ac:dyDescent="0.25">
      <c r="B10" s="65" t="s">
        <v>45</v>
      </c>
      <c r="C10" s="180" t="s">
        <v>46</v>
      </c>
      <c r="D10" s="181"/>
    </row>
    <row r="14" spans="2:10" ht="31.5" customHeight="1" x14ac:dyDescent="0.25">
      <c r="B14" s="66" t="s">
        <v>47</v>
      </c>
      <c r="G14" s="67"/>
    </row>
    <row r="15" spans="2:10" x14ac:dyDescent="0.25">
      <c r="B15" s="68" t="s">
        <v>48</v>
      </c>
      <c r="C15" s="69">
        <v>5</v>
      </c>
      <c r="D15" s="47"/>
      <c r="G15" s="70"/>
    </row>
    <row r="16" spans="2:10" x14ac:dyDescent="0.25">
      <c r="B16" s="71" t="s">
        <v>49</v>
      </c>
      <c r="C16" s="182" t="s">
        <v>50</v>
      </c>
      <c r="D16" s="183"/>
      <c r="E16" s="72"/>
      <c r="G16" s="70"/>
    </row>
    <row r="17" spans="1:46" ht="20.25" customHeight="1" x14ac:dyDescent="0.25">
      <c r="B17" s="73" t="s">
        <v>51</v>
      </c>
      <c r="C17" s="74" t="s">
        <v>52</v>
      </c>
      <c r="D17" s="75" t="s">
        <v>53</v>
      </c>
      <c r="G17" s="76"/>
      <c r="H17" s="76"/>
      <c r="I17" s="77"/>
    </row>
    <row r="18" spans="1:46" ht="45" x14ac:dyDescent="0.25">
      <c r="B18" s="78" t="s">
        <v>54</v>
      </c>
      <c r="C18" s="79">
        <v>1</v>
      </c>
      <c r="D18" s="80" t="s">
        <v>55</v>
      </c>
      <c r="E18" s="81"/>
      <c r="G18" s="82"/>
      <c r="H18" s="83"/>
      <c r="I18" s="84"/>
    </row>
    <row r="19" spans="1:46" s="85" customFormat="1" x14ac:dyDescent="0.25">
      <c r="B19" s="86" t="s">
        <v>56</v>
      </c>
      <c r="C19" s="87" t="s">
        <v>57</v>
      </c>
      <c r="D19" s="88" t="s">
        <v>58</v>
      </c>
      <c r="E19" s="89"/>
      <c r="G19" s="90"/>
      <c r="H19" s="90"/>
    </row>
    <row r="20" spans="1:46" x14ac:dyDescent="0.25">
      <c r="B20" s="70"/>
      <c r="C20" s="70"/>
      <c r="G20" s="70"/>
      <c r="H20" s="70"/>
    </row>
    <row r="21" spans="1:46" x14ac:dyDescent="0.25">
      <c r="B21" s="91"/>
      <c r="C21" s="92"/>
      <c r="G21" s="70"/>
      <c r="H21" s="70"/>
    </row>
    <row r="22" spans="1:46" x14ac:dyDescent="0.25">
      <c r="A22" s="93" t="s">
        <v>59</v>
      </c>
      <c r="B22" s="93" t="s">
        <v>60</v>
      </c>
      <c r="C22" s="93" t="s">
        <v>61</v>
      </c>
      <c r="D22" s="94" t="s">
        <v>62</v>
      </c>
      <c r="E22" s="95" t="s">
        <v>63</v>
      </c>
      <c r="F22" s="93" t="s">
        <v>64</v>
      </c>
      <c r="AT22" s="96" t="e">
        <f>SUM(#REF!)</f>
        <v>#REF!</v>
      </c>
    </row>
    <row r="23" spans="1:46" x14ac:dyDescent="0.25">
      <c r="A23" s="97" t="s">
        <v>65</v>
      </c>
      <c r="B23" s="98" t="s">
        <v>66</v>
      </c>
      <c r="C23" s="99" t="s">
        <v>67</v>
      </c>
      <c r="D23" s="100">
        <v>30.52</v>
      </c>
      <c r="E23" s="101">
        <v>1</v>
      </c>
      <c r="F23" s="97"/>
    </row>
    <row r="24" spans="1:46" x14ac:dyDescent="0.25">
      <c r="A24" s="97" t="s">
        <v>65</v>
      </c>
      <c r="B24" s="98" t="s">
        <v>68</v>
      </c>
      <c r="C24" s="99" t="s">
        <v>67</v>
      </c>
      <c r="D24" s="102">
        <v>48.95</v>
      </c>
      <c r="E24" s="103">
        <v>1</v>
      </c>
      <c r="F24" s="97"/>
    </row>
    <row r="25" spans="1:46" x14ac:dyDescent="0.25">
      <c r="A25" s="97" t="s">
        <v>65</v>
      </c>
      <c r="B25" s="98" t="s">
        <v>69</v>
      </c>
      <c r="C25" s="99" t="s">
        <v>67</v>
      </c>
      <c r="D25" s="97">
        <v>4.1399999999999997</v>
      </c>
      <c r="E25" s="104">
        <v>1</v>
      </c>
      <c r="F25" s="97"/>
    </row>
    <row r="26" spans="1:46" x14ac:dyDescent="0.25">
      <c r="A26" s="97" t="s">
        <v>65</v>
      </c>
      <c r="B26" s="98" t="s">
        <v>70</v>
      </c>
      <c r="C26" s="99" t="s">
        <v>67</v>
      </c>
      <c r="D26" s="97">
        <f>18.16+16.81+12.52+17.84+18.44+17.77+17.91+17.91+22+15.61+13.6</f>
        <v>188.56999999999996</v>
      </c>
      <c r="E26" s="105">
        <v>11</v>
      </c>
      <c r="F26" s="97"/>
    </row>
    <row r="27" spans="1:46" x14ac:dyDescent="0.25">
      <c r="A27" s="97" t="s">
        <v>65</v>
      </c>
      <c r="B27" s="98" t="s">
        <v>71</v>
      </c>
      <c r="C27" s="99" t="s">
        <v>72</v>
      </c>
      <c r="D27" s="97">
        <v>21.45</v>
      </c>
      <c r="E27" s="105">
        <v>1</v>
      </c>
      <c r="F27" s="97" t="s">
        <v>73</v>
      </c>
    </row>
    <row r="28" spans="1:46" x14ac:dyDescent="0.25">
      <c r="A28" s="97" t="s">
        <v>65</v>
      </c>
      <c r="B28" s="98" t="s">
        <v>74</v>
      </c>
      <c r="C28" s="99" t="s">
        <v>67</v>
      </c>
      <c r="D28" s="39">
        <f>46.35+49.23</f>
        <v>95.58</v>
      </c>
      <c r="E28" s="105">
        <v>2</v>
      </c>
      <c r="F28" s="106"/>
    </row>
    <row r="29" spans="1:46" x14ac:dyDescent="0.25">
      <c r="A29" s="97" t="s">
        <v>65</v>
      </c>
      <c r="B29" s="98" t="s">
        <v>75</v>
      </c>
      <c r="C29" s="99" t="s">
        <v>72</v>
      </c>
      <c r="D29" s="39">
        <v>3.6</v>
      </c>
      <c r="E29" s="105">
        <v>2</v>
      </c>
      <c r="F29" s="107" t="s">
        <v>76</v>
      </c>
    </row>
    <row r="30" spans="1:46" x14ac:dyDescent="0.25">
      <c r="A30" s="97" t="s">
        <v>65</v>
      </c>
      <c r="B30" s="98" t="s">
        <v>77</v>
      </c>
      <c r="C30" s="99" t="s">
        <v>72</v>
      </c>
      <c r="D30" s="39">
        <v>1.8</v>
      </c>
      <c r="E30" s="105">
        <v>1</v>
      </c>
      <c r="F30" s="106"/>
    </row>
    <row r="31" spans="1:46" ht="45" x14ac:dyDescent="0.25">
      <c r="A31" s="97" t="s">
        <v>65</v>
      </c>
      <c r="B31" s="108" t="s">
        <v>78</v>
      </c>
      <c r="C31" s="99" t="s">
        <v>67</v>
      </c>
      <c r="D31" s="97">
        <f>7.14+8.12</f>
        <v>15.259999999999998</v>
      </c>
      <c r="E31" s="104">
        <v>2</v>
      </c>
      <c r="F31" s="106" t="s">
        <v>79</v>
      </c>
    </row>
    <row r="32" spans="1:46" x14ac:dyDescent="0.25">
      <c r="A32" s="97" t="s">
        <v>80</v>
      </c>
      <c r="B32" s="98" t="s">
        <v>81</v>
      </c>
      <c r="C32" s="99" t="s">
        <v>67</v>
      </c>
      <c r="D32" s="100">
        <f>48.8</f>
        <v>48.8</v>
      </c>
      <c r="E32" s="101"/>
      <c r="F32" s="106"/>
    </row>
    <row r="33" spans="1:6" ht="30" x14ac:dyDescent="0.25">
      <c r="A33" s="97" t="s">
        <v>80</v>
      </c>
      <c r="B33" s="98" t="s">
        <v>70</v>
      </c>
      <c r="C33" s="99" t="s">
        <v>67</v>
      </c>
      <c r="D33" s="39">
        <f>12.3+14.08+33.64+14.08</f>
        <v>74.100000000000009</v>
      </c>
      <c r="E33" s="105">
        <v>4</v>
      </c>
      <c r="F33" s="106" t="s">
        <v>82</v>
      </c>
    </row>
    <row r="34" spans="1:6" ht="45" x14ac:dyDescent="0.25">
      <c r="A34" s="97" t="s">
        <v>80</v>
      </c>
      <c r="B34" s="98" t="s">
        <v>83</v>
      </c>
      <c r="C34" s="99" t="s">
        <v>67</v>
      </c>
      <c r="D34" s="39">
        <v>13.95</v>
      </c>
      <c r="E34" s="105">
        <v>1</v>
      </c>
      <c r="F34" s="109" t="s">
        <v>84</v>
      </c>
    </row>
    <row r="35" spans="1:6" x14ac:dyDescent="0.25">
      <c r="A35" s="97" t="s">
        <v>80</v>
      </c>
      <c r="B35" s="98" t="s">
        <v>69</v>
      </c>
      <c r="C35" s="99" t="s">
        <v>67</v>
      </c>
      <c r="D35" s="39">
        <v>11.06</v>
      </c>
      <c r="E35" s="105">
        <v>1</v>
      </c>
      <c r="F35" s="97"/>
    </row>
    <row r="36" spans="1:6" x14ac:dyDescent="0.25">
      <c r="A36" s="97" t="s">
        <v>80</v>
      </c>
      <c r="B36" s="98" t="s">
        <v>85</v>
      </c>
      <c r="C36" s="99" t="s">
        <v>67</v>
      </c>
      <c r="D36" s="39">
        <f>46.82+19.1+21.7+45.78</f>
        <v>133.4</v>
      </c>
      <c r="E36" s="105">
        <v>4</v>
      </c>
      <c r="F36" s="106"/>
    </row>
    <row r="37" spans="1:6" x14ac:dyDescent="0.25">
      <c r="A37" s="97" t="s">
        <v>80</v>
      </c>
      <c r="B37" s="98" t="s">
        <v>75</v>
      </c>
      <c r="C37" s="99" t="s">
        <v>86</v>
      </c>
      <c r="D37" s="39">
        <f>3.92+3.6</f>
        <v>7.52</v>
      </c>
      <c r="E37" s="105">
        <v>2</v>
      </c>
      <c r="F37" s="107" t="s">
        <v>87</v>
      </c>
    </row>
    <row r="38" spans="1:6" ht="30" x14ac:dyDescent="0.25">
      <c r="A38" s="108" t="s">
        <v>88</v>
      </c>
      <c r="B38" s="108" t="s">
        <v>89</v>
      </c>
      <c r="C38" s="99"/>
      <c r="D38" s="97"/>
      <c r="E38" s="104">
        <v>1</v>
      </c>
      <c r="F38" s="106" t="s">
        <v>90</v>
      </c>
    </row>
    <row r="39" spans="1:6" x14ac:dyDescent="0.25">
      <c r="A39" s="97" t="s">
        <v>88</v>
      </c>
      <c r="B39" s="108" t="s">
        <v>78</v>
      </c>
      <c r="C39" s="99"/>
      <c r="D39" s="97"/>
      <c r="E39" s="104">
        <v>0</v>
      </c>
      <c r="F39" s="97"/>
    </row>
    <row r="40" spans="1:6" x14ac:dyDescent="0.25">
      <c r="A40" s="110" t="s">
        <v>88</v>
      </c>
      <c r="B40" s="111" t="s">
        <v>91</v>
      </c>
      <c r="C40" s="110"/>
      <c r="D40" s="110"/>
      <c r="E40" s="112">
        <v>1</v>
      </c>
      <c r="F40" s="110"/>
    </row>
    <row r="41" spans="1:6" x14ac:dyDescent="0.25">
      <c r="C41" s="113" t="s">
        <v>32</v>
      </c>
      <c r="D41" s="114">
        <f>SUM(D23:D40)</f>
        <v>698.69999999999993</v>
      </c>
      <c r="E41" s="115" t="s">
        <v>33</v>
      </c>
    </row>
    <row r="42" spans="1:6" x14ac:dyDescent="0.25">
      <c r="C42" s="82"/>
      <c r="D42" s="116"/>
      <c r="E42" s="22"/>
    </row>
    <row r="43" spans="1:6" x14ac:dyDescent="0.25">
      <c r="C43" s="82"/>
      <c r="D43" s="116"/>
      <c r="E43" s="22"/>
    </row>
    <row r="44" spans="1:6" x14ac:dyDescent="0.25">
      <c r="B44" s="91"/>
      <c r="C44" s="92"/>
    </row>
    <row r="45" spans="1:6" ht="60" x14ac:dyDescent="0.25">
      <c r="B45" s="117" t="s">
        <v>92</v>
      </c>
      <c r="C45" s="118"/>
      <c r="D45" s="119">
        <f>D46+D47</f>
        <v>475</v>
      </c>
      <c r="E45" s="120" t="s">
        <v>33</v>
      </c>
      <c r="F45" s="121" t="s">
        <v>93</v>
      </c>
    </row>
    <row r="46" spans="1:6" ht="78.75" customHeight="1" x14ac:dyDescent="0.25">
      <c r="B46" s="122" t="s">
        <v>94</v>
      </c>
      <c r="C46" s="123"/>
      <c r="D46" s="124">
        <v>200</v>
      </c>
      <c r="E46" s="125" t="s">
        <v>33</v>
      </c>
      <c r="F46" s="186" t="s">
        <v>95</v>
      </c>
    </row>
    <row r="47" spans="1:6" ht="80.25" customHeight="1" x14ac:dyDescent="0.25">
      <c r="B47" s="126" t="s">
        <v>96</v>
      </c>
      <c r="C47" s="127"/>
      <c r="D47" s="128">
        <v>275</v>
      </c>
      <c r="E47" s="129" t="s">
        <v>33</v>
      </c>
      <c r="F47" s="187"/>
    </row>
  </sheetData>
  <sheetProtection algorithmName="SHA-512" hashValue="iYpy2UVb/+mc/pmdk7WRUVNWG06hbDJiUq71fKB3wP+X8Z8fmnFWe5cf9uAaR5QZ/8S88Srf3imEfSEV7QCEdA==" saltValue="Ms/PdjN/SwaRDPQJl8w/Hg==" spinCount="100000" sheet="1" objects="1" scenarios="1"/>
  <mergeCells count="4">
    <mergeCell ref="C10:D10"/>
    <mergeCell ref="C16:D16"/>
    <mergeCell ref="C9:D9"/>
    <mergeCell ref="F46:F47"/>
  </mergeCells>
  <phoneticPr fontId="8" type="noConversion"/>
  <pageMargins left="0.70866141732283472" right="0.70866141732283472" top="0.74803149606299213" bottom="0.74803149606299213" header="0.31496062992125984" footer="0.31496062992125984"/>
  <pageSetup paperSize="8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37B6A-3DA3-413B-8CCC-B5330E63CD65}">
  <sheetPr>
    <pageSetUpPr fitToPage="1"/>
  </sheetPr>
  <dimension ref="B2:C22"/>
  <sheetViews>
    <sheetView zoomScale="85" zoomScaleNormal="85" workbookViewId="0">
      <selection sqref="A1:XFD1048576"/>
    </sheetView>
  </sheetViews>
  <sheetFormatPr baseColWidth="10" defaultColWidth="11.42578125" defaultRowHeight="15" x14ac:dyDescent="0.25"/>
  <cols>
    <col min="1" max="1" width="11.42578125" style="21"/>
    <col min="2" max="2" width="91.5703125" style="21" customWidth="1"/>
    <col min="3" max="3" width="84.5703125" style="21" customWidth="1"/>
    <col min="4" max="6" width="16.42578125" style="21" customWidth="1"/>
    <col min="7" max="7" width="20.5703125" style="21" customWidth="1"/>
    <col min="8" max="13" width="16.42578125" style="21" customWidth="1"/>
    <col min="14" max="29" width="11.42578125" style="21"/>
    <col min="30" max="30" width="16.140625" style="21" customWidth="1"/>
    <col min="31" max="16384" width="11.42578125" style="21"/>
  </cols>
  <sheetData>
    <row r="2" spans="2:3" x14ac:dyDescent="0.25">
      <c r="C2" s="22" t="s">
        <v>97</v>
      </c>
    </row>
    <row r="3" spans="2:3" ht="18.75" x14ac:dyDescent="0.25">
      <c r="B3" s="23" t="s">
        <v>1</v>
      </c>
      <c r="C3" s="24" t="s">
        <v>2</v>
      </c>
    </row>
    <row r="4" spans="2:3" ht="27.75" customHeight="1" x14ac:dyDescent="0.25">
      <c r="B4" s="25" t="s">
        <v>3</v>
      </c>
      <c r="C4" s="26"/>
    </row>
    <row r="5" spans="2:3" ht="27" customHeight="1" x14ac:dyDescent="0.25">
      <c r="B5" s="27" t="s">
        <v>4</v>
      </c>
      <c r="C5" s="28"/>
    </row>
    <row r="6" spans="2:3" ht="27" customHeight="1" x14ac:dyDescent="0.25">
      <c r="B6" s="29" t="s">
        <v>5</v>
      </c>
      <c r="C6" s="30" t="s">
        <v>6</v>
      </c>
    </row>
    <row r="7" spans="2:3" ht="27" customHeight="1" x14ac:dyDescent="0.25">
      <c r="B7" s="31" t="s">
        <v>7</v>
      </c>
      <c r="C7" s="28"/>
    </row>
    <row r="8" spans="2:3" ht="27" customHeight="1" x14ac:dyDescent="0.25">
      <c r="B8" s="29" t="s">
        <v>5</v>
      </c>
      <c r="C8" s="30" t="s">
        <v>98</v>
      </c>
    </row>
    <row r="9" spans="2:3" ht="27" customHeight="1" x14ac:dyDescent="0.25">
      <c r="B9" s="31" t="s">
        <v>9</v>
      </c>
      <c r="C9" s="28"/>
    </row>
    <row r="10" spans="2:3" ht="27" customHeight="1" x14ac:dyDescent="0.25">
      <c r="B10" s="29" t="s">
        <v>5</v>
      </c>
      <c r="C10" s="30" t="s">
        <v>10</v>
      </c>
    </row>
    <row r="11" spans="2:3" ht="27" customHeight="1" x14ac:dyDescent="0.25">
      <c r="B11" s="32" t="s">
        <v>11</v>
      </c>
      <c r="C11" s="26"/>
    </row>
    <row r="12" spans="2:3" ht="27" customHeight="1" x14ac:dyDescent="0.25">
      <c r="B12" s="33" t="s">
        <v>12</v>
      </c>
      <c r="C12" s="34" t="s">
        <v>13</v>
      </c>
    </row>
    <row r="13" spans="2:3" ht="27" customHeight="1" x14ac:dyDescent="0.25">
      <c r="B13" s="29" t="s">
        <v>14</v>
      </c>
      <c r="C13" s="30" t="s">
        <v>15</v>
      </c>
    </row>
    <row r="14" spans="2:3" ht="27" customHeight="1" x14ac:dyDescent="0.25">
      <c r="B14" s="29" t="s">
        <v>16</v>
      </c>
      <c r="C14" s="30" t="s">
        <v>17</v>
      </c>
    </row>
    <row r="15" spans="2:3" ht="61.5" customHeight="1" x14ac:dyDescent="0.25">
      <c r="B15" s="29" t="s">
        <v>18</v>
      </c>
      <c r="C15" s="30" t="s">
        <v>15</v>
      </c>
    </row>
    <row r="16" spans="2:3" s="35" customFormat="1" ht="43.5" customHeight="1" x14ac:dyDescent="0.25">
      <c r="B16" s="29" t="s">
        <v>19</v>
      </c>
      <c r="C16" s="30" t="s">
        <v>20</v>
      </c>
    </row>
    <row r="17" spans="2:3" s="35" customFormat="1" ht="27" customHeight="1" x14ac:dyDescent="0.25">
      <c r="B17" s="32" t="s">
        <v>21</v>
      </c>
      <c r="C17" s="26"/>
    </row>
    <row r="18" spans="2:3" ht="27" customHeight="1" x14ac:dyDescent="0.25">
      <c r="B18" s="36" t="s">
        <v>22</v>
      </c>
      <c r="C18" s="37" t="s">
        <v>23</v>
      </c>
    </row>
    <row r="19" spans="2:3" s="35" customFormat="1" ht="27" customHeight="1" x14ac:dyDescent="0.25">
      <c r="B19" s="38" t="s">
        <v>24</v>
      </c>
      <c r="C19" s="30" t="s">
        <v>25</v>
      </c>
    </row>
    <row r="20" spans="2:3" s="35" customFormat="1" ht="27" customHeight="1" x14ac:dyDescent="0.25">
      <c r="B20" s="29" t="s">
        <v>26</v>
      </c>
      <c r="C20" s="30" t="s">
        <v>17</v>
      </c>
    </row>
    <row r="21" spans="2:3" s="35" customFormat="1" ht="27" customHeight="1" x14ac:dyDescent="0.25">
      <c r="B21" s="33" t="s">
        <v>27</v>
      </c>
      <c r="C21" s="39" t="s">
        <v>6</v>
      </c>
    </row>
    <row r="22" spans="2:3" ht="27" customHeight="1" x14ac:dyDescent="0.25">
      <c r="B22" s="40" t="s">
        <v>28</v>
      </c>
      <c r="C22" s="41" t="s">
        <v>25</v>
      </c>
    </row>
  </sheetData>
  <sheetProtection algorithmName="SHA-512" hashValue="C2pgsRivIlSZNilpVBsruk1OZ/z0+sjFurNO7mp7iqpSlTxxZLCrxIG2d7rJUPl51uugwiZ2sfsG9hq/rB3wQg==" saltValue="3QYP9vRhm15KVBGUl2WHc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D7036-3586-4786-90EF-4A706B9915B0}">
  <sheetPr>
    <pageSetUpPr fitToPage="1"/>
  </sheetPr>
  <dimension ref="A2:AT42"/>
  <sheetViews>
    <sheetView topLeftCell="B1" workbookViewId="0">
      <selection activeCell="B1" sqref="A1:XFD1048576"/>
    </sheetView>
  </sheetViews>
  <sheetFormatPr baseColWidth="10" defaultColWidth="11.42578125" defaultRowHeight="15" x14ac:dyDescent="0.25"/>
  <cols>
    <col min="1" max="1" width="11.42578125" style="21"/>
    <col min="2" max="2" width="46.42578125" style="21" customWidth="1"/>
    <col min="3" max="3" width="21" style="21" customWidth="1"/>
    <col min="4" max="4" width="20.28515625" style="21" customWidth="1"/>
    <col min="5" max="5" width="5.5703125" style="43" bestFit="1" customWidth="1"/>
    <col min="6" max="6" width="56" style="21" customWidth="1"/>
    <col min="7" max="7" width="5.7109375" style="21" customWidth="1"/>
    <col min="8" max="46" width="18.7109375" style="21" customWidth="1"/>
    <col min="47" max="16384" width="11.42578125" style="21"/>
  </cols>
  <sheetData>
    <row r="2" spans="2:10" x14ac:dyDescent="0.25">
      <c r="B2" s="42" t="s">
        <v>99</v>
      </c>
    </row>
    <row r="3" spans="2:10" x14ac:dyDescent="0.25">
      <c r="B3" s="44" t="s">
        <v>100</v>
      </c>
    </row>
    <row r="4" spans="2:10" x14ac:dyDescent="0.25">
      <c r="B4" s="45" t="s">
        <v>32</v>
      </c>
      <c r="C4" s="46">
        <f>+D37</f>
        <v>329</v>
      </c>
      <c r="D4" s="47" t="s">
        <v>33</v>
      </c>
    </row>
    <row r="5" spans="2:10" x14ac:dyDescent="0.25">
      <c r="B5" s="48" t="s">
        <v>34</v>
      </c>
      <c r="C5" s="49">
        <v>10</v>
      </c>
      <c r="D5" s="50" t="s">
        <v>35</v>
      </c>
    </row>
    <row r="6" spans="2:10" ht="30" x14ac:dyDescent="0.25">
      <c r="B6" s="51" t="s">
        <v>36</v>
      </c>
      <c r="C6" s="130">
        <v>30</v>
      </c>
      <c r="D6" s="131" t="s">
        <v>38</v>
      </c>
      <c r="E6" s="54"/>
    </row>
    <row r="7" spans="2:10" ht="30.75" customHeight="1" x14ac:dyDescent="0.25">
      <c r="B7" s="132" t="s">
        <v>39</v>
      </c>
      <c r="C7" s="133" t="s">
        <v>40</v>
      </c>
      <c r="D7" s="134" t="s">
        <v>101</v>
      </c>
      <c r="E7" s="54"/>
    </row>
    <row r="8" spans="2:10" ht="14.25" customHeight="1" x14ac:dyDescent="0.25">
      <c r="B8" s="51" t="s">
        <v>102</v>
      </c>
      <c r="C8" s="58" t="s">
        <v>103</v>
      </c>
      <c r="D8" s="59"/>
      <c r="E8" s="54"/>
    </row>
    <row r="9" spans="2:10" s="35" customFormat="1" ht="109.5" customHeight="1" x14ac:dyDescent="0.25">
      <c r="B9" s="60" t="s">
        <v>43</v>
      </c>
      <c r="C9" s="184" t="s">
        <v>104</v>
      </c>
      <c r="D9" s="185"/>
      <c r="E9" s="61"/>
      <c r="H9" s="62"/>
      <c r="I9" s="63"/>
      <c r="J9" s="64"/>
    </row>
    <row r="10" spans="2:10" s="35" customFormat="1" ht="108.75" customHeight="1" x14ac:dyDescent="0.25">
      <c r="B10" s="65" t="s">
        <v>45</v>
      </c>
      <c r="C10" s="180" t="s">
        <v>46</v>
      </c>
      <c r="D10" s="181"/>
    </row>
    <row r="13" spans="2:10" ht="15.75" thickBot="1" x14ac:dyDescent="0.3"/>
    <row r="14" spans="2:10" ht="35.25" customHeight="1" thickBot="1" x14ac:dyDescent="0.3">
      <c r="B14" s="135" t="s">
        <v>47</v>
      </c>
      <c r="G14" s="67"/>
    </row>
    <row r="15" spans="2:10" x14ac:dyDescent="0.25">
      <c r="B15" s="136" t="s">
        <v>48</v>
      </c>
      <c r="C15" s="137">
        <v>3</v>
      </c>
      <c r="D15" s="138"/>
      <c r="G15" s="70"/>
    </row>
    <row r="16" spans="2:10" ht="16.5" customHeight="1" x14ac:dyDescent="0.25">
      <c r="B16" s="139" t="s">
        <v>49</v>
      </c>
      <c r="C16" s="188" t="s">
        <v>105</v>
      </c>
      <c r="D16" s="189"/>
      <c r="E16" s="72"/>
      <c r="G16" s="70"/>
    </row>
    <row r="17" spans="1:46" ht="18" customHeight="1" x14ac:dyDescent="0.25">
      <c r="B17" s="73" t="s">
        <v>51</v>
      </c>
      <c r="C17" s="140" t="s">
        <v>106</v>
      </c>
      <c r="D17" s="141" t="s">
        <v>53</v>
      </c>
      <c r="G17" s="76"/>
      <c r="H17" s="76"/>
      <c r="I17" s="77"/>
    </row>
    <row r="18" spans="1:46" ht="45" x14ac:dyDescent="0.25">
      <c r="B18" s="142" t="s">
        <v>54</v>
      </c>
      <c r="C18" s="143">
        <v>1</v>
      </c>
      <c r="D18" s="144" t="s">
        <v>55</v>
      </c>
      <c r="E18" s="81"/>
      <c r="G18" s="82"/>
      <c r="H18" s="83"/>
      <c r="I18" s="84"/>
    </row>
    <row r="19" spans="1:46" s="85" customFormat="1" ht="15.75" thickBot="1" x14ac:dyDescent="0.3">
      <c r="B19" s="145" t="s">
        <v>56</v>
      </c>
      <c r="C19" s="146" t="s">
        <v>107</v>
      </c>
      <c r="D19" s="147" t="s">
        <v>108</v>
      </c>
      <c r="E19" s="89"/>
      <c r="G19" s="90"/>
      <c r="H19" s="90"/>
    </row>
    <row r="20" spans="1:46" s="148" customFormat="1" ht="23.25" customHeight="1" x14ac:dyDescent="0.25">
      <c r="A20" s="84"/>
      <c r="B20" s="91"/>
      <c r="C20" s="92"/>
      <c r="E20" s="81"/>
    </row>
    <row r="21" spans="1:46" x14ac:dyDescent="0.25">
      <c r="A21" s="93" t="s">
        <v>59</v>
      </c>
      <c r="B21" s="93" t="s">
        <v>60</v>
      </c>
      <c r="C21" s="93" t="s">
        <v>61</v>
      </c>
      <c r="D21" s="93" t="s">
        <v>62</v>
      </c>
      <c r="E21" s="149" t="s">
        <v>63</v>
      </c>
      <c r="F21" s="93" t="s">
        <v>64</v>
      </c>
      <c r="AT21" s="96" t="e">
        <f>SUM(#REF!)</f>
        <v>#REF!</v>
      </c>
    </row>
    <row r="22" spans="1:46" x14ac:dyDescent="0.25">
      <c r="A22" s="97" t="s">
        <v>109</v>
      </c>
      <c r="B22" s="98" t="s">
        <v>110</v>
      </c>
      <c r="C22" s="99" t="s">
        <v>67</v>
      </c>
      <c r="D22" s="100">
        <f>7+6.68</f>
        <v>13.68</v>
      </c>
      <c r="E22" s="101">
        <v>1</v>
      </c>
      <c r="F22" s="97" t="s">
        <v>111</v>
      </c>
    </row>
    <row r="23" spans="1:46" x14ac:dyDescent="0.25">
      <c r="A23" s="97" t="s">
        <v>109</v>
      </c>
      <c r="B23" s="98" t="s">
        <v>68</v>
      </c>
      <c r="C23" s="99" t="s">
        <v>67</v>
      </c>
      <c r="D23" s="102">
        <v>84.3</v>
      </c>
      <c r="E23" s="103">
        <v>1</v>
      </c>
      <c r="F23" s="97"/>
    </row>
    <row r="24" spans="1:46" x14ac:dyDescent="0.25">
      <c r="A24" s="97" t="s">
        <v>109</v>
      </c>
      <c r="B24" s="98" t="s">
        <v>112</v>
      </c>
      <c r="C24" s="97" t="s">
        <v>67</v>
      </c>
      <c r="D24" s="97">
        <f>34.4+7.9+6.8+6.8+4.3</f>
        <v>60.199999999999989</v>
      </c>
      <c r="E24" s="104">
        <v>6</v>
      </c>
      <c r="F24" s="97"/>
    </row>
    <row r="25" spans="1:46" x14ac:dyDescent="0.25">
      <c r="A25" s="97" t="s">
        <v>109</v>
      </c>
      <c r="B25" s="98" t="s">
        <v>113</v>
      </c>
      <c r="C25" s="97" t="s">
        <v>67</v>
      </c>
      <c r="D25" s="97">
        <f>23.5+12.1</f>
        <v>35.6</v>
      </c>
      <c r="E25" s="104">
        <v>2</v>
      </c>
      <c r="F25" s="97"/>
    </row>
    <row r="26" spans="1:46" x14ac:dyDescent="0.25">
      <c r="A26" s="97" t="s">
        <v>109</v>
      </c>
      <c r="B26" s="98" t="s">
        <v>69</v>
      </c>
      <c r="C26" s="99" t="s">
        <v>67</v>
      </c>
      <c r="D26" s="97">
        <v>4.5</v>
      </c>
      <c r="E26" s="104">
        <v>1</v>
      </c>
      <c r="F26" s="97"/>
    </row>
    <row r="27" spans="1:46" x14ac:dyDescent="0.25">
      <c r="A27" s="97" t="s">
        <v>109</v>
      </c>
      <c r="B27" s="98" t="s">
        <v>70</v>
      </c>
      <c r="C27" s="99" t="s">
        <v>67</v>
      </c>
      <c r="D27" s="97">
        <f>23.5+10</f>
        <v>33.5</v>
      </c>
      <c r="E27" s="105">
        <v>2</v>
      </c>
      <c r="F27" s="97"/>
    </row>
    <row r="28" spans="1:46" x14ac:dyDescent="0.25">
      <c r="A28" s="97" t="s">
        <v>109</v>
      </c>
      <c r="B28" s="98" t="s">
        <v>114</v>
      </c>
      <c r="C28" s="99" t="s">
        <v>67</v>
      </c>
      <c r="D28" s="97">
        <f>13.2+7.9+12.8</f>
        <v>33.900000000000006</v>
      </c>
      <c r="E28" s="105">
        <v>3</v>
      </c>
      <c r="F28" s="97"/>
    </row>
    <row r="29" spans="1:46" x14ac:dyDescent="0.25">
      <c r="A29" s="97" t="s">
        <v>109</v>
      </c>
      <c r="B29" s="98" t="s">
        <v>74</v>
      </c>
      <c r="C29" s="99" t="s">
        <v>67</v>
      </c>
      <c r="D29" s="39">
        <v>25</v>
      </c>
      <c r="E29" s="105">
        <v>1</v>
      </c>
      <c r="F29" s="106"/>
    </row>
    <row r="30" spans="1:46" x14ac:dyDescent="0.25">
      <c r="A30" s="97" t="s">
        <v>109</v>
      </c>
      <c r="B30" s="98" t="s">
        <v>75</v>
      </c>
      <c r="C30" s="99" t="s">
        <v>72</v>
      </c>
      <c r="D30" s="39">
        <f>10.28+3.44</f>
        <v>13.719999999999999</v>
      </c>
      <c r="E30" s="105">
        <v>2</v>
      </c>
      <c r="F30" s="107" t="s">
        <v>76</v>
      </c>
    </row>
    <row r="31" spans="1:46" x14ac:dyDescent="0.25">
      <c r="A31" s="97" t="s">
        <v>109</v>
      </c>
      <c r="B31" s="98" t="s">
        <v>71</v>
      </c>
      <c r="C31" s="99" t="s">
        <v>72</v>
      </c>
      <c r="D31" s="39">
        <v>10.8</v>
      </c>
      <c r="E31" s="105">
        <v>1</v>
      </c>
      <c r="F31" s="97" t="s">
        <v>115</v>
      </c>
    </row>
    <row r="32" spans="1:46" x14ac:dyDescent="0.25">
      <c r="A32" s="97" t="s">
        <v>109</v>
      </c>
      <c r="B32" s="98" t="s">
        <v>77</v>
      </c>
      <c r="C32" s="99" t="s">
        <v>72</v>
      </c>
      <c r="D32" s="39">
        <v>6.8</v>
      </c>
      <c r="E32" s="105">
        <v>1</v>
      </c>
      <c r="F32" s="106" t="s">
        <v>116</v>
      </c>
    </row>
    <row r="33" spans="1:6" x14ac:dyDescent="0.25">
      <c r="A33" s="97" t="s">
        <v>109</v>
      </c>
      <c r="B33" s="98" t="s">
        <v>117</v>
      </c>
      <c r="C33" s="99" t="s">
        <v>72</v>
      </c>
      <c r="D33" s="39">
        <v>5</v>
      </c>
      <c r="E33" s="105">
        <v>1</v>
      </c>
      <c r="F33" s="106"/>
    </row>
    <row r="34" spans="1:6" ht="45" x14ac:dyDescent="0.25">
      <c r="A34" s="150" t="s">
        <v>118</v>
      </c>
      <c r="B34" s="108" t="s">
        <v>89</v>
      </c>
      <c r="C34" s="99"/>
      <c r="D34" s="97"/>
      <c r="E34" s="104">
        <v>1</v>
      </c>
      <c r="F34" s="106" t="s">
        <v>90</v>
      </c>
    </row>
    <row r="35" spans="1:6" x14ac:dyDescent="0.25">
      <c r="A35" s="97" t="s">
        <v>109</v>
      </c>
      <c r="B35" s="108" t="s">
        <v>78</v>
      </c>
      <c r="C35" s="99"/>
      <c r="D35" s="97">
        <v>2</v>
      </c>
      <c r="E35" s="104">
        <v>1</v>
      </c>
      <c r="F35" s="97"/>
    </row>
    <row r="36" spans="1:6" x14ac:dyDescent="0.25">
      <c r="A36" s="110" t="s">
        <v>88</v>
      </c>
      <c r="B36" s="111" t="s">
        <v>91</v>
      </c>
      <c r="C36" s="110"/>
      <c r="D36" s="110"/>
      <c r="E36" s="112">
        <v>0</v>
      </c>
      <c r="F36" s="110"/>
    </row>
    <row r="37" spans="1:6" x14ac:dyDescent="0.25">
      <c r="C37" s="113" t="s">
        <v>32</v>
      </c>
      <c r="D37" s="114">
        <f>SUM(D22:D36)</f>
        <v>329</v>
      </c>
      <c r="E37" s="115" t="s">
        <v>33</v>
      </c>
    </row>
    <row r="38" spans="1:6" x14ac:dyDescent="0.25">
      <c r="C38" s="82"/>
      <c r="D38" s="116"/>
      <c r="E38" s="22"/>
    </row>
    <row r="39" spans="1:6" x14ac:dyDescent="0.25">
      <c r="B39" s="91"/>
    </row>
    <row r="40" spans="1:6" ht="60" x14ac:dyDescent="0.25">
      <c r="B40" s="117" t="s">
        <v>92</v>
      </c>
      <c r="C40" s="118"/>
      <c r="D40" s="119">
        <f>D41+D42</f>
        <v>343</v>
      </c>
      <c r="E40" s="120" t="s">
        <v>33</v>
      </c>
      <c r="F40" s="121" t="s">
        <v>119</v>
      </c>
    </row>
    <row r="41" spans="1:6" x14ac:dyDescent="0.25">
      <c r="B41" s="122" t="s">
        <v>94</v>
      </c>
      <c r="C41" s="123"/>
      <c r="D41" s="151">
        <v>90</v>
      </c>
      <c r="F41" s="152"/>
    </row>
    <row r="42" spans="1:6" ht="25.5" x14ac:dyDescent="0.25">
      <c r="B42" s="126" t="s">
        <v>96</v>
      </c>
      <c r="C42" s="127"/>
      <c r="D42" s="153">
        <v>253</v>
      </c>
      <c r="E42" s="154"/>
      <c r="F42" s="155"/>
    </row>
  </sheetData>
  <sheetProtection algorithmName="SHA-512" hashValue="nrefcmABodgVLSeu8dukgy0UzlO2oLAMvZHcBNLG3DexZ1kHiE6UQMneOMPkGTMLZcrJtL4U4risRQLEEFN9Lg==" saltValue="1HGbvTvVP0wKR6pOVCiMUw==" spinCount="100000" sheet="1" objects="1" scenarios="1"/>
  <mergeCells count="3">
    <mergeCell ref="C9:D9"/>
    <mergeCell ref="C10:D10"/>
    <mergeCell ref="C16:D16"/>
  </mergeCells>
  <pageMargins left="0.70866141732283472" right="0.70866141732283472" top="0.74803149606299213" bottom="0.74803149606299213" header="0.31496062992125984" footer="0.31496062992125984"/>
  <pageSetup paperSize="8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D9CA7-9D14-4B34-B560-12F458179E30}">
  <sheetPr>
    <pageSetUpPr fitToPage="1"/>
  </sheetPr>
  <dimension ref="B2:C22"/>
  <sheetViews>
    <sheetView zoomScale="85" zoomScaleNormal="85" workbookViewId="0">
      <selection sqref="A1:XFD1048576"/>
    </sheetView>
  </sheetViews>
  <sheetFormatPr baseColWidth="10" defaultColWidth="11.42578125" defaultRowHeight="15" x14ac:dyDescent="0.25"/>
  <cols>
    <col min="1" max="1" width="11.42578125" style="21"/>
    <col min="2" max="2" width="91.5703125" style="21" customWidth="1"/>
    <col min="3" max="3" width="84.5703125" style="21" customWidth="1"/>
    <col min="4" max="6" width="16.42578125" style="21" customWidth="1"/>
    <col min="7" max="7" width="20.5703125" style="21" customWidth="1"/>
    <col min="8" max="13" width="16.42578125" style="21" customWidth="1"/>
    <col min="14" max="29" width="11.42578125" style="21"/>
    <col min="30" max="30" width="16.140625" style="21" customWidth="1"/>
    <col min="31" max="16384" width="11.42578125" style="21"/>
  </cols>
  <sheetData>
    <row r="2" spans="2:3" x14ac:dyDescent="0.25">
      <c r="C2" s="22" t="s">
        <v>120</v>
      </c>
    </row>
    <row r="3" spans="2:3" ht="18.75" x14ac:dyDescent="0.25">
      <c r="B3" s="23" t="s">
        <v>1</v>
      </c>
      <c r="C3" s="24" t="s">
        <v>2</v>
      </c>
    </row>
    <row r="4" spans="2:3" ht="27.75" customHeight="1" x14ac:dyDescent="0.25">
      <c r="B4" s="25" t="s">
        <v>3</v>
      </c>
      <c r="C4" s="26"/>
    </row>
    <row r="5" spans="2:3" ht="27" customHeight="1" x14ac:dyDescent="0.25">
      <c r="B5" s="27" t="s">
        <v>4</v>
      </c>
      <c r="C5" s="28"/>
    </row>
    <row r="6" spans="2:3" ht="27" customHeight="1" x14ac:dyDescent="0.25">
      <c r="B6" s="29" t="s">
        <v>5</v>
      </c>
      <c r="C6" s="30" t="s">
        <v>6</v>
      </c>
    </row>
    <row r="7" spans="2:3" ht="27" customHeight="1" x14ac:dyDescent="0.25">
      <c r="B7" s="31" t="s">
        <v>7</v>
      </c>
      <c r="C7" s="28"/>
    </row>
    <row r="8" spans="2:3" ht="27" customHeight="1" x14ac:dyDescent="0.25">
      <c r="B8" s="29" t="s">
        <v>5</v>
      </c>
      <c r="C8" s="30" t="s">
        <v>8</v>
      </c>
    </row>
    <row r="9" spans="2:3" ht="27" customHeight="1" x14ac:dyDescent="0.25">
      <c r="B9" s="31" t="s">
        <v>9</v>
      </c>
      <c r="C9" s="28"/>
    </row>
    <row r="10" spans="2:3" ht="27" customHeight="1" x14ac:dyDescent="0.25">
      <c r="B10" s="29" t="s">
        <v>5</v>
      </c>
      <c r="C10" s="30" t="s">
        <v>10</v>
      </c>
    </row>
    <row r="11" spans="2:3" ht="27" customHeight="1" x14ac:dyDescent="0.25">
      <c r="B11" s="32" t="s">
        <v>11</v>
      </c>
      <c r="C11" s="26"/>
    </row>
    <row r="12" spans="2:3" ht="27" customHeight="1" x14ac:dyDescent="0.25">
      <c r="B12" s="33" t="s">
        <v>12</v>
      </c>
      <c r="C12" s="34" t="s">
        <v>13</v>
      </c>
    </row>
    <row r="13" spans="2:3" ht="27" customHeight="1" x14ac:dyDescent="0.25">
      <c r="B13" s="29" t="s">
        <v>14</v>
      </c>
      <c r="C13" s="30" t="s">
        <v>121</v>
      </c>
    </row>
    <row r="14" spans="2:3" ht="27" customHeight="1" x14ac:dyDescent="0.25">
      <c r="B14" s="29" t="s">
        <v>16</v>
      </c>
      <c r="C14" s="30" t="s">
        <v>17</v>
      </c>
    </row>
    <row r="15" spans="2:3" ht="61.5" customHeight="1" x14ac:dyDescent="0.25">
      <c r="B15" s="29" t="s">
        <v>18</v>
      </c>
      <c r="C15" s="30" t="s">
        <v>15</v>
      </c>
    </row>
    <row r="16" spans="2:3" s="35" customFormat="1" ht="43.5" customHeight="1" x14ac:dyDescent="0.25">
      <c r="B16" s="29" t="s">
        <v>19</v>
      </c>
      <c r="C16" s="30" t="s">
        <v>20</v>
      </c>
    </row>
    <row r="17" spans="2:3" s="35" customFormat="1" ht="27" customHeight="1" x14ac:dyDescent="0.25">
      <c r="B17" s="32" t="s">
        <v>21</v>
      </c>
      <c r="C17" s="26"/>
    </row>
    <row r="18" spans="2:3" ht="27" customHeight="1" x14ac:dyDescent="0.25">
      <c r="B18" s="36" t="s">
        <v>22</v>
      </c>
      <c r="C18" s="37" t="s">
        <v>23</v>
      </c>
    </row>
    <row r="19" spans="2:3" s="35" customFormat="1" ht="27" customHeight="1" x14ac:dyDescent="0.25">
      <c r="B19" s="38" t="s">
        <v>24</v>
      </c>
      <c r="C19" s="30" t="s">
        <v>25</v>
      </c>
    </row>
    <row r="20" spans="2:3" s="35" customFormat="1" ht="27" customHeight="1" x14ac:dyDescent="0.25">
      <c r="B20" s="29" t="s">
        <v>26</v>
      </c>
      <c r="C20" s="30" t="s">
        <v>17</v>
      </c>
    </row>
    <row r="21" spans="2:3" s="35" customFormat="1" ht="27" customHeight="1" x14ac:dyDescent="0.25">
      <c r="B21" s="33" t="s">
        <v>27</v>
      </c>
      <c r="C21" s="39" t="s">
        <v>6</v>
      </c>
    </row>
    <row r="22" spans="2:3" ht="27" customHeight="1" x14ac:dyDescent="0.25">
      <c r="B22" s="40" t="s">
        <v>28</v>
      </c>
      <c r="C22" s="41" t="s">
        <v>122</v>
      </c>
    </row>
  </sheetData>
  <sheetProtection algorithmName="SHA-512" hashValue="lj8laC/7J7Jj9LbOOeA7ALj9mLrJeU+Eu87MDBbRaEBWHjQQFZBKFPOVdmqm72tsnM5DZjlIK10+xUV5qpJbRw==" saltValue="EJcea0Y0NiYu3bDfgrVgA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DAF79-5DB1-4907-B6BB-7FBF0B07E57E}">
  <sheetPr>
    <pageSetUpPr fitToPage="1"/>
  </sheetPr>
  <dimension ref="A2:AT41"/>
  <sheetViews>
    <sheetView topLeftCell="B1" workbookViewId="0">
      <selection activeCell="B1" sqref="A1:XFD1048576"/>
    </sheetView>
  </sheetViews>
  <sheetFormatPr baseColWidth="10" defaultColWidth="11.42578125" defaultRowHeight="15" x14ac:dyDescent="0.25"/>
  <cols>
    <col min="1" max="1" width="11.42578125" style="21"/>
    <col min="2" max="2" width="46.42578125" style="21" customWidth="1"/>
    <col min="3" max="3" width="18.7109375" style="21" customWidth="1"/>
    <col min="4" max="4" width="20.28515625" style="21" customWidth="1"/>
    <col min="5" max="5" width="5.5703125" style="43" bestFit="1" customWidth="1"/>
    <col min="6" max="6" width="56" style="21" customWidth="1"/>
    <col min="7" max="7" width="6.42578125" style="21" customWidth="1"/>
    <col min="8" max="46" width="18.7109375" style="21" customWidth="1"/>
    <col min="47" max="16384" width="11.42578125" style="21"/>
  </cols>
  <sheetData>
    <row r="2" spans="2:10" x14ac:dyDescent="0.25">
      <c r="B2" s="42" t="s">
        <v>123</v>
      </c>
    </row>
    <row r="3" spans="2:10" x14ac:dyDescent="0.25">
      <c r="B3" s="44" t="s">
        <v>124</v>
      </c>
    </row>
    <row r="4" spans="2:10" x14ac:dyDescent="0.25">
      <c r="B4" s="45" t="s">
        <v>32</v>
      </c>
      <c r="C4" s="46">
        <f>D36</f>
        <v>236.72000000000003</v>
      </c>
      <c r="D4" s="47" t="s">
        <v>33</v>
      </c>
    </row>
    <row r="5" spans="2:10" x14ac:dyDescent="0.25">
      <c r="B5" s="48" t="s">
        <v>34</v>
      </c>
      <c r="C5" s="49">
        <v>2</v>
      </c>
      <c r="D5" s="50" t="s">
        <v>35</v>
      </c>
    </row>
    <row r="6" spans="2:10" ht="45.75" customHeight="1" x14ac:dyDescent="0.25">
      <c r="B6" s="51" t="s">
        <v>36</v>
      </c>
      <c r="C6" s="156">
        <v>10</v>
      </c>
      <c r="D6" s="53" t="s">
        <v>38</v>
      </c>
      <c r="E6" s="54"/>
    </row>
    <row r="7" spans="2:10" ht="15.75" customHeight="1" x14ac:dyDescent="0.25">
      <c r="B7" s="55" t="s">
        <v>39</v>
      </c>
      <c r="C7" s="56" t="s">
        <v>40</v>
      </c>
      <c r="D7" s="57"/>
      <c r="E7" s="54"/>
    </row>
    <row r="8" spans="2:10" ht="14.25" customHeight="1" x14ac:dyDescent="0.25">
      <c r="B8" s="51" t="s">
        <v>102</v>
      </c>
      <c r="C8" s="58" t="s">
        <v>125</v>
      </c>
      <c r="D8" s="59"/>
      <c r="E8" s="54"/>
    </row>
    <row r="9" spans="2:10" s="35" customFormat="1" ht="117" customHeight="1" x14ac:dyDescent="0.25">
      <c r="B9" s="60" t="s">
        <v>43</v>
      </c>
      <c r="C9" s="184" t="s">
        <v>126</v>
      </c>
      <c r="D9" s="185"/>
      <c r="E9" s="61"/>
      <c r="H9" s="62"/>
      <c r="I9" s="63"/>
      <c r="J9" s="64"/>
    </row>
    <row r="10" spans="2:10" s="35" customFormat="1" ht="150.75" customHeight="1" x14ac:dyDescent="0.25">
      <c r="B10" s="65" t="s">
        <v>45</v>
      </c>
      <c r="C10" s="180" t="s">
        <v>46</v>
      </c>
      <c r="D10" s="181"/>
    </row>
    <row r="14" spans="2:10" ht="33.75" customHeight="1" x14ac:dyDescent="0.25">
      <c r="B14" s="66" t="s">
        <v>47</v>
      </c>
      <c r="G14" s="67"/>
    </row>
    <row r="15" spans="2:10" x14ac:dyDescent="0.25">
      <c r="B15" s="68" t="s">
        <v>48</v>
      </c>
      <c r="C15" s="69">
        <v>2</v>
      </c>
      <c r="D15" s="47"/>
      <c r="G15" s="70"/>
    </row>
    <row r="16" spans="2:10" ht="49.5" customHeight="1" x14ac:dyDescent="0.25">
      <c r="B16" s="71" t="s">
        <v>49</v>
      </c>
      <c r="C16" s="182" t="s">
        <v>127</v>
      </c>
      <c r="D16" s="183"/>
      <c r="E16" s="72"/>
      <c r="G16" s="70"/>
    </row>
    <row r="17" spans="1:46" x14ac:dyDescent="0.25">
      <c r="B17" s="73" t="s">
        <v>51</v>
      </c>
      <c r="C17" s="74" t="s">
        <v>128</v>
      </c>
      <c r="D17" s="75" t="s">
        <v>53</v>
      </c>
      <c r="G17" s="76"/>
      <c r="H17" s="76"/>
      <c r="I17" s="77"/>
    </row>
    <row r="18" spans="1:46" ht="45" x14ac:dyDescent="0.25">
      <c r="B18" s="78" t="s">
        <v>54</v>
      </c>
      <c r="C18" s="79">
        <v>1</v>
      </c>
      <c r="D18" s="80" t="s">
        <v>55</v>
      </c>
      <c r="E18" s="81"/>
      <c r="G18" s="82"/>
      <c r="H18" s="83"/>
      <c r="I18" s="84"/>
    </row>
    <row r="19" spans="1:46" s="85" customFormat="1" x14ac:dyDescent="0.25">
      <c r="B19" s="86" t="s">
        <v>56</v>
      </c>
      <c r="C19" s="87" t="s">
        <v>129</v>
      </c>
      <c r="D19" s="88" t="s">
        <v>130</v>
      </c>
      <c r="E19" s="89"/>
      <c r="G19" s="90"/>
      <c r="H19" s="90"/>
    </row>
    <row r="20" spans="1:46" s="148" customFormat="1" ht="23.25" customHeight="1" x14ac:dyDescent="0.25">
      <c r="A20" s="84"/>
      <c r="B20" s="91"/>
      <c r="C20" s="92"/>
      <c r="E20" s="81"/>
    </row>
    <row r="21" spans="1:46" x14ac:dyDescent="0.25">
      <c r="A21" s="93" t="s">
        <v>59</v>
      </c>
      <c r="B21" s="93" t="s">
        <v>60</v>
      </c>
      <c r="C21" s="93" t="s">
        <v>61</v>
      </c>
      <c r="D21" s="93" t="s">
        <v>62</v>
      </c>
      <c r="E21" s="149" t="s">
        <v>63</v>
      </c>
      <c r="F21" s="93" t="s">
        <v>64</v>
      </c>
      <c r="AT21" s="96" t="e">
        <f>SUM(#REF!)</f>
        <v>#REF!</v>
      </c>
    </row>
    <row r="22" spans="1:46" x14ac:dyDescent="0.25">
      <c r="A22" s="157" t="s">
        <v>131</v>
      </c>
      <c r="B22" s="158" t="s">
        <v>132</v>
      </c>
      <c r="C22" s="99" t="s">
        <v>67</v>
      </c>
      <c r="D22" s="159">
        <v>63</v>
      </c>
      <c r="E22" s="160">
        <v>1</v>
      </c>
      <c r="F22" s="157"/>
    </row>
    <row r="23" spans="1:46" x14ac:dyDescent="0.25">
      <c r="A23" s="97" t="s">
        <v>131</v>
      </c>
      <c r="B23" s="98" t="s">
        <v>110</v>
      </c>
      <c r="C23" s="99"/>
      <c r="D23" s="100">
        <f>5.99+51</f>
        <v>56.99</v>
      </c>
      <c r="E23" s="101">
        <v>2</v>
      </c>
      <c r="F23" s="97"/>
    </row>
    <row r="24" spans="1:46" x14ac:dyDescent="0.25">
      <c r="A24" s="97" t="s">
        <v>131</v>
      </c>
      <c r="B24" s="98" t="s">
        <v>133</v>
      </c>
      <c r="C24" s="97" t="s">
        <v>67</v>
      </c>
      <c r="D24" s="102">
        <f>9.19+10.25+10.76+7.8</f>
        <v>37.999999999999993</v>
      </c>
      <c r="E24" s="104">
        <v>4</v>
      </c>
      <c r="F24" s="97"/>
    </row>
    <row r="25" spans="1:46" x14ac:dyDescent="0.25">
      <c r="A25" s="97" t="s">
        <v>131</v>
      </c>
      <c r="B25" s="98" t="s">
        <v>75</v>
      </c>
      <c r="C25" s="97" t="s">
        <v>72</v>
      </c>
      <c r="D25" s="97">
        <f>3.92+4.29</f>
        <v>8.2100000000000009</v>
      </c>
      <c r="E25" s="104">
        <v>1</v>
      </c>
      <c r="F25" s="97" t="s">
        <v>134</v>
      </c>
    </row>
    <row r="26" spans="1:46" x14ac:dyDescent="0.25">
      <c r="A26" s="97" t="s">
        <v>135</v>
      </c>
      <c r="B26" s="98" t="s">
        <v>69</v>
      </c>
      <c r="C26" s="99" t="s">
        <v>67</v>
      </c>
      <c r="D26" s="97">
        <f>4.12</f>
        <v>4.12</v>
      </c>
      <c r="E26" s="104">
        <v>1</v>
      </c>
      <c r="F26" s="97"/>
    </row>
    <row r="27" spans="1:46" x14ac:dyDescent="0.25">
      <c r="A27" s="97" t="s">
        <v>135</v>
      </c>
      <c r="B27" s="98" t="s">
        <v>68</v>
      </c>
      <c r="C27" s="99" t="s">
        <v>67</v>
      </c>
      <c r="D27" s="97">
        <v>16.37</v>
      </c>
      <c r="E27" s="105">
        <v>1</v>
      </c>
      <c r="F27" s="97"/>
    </row>
    <row r="28" spans="1:46" x14ac:dyDescent="0.25">
      <c r="A28" s="97" t="s">
        <v>135</v>
      </c>
      <c r="B28" s="98" t="s">
        <v>74</v>
      </c>
      <c r="C28" s="99" t="s">
        <v>67</v>
      </c>
      <c r="D28" s="39">
        <v>28.76</v>
      </c>
      <c r="E28" s="105">
        <v>1</v>
      </c>
      <c r="F28" s="106"/>
    </row>
    <row r="29" spans="1:46" x14ac:dyDescent="0.25">
      <c r="A29" s="97" t="s">
        <v>135</v>
      </c>
      <c r="B29" s="98" t="s">
        <v>75</v>
      </c>
      <c r="C29" s="99" t="s">
        <v>72</v>
      </c>
      <c r="D29" s="39">
        <f>3.42+3.42</f>
        <v>6.84</v>
      </c>
      <c r="E29" s="105">
        <v>1</v>
      </c>
      <c r="F29" s="107" t="s">
        <v>76</v>
      </c>
    </row>
    <row r="30" spans="1:46" x14ac:dyDescent="0.25">
      <c r="A30" s="97" t="s">
        <v>136</v>
      </c>
      <c r="B30" s="98" t="s">
        <v>137</v>
      </c>
      <c r="C30" s="99" t="s">
        <v>72</v>
      </c>
      <c r="D30" s="39">
        <v>8.18</v>
      </c>
      <c r="E30" s="105">
        <v>1</v>
      </c>
      <c r="F30" s="97" t="s">
        <v>115</v>
      </c>
    </row>
    <row r="31" spans="1:46" x14ac:dyDescent="0.25">
      <c r="A31" s="97" t="s">
        <v>109</v>
      </c>
      <c r="B31" s="98" t="s">
        <v>77</v>
      </c>
      <c r="C31" s="99" t="s">
        <v>72</v>
      </c>
      <c r="D31" s="39">
        <v>0.88</v>
      </c>
      <c r="E31" s="105">
        <v>1</v>
      </c>
      <c r="F31" s="107" t="s">
        <v>138</v>
      </c>
    </row>
    <row r="32" spans="1:46" x14ac:dyDescent="0.25">
      <c r="A32" s="97" t="s">
        <v>109</v>
      </c>
      <c r="B32" s="108" t="s">
        <v>78</v>
      </c>
      <c r="C32" s="99" t="s">
        <v>67</v>
      </c>
      <c r="D32" s="97">
        <f>1.05+4.32</f>
        <v>5.37</v>
      </c>
      <c r="E32" s="104">
        <v>2</v>
      </c>
      <c r="F32" s="97" t="s">
        <v>139</v>
      </c>
    </row>
    <row r="33" spans="1:6" ht="30" x14ac:dyDescent="0.25">
      <c r="A33" s="97" t="s">
        <v>140</v>
      </c>
      <c r="B33" s="108" t="s">
        <v>89</v>
      </c>
      <c r="C33" s="99"/>
      <c r="D33" s="97"/>
      <c r="E33" s="104">
        <v>1</v>
      </c>
      <c r="F33" s="106" t="s">
        <v>90</v>
      </c>
    </row>
    <row r="34" spans="1:6" x14ac:dyDescent="0.25">
      <c r="A34" s="97" t="s">
        <v>109</v>
      </c>
      <c r="B34" s="108" t="s">
        <v>78</v>
      </c>
      <c r="C34" s="99"/>
      <c r="D34" s="97"/>
      <c r="E34" s="104">
        <v>0</v>
      </c>
      <c r="F34" s="97"/>
    </row>
    <row r="35" spans="1:6" x14ac:dyDescent="0.25">
      <c r="A35" s="97" t="s">
        <v>109</v>
      </c>
      <c r="B35" s="111" t="s">
        <v>91</v>
      </c>
      <c r="C35" s="110"/>
      <c r="D35" s="110"/>
      <c r="E35" s="112">
        <v>0</v>
      </c>
      <c r="F35" s="110"/>
    </row>
    <row r="36" spans="1:6" x14ac:dyDescent="0.25">
      <c r="C36" s="113" t="s">
        <v>32</v>
      </c>
      <c r="D36" s="114">
        <f>SUM(D22:D35)</f>
        <v>236.72000000000003</v>
      </c>
      <c r="E36" s="115" t="s">
        <v>33</v>
      </c>
    </row>
    <row r="37" spans="1:6" x14ac:dyDescent="0.25">
      <c r="C37" s="82"/>
      <c r="D37" s="116"/>
      <c r="E37" s="22"/>
    </row>
    <row r="38" spans="1:6" x14ac:dyDescent="0.25">
      <c r="B38" s="91"/>
    </row>
    <row r="39" spans="1:6" ht="60" x14ac:dyDescent="0.25">
      <c r="B39" s="117" t="s">
        <v>92</v>
      </c>
      <c r="C39" s="118"/>
      <c r="D39" s="161">
        <f>D40+D41</f>
        <v>126.46000000000001</v>
      </c>
      <c r="E39" s="120" t="s">
        <v>33</v>
      </c>
      <c r="F39" s="121" t="s">
        <v>119</v>
      </c>
    </row>
    <row r="40" spans="1:6" x14ac:dyDescent="0.25">
      <c r="B40" s="122" t="s">
        <v>94</v>
      </c>
      <c r="C40" s="123"/>
      <c r="D40" s="162">
        <v>38.81</v>
      </c>
      <c r="F40" s="152"/>
    </row>
    <row r="41" spans="1:6" ht="38.25" x14ac:dyDescent="0.25">
      <c r="B41" s="126" t="s">
        <v>141</v>
      </c>
      <c r="C41" s="127"/>
      <c r="D41" s="163">
        <f>38.81+48.84</f>
        <v>87.65</v>
      </c>
      <c r="E41" s="154"/>
      <c r="F41" s="155"/>
    </row>
  </sheetData>
  <sheetProtection algorithmName="SHA-512" hashValue="yj9gdSDR77L7ff5C0hr5F93AWyidu01zDo1RPJcxk/Ucs8np6QV6rU2zqFGXYg7El3Ba1PMdTbDZI0wE9zJMXA==" saltValue="Pur0/sJ8brNRTmIQBAfz1w==" spinCount="100000" sheet="1" objects="1" scenarios="1"/>
  <mergeCells count="3">
    <mergeCell ref="C9:D9"/>
    <mergeCell ref="C10:D10"/>
    <mergeCell ref="C16:D16"/>
  </mergeCells>
  <pageMargins left="0.70866141732283472" right="0.70866141732283472" top="0.74803149606299213" bottom="0.74803149606299213" header="0.31496062992125984" footer="0.31496062992125984"/>
  <pageSetup paperSize="8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0D4E5-C643-4305-A009-BBE82F480293}">
  <sheetPr>
    <pageSetUpPr fitToPage="1"/>
  </sheetPr>
  <dimension ref="B2:C22"/>
  <sheetViews>
    <sheetView zoomScale="85" zoomScaleNormal="85" workbookViewId="0">
      <selection sqref="A1:XFD1048576"/>
    </sheetView>
  </sheetViews>
  <sheetFormatPr baseColWidth="10" defaultColWidth="11.42578125" defaultRowHeight="15" x14ac:dyDescent="0.25"/>
  <cols>
    <col min="1" max="1" width="11.42578125" style="21"/>
    <col min="2" max="2" width="91.5703125" style="21" customWidth="1"/>
    <col min="3" max="3" width="84.5703125" style="21" customWidth="1"/>
    <col min="4" max="6" width="16.42578125" style="21" customWidth="1"/>
    <col min="7" max="7" width="20.5703125" style="21" customWidth="1"/>
    <col min="8" max="13" width="16.42578125" style="21" customWidth="1"/>
    <col min="14" max="29" width="11.42578125" style="21"/>
    <col min="30" max="30" width="16.140625" style="21" customWidth="1"/>
    <col min="31" max="16384" width="11.42578125" style="21"/>
  </cols>
  <sheetData>
    <row r="2" spans="2:3" x14ac:dyDescent="0.25">
      <c r="C2" s="22" t="s">
        <v>142</v>
      </c>
    </row>
    <row r="3" spans="2:3" ht="18.75" x14ac:dyDescent="0.25">
      <c r="B3" s="23" t="s">
        <v>1</v>
      </c>
      <c r="C3" s="24" t="s">
        <v>2</v>
      </c>
    </row>
    <row r="4" spans="2:3" ht="27.75" customHeight="1" x14ac:dyDescent="0.25">
      <c r="B4" s="25" t="s">
        <v>3</v>
      </c>
      <c r="C4" s="26"/>
    </row>
    <row r="5" spans="2:3" ht="27" customHeight="1" x14ac:dyDescent="0.25">
      <c r="B5" s="27" t="s">
        <v>4</v>
      </c>
      <c r="C5" s="28"/>
    </row>
    <row r="6" spans="2:3" ht="27" customHeight="1" x14ac:dyDescent="0.25">
      <c r="B6" s="29" t="s">
        <v>5</v>
      </c>
      <c r="C6" s="30" t="s">
        <v>6</v>
      </c>
    </row>
    <row r="7" spans="2:3" ht="27" customHeight="1" x14ac:dyDescent="0.25">
      <c r="B7" s="31" t="s">
        <v>7</v>
      </c>
      <c r="C7" s="28"/>
    </row>
    <row r="8" spans="2:3" ht="27" customHeight="1" x14ac:dyDescent="0.25">
      <c r="B8" s="29" t="s">
        <v>5</v>
      </c>
      <c r="C8" s="30" t="s">
        <v>8</v>
      </c>
    </row>
    <row r="9" spans="2:3" ht="27" customHeight="1" x14ac:dyDescent="0.25">
      <c r="B9" s="31" t="s">
        <v>9</v>
      </c>
      <c r="C9" s="28"/>
    </row>
    <row r="10" spans="2:3" ht="27" customHeight="1" x14ac:dyDescent="0.25">
      <c r="B10" s="29" t="s">
        <v>5</v>
      </c>
      <c r="C10" s="30" t="s">
        <v>10</v>
      </c>
    </row>
    <row r="11" spans="2:3" ht="27" customHeight="1" x14ac:dyDescent="0.25">
      <c r="B11" s="32" t="s">
        <v>11</v>
      </c>
      <c r="C11" s="26"/>
    </row>
    <row r="12" spans="2:3" ht="27" customHeight="1" x14ac:dyDescent="0.25">
      <c r="B12" s="33" t="s">
        <v>12</v>
      </c>
      <c r="C12" s="34" t="s">
        <v>13</v>
      </c>
    </row>
    <row r="13" spans="2:3" ht="27" customHeight="1" x14ac:dyDescent="0.25">
      <c r="B13" s="29" t="s">
        <v>14</v>
      </c>
      <c r="C13" s="30" t="s">
        <v>143</v>
      </c>
    </row>
    <row r="14" spans="2:3" ht="27" customHeight="1" x14ac:dyDescent="0.25">
      <c r="B14" s="29" t="s">
        <v>16</v>
      </c>
      <c r="C14" s="30" t="s">
        <v>17</v>
      </c>
    </row>
    <row r="15" spans="2:3" ht="61.5" customHeight="1" x14ac:dyDescent="0.25">
      <c r="B15" s="29" t="s">
        <v>18</v>
      </c>
      <c r="C15" s="30" t="s">
        <v>15</v>
      </c>
    </row>
    <row r="16" spans="2:3" s="35" customFormat="1" ht="43.5" customHeight="1" x14ac:dyDescent="0.25">
      <c r="B16" s="29" t="s">
        <v>19</v>
      </c>
      <c r="C16" s="30" t="s">
        <v>20</v>
      </c>
    </row>
    <row r="17" spans="2:3" s="35" customFormat="1" ht="27" customHeight="1" x14ac:dyDescent="0.25">
      <c r="B17" s="32" t="s">
        <v>21</v>
      </c>
      <c r="C17" s="26"/>
    </row>
    <row r="18" spans="2:3" ht="27" customHeight="1" x14ac:dyDescent="0.25">
      <c r="B18" s="36" t="s">
        <v>22</v>
      </c>
      <c r="C18" s="37" t="s">
        <v>23</v>
      </c>
    </row>
    <row r="19" spans="2:3" s="35" customFormat="1" ht="27" customHeight="1" x14ac:dyDescent="0.25">
      <c r="B19" s="38" t="s">
        <v>24</v>
      </c>
      <c r="C19" s="30" t="s">
        <v>25</v>
      </c>
    </row>
    <row r="20" spans="2:3" s="35" customFormat="1" ht="27" customHeight="1" x14ac:dyDescent="0.25">
      <c r="B20" s="29" t="s">
        <v>26</v>
      </c>
      <c r="C20" s="30" t="s">
        <v>17</v>
      </c>
    </row>
    <row r="21" spans="2:3" s="35" customFormat="1" ht="27" customHeight="1" x14ac:dyDescent="0.25">
      <c r="B21" s="33" t="s">
        <v>27</v>
      </c>
      <c r="C21" s="39" t="s">
        <v>6</v>
      </c>
    </row>
    <row r="22" spans="2:3" ht="27" customHeight="1" x14ac:dyDescent="0.25">
      <c r="B22" s="40" t="s">
        <v>28</v>
      </c>
      <c r="C22" s="41" t="s">
        <v>122</v>
      </c>
    </row>
  </sheetData>
  <sheetProtection algorithmName="SHA-512" hashValue="jJTfCso+wRLrJX0VWYvJS8b3e7msykyN06Kqe3VG9vVNuJ3HgsRHmn2zbNC7rPw15YIKmrwgv2vJBBYFWQKPIw==" saltValue="tzVeyE9x4glvVASgZwO4I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F2460-5E50-49C6-BCA5-7B01D5325197}">
  <sheetPr>
    <pageSetUpPr fitToPage="1"/>
  </sheetPr>
  <dimension ref="A2:AT46"/>
  <sheetViews>
    <sheetView topLeftCell="B6" workbookViewId="0">
      <selection activeCell="B1" sqref="A1:XFD1048576"/>
    </sheetView>
  </sheetViews>
  <sheetFormatPr baseColWidth="10" defaultColWidth="11.42578125" defaultRowHeight="15" x14ac:dyDescent="0.25"/>
  <cols>
    <col min="1" max="1" width="11.42578125" style="21"/>
    <col min="2" max="2" width="46.42578125" style="21" customWidth="1"/>
    <col min="3" max="3" width="18.7109375" style="21" customWidth="1"/>
    <col min="4" max="4" width="20.28515625" style="21" customWidth="1"/>
    <col min="5" max="5" width="5.5703125" style="43" bestFit="1" customWidth="1"/>
    <col min="6" max="6" width="56" style="21" customWidth="1"/>
    <col min="7" max="7" width="4.28515625" style="21" customWidth="1"/>
    <col min="8" max="46" width="18.7109375" style="21" customWidth="1"/>
    <col min="47" max="16384" width="11.42578125" style="21"/>
  </cols>
  <sheetData>
    <row r="2" spans="2:10" x14ac:dyDescent="0.25">
      <c r="B2" s="42" t="s">
        <v>144</v>
      </c>
    </row>
    <row r="3" spans="2:10" x14ac:dyDescent="0.25">
      <c r="B3" s="44" t="s">
        <v>145</v>
      </c>
    </row>
    <row r="4" spans="2:10" x14ac:dyDescent="0.25">
      <c r="B4" s="45" t="s">
        <v>32</v>
      </c>
      <c r="C4" s="46">
        <v>278</v>
      </c>
      <c r="D4" s="47" t="s">
        <v>33</v>
      </c>
    </row>
    <row r="5" spans="2:10" x14ac:dyDescent="0.25">
      <c r="B5" s="48" t="s">
        <v>34</v>
      </c>
      <c r="C5" s="49">
        <v>5</v>
      </c>
      <c r="D5" s="50" t="s">
        <v>35</v>
      </c>
    </row>
    <row r="6" spans="2:10" ht="45.75" customHeight="1" x14ac:dyDescent="0.25">
      <c r="B6" s="51" t="s">
        <v>36</v>
      </c>
      <c r="C6" s="156">
        <v>10</v>
      </c>
      <c r="D6" s="53" t="s">
        <v>38</v>
      </c>
      <c r="E6" s="54"/>
    </row>
    <row r="7" spans="2:10" ht="15.75" customHeight="1" x14ac:dyDescent="0.25">
      <c r="B7" s="55" t="s">
        <v>39</v>
      </c>
      <c r="C7" s="56" t="s">
        <v>40</v>
      </c>
      <c r="D7" s="57"/>
      <c r="E7" s="54"/>
    </row>
    <row r="8" spans="2:10" ht="14.25" customHeight="1" x14ac:dyDescent="0.25">
      <c r="B8" s="51" t="s">
        <v>102</v>
      </c>
      <c r="C8" s="58" t="s">
        <v>125</v>
      </c>
      <c r="D8" s="59"/>
      <c r="E8" s="54"/>
    </row>
    <row r="9" spans="2:10" s="35" customFormat="1" ht="126.75" customHeight="1" x14ac:dyDescent="0.25">
      <c r="B9" s="60" t="s">
        <v>43</v>
      </c>
      <c r="C9" s="184" t="s">
        <v>146</v>
      </c>
      <c r="D9" s="185"/>
      <c r="E9" s="61"/>
      <c r="H9" s="62"/>
      <c r="I9" s="63"/>
      <c r="J9" s="64"/>
    </row>
    <row r="10" spans="2:10" s="35" customFormat="1" ht="151.5" customHeight="1" x14ac:dyDescent="0.25">
      <c r="B10" s="65" t="s">
        <v>45</v>
      </c>
      <c r="C10" s="180" t="s">
        <v>46</v>
      </c>
      <c r="D10" s="181"/>
    </row>
    <row r="14" spans="2:10" ht="36" customHeight="1" x14ac:dyDescent="0.25">
      <c r="B14" s="66" t="s">
        <v>47</v>
      </c>
      <c r="G14" s="67"/>
    </row>
    <row r="15" spans="2:10" x14ac:dyDescent="0.25">
      <c r="B15" s="68" t="s">
        <v>48</v>
      </c>
      <c r="C15" s="69">
        <v>3</v>
      </c>
      <c r="D15" s="47"/>
      <c r="G15" s="70"/>
    </row>
    <row r="16" spans="2:10" ht="15" customHeight="1" x14ac:dyDescent="0.25">
      <c r="B16" s="71" t="s">
        <v>49</v>
      </c>
      <c r="C16" s="182" t="s">
        <v>147</v>
      </c>
      <c r="D16" s="183"/>
      <c r="E16" s="72"/>
      <c r="G16" s="70"/>
    </row>
    <row r="17" spans="1:46" ht="20.25" customHeight="1" x14ac:dyDescent="0.25">
      <c r="B17" s="73" t="s">
        <v>51</v>
      </c>
      <c r="C17" s="74" t="s">
        <v>148</v>
      </c>
      <c r="D17" s="75" t="s">
        <v>53</v>
      </c>
      <c r="G17" s="76"/>
      <c r="H17" s="76"/>
      <c r="I17" s="77"/>
    </row>
    <row r="18" spans="1:46" ht="45" x14ac:dyDescent="0.25">
      <c r="B18" s="78" t="s">
        <v>54</v>
      </c>
      <c r="C18" s="79">
        <v>1</v>
      </c>
      <c r="D18" s="80" t="s">
        <v>55</v>
      </c>
      <c r="E18" s="81"/>
      <c r="G18" s="82"/>
      <c r="H18" s="83"/>
      <c r="I18" s="84"/>
    </row>
    <row r="19" spans="1:46" s="85" customFormat="1" ht="15.75" thickBot="1" x14ac:dyDescent="0.3">
      <c r="B19" s="86" t="s">
        <v>56</v>
      </c>
      <c r="C19" s="87" t="s">
        <v>57</v>
      </c>
      <c r="D19" s="88" t="s">
        <v>149</v>
      </c>
      <c r="E19" s="89"/>
      <c r="G19" s="90"/>
      <c r="H19" s="90"/>
    </row>
    <row r="20" spans="1:46" ht="105.75" thickBot="1" x14ac:dyDescent="0.3">
      <c r="B20" s="164" t="s">
        <v>150</v>
      </c>
      <c r="C20" s="165" t="s">
        <v>151</v>
      </c>
      <c r="D20" s="166" t="s">
        <v>152</v>
      </c>
      <c r="G20" s="70"/>
      <c r="H20" s="70"/>
    </row>
    <row r="21" spans="1:46" s="148" customFormat="1" x14ac:dyDescent="0.25">
      <c r="A21" s="84"/>
      <c r="B21" s="91"/>
      <c r="C21" s="92"/>
      <c r="E21" s="81"/>
    </row>
    <row r="22" spans="1:46" x14ac:dyDescent="0.25">
      <c r="A22" s="93" t="s">
        <v>59</v>
      </c>
      <c r="B22" s="93" t="s">
        <v>60</v>
      </c>
      <c r="C22" s="93" t="s">
        <v>61</v>
      </c>
      <c r="D22" s="93" t="s">
        <v>62</v>
      </c>
      <c r="E22" s="149" t="s">
        <v>63</v>
      </c>
      <c r="F22" s="93" t="s">
        <v>64</v>
      </c>
      <c r="AT22" s="96" t="e">
        <f>SUM(#REF!)</f>
        <v>#REF!</v>
      </c>
    </row>
    <row r="23" spans="1:46" x14ac:dyDescent="0.25">
      <c r="A23" s="157" t="s">
        <v>131</v>
      </c>
      <c r="B23" s="158" t="s">
        <v>132</v>
      </c>
      <c r="C23" s="99" t="s">
        <v>67</v>
      </c>
      <c r="D23" s="159">
        <v>15</v>
      </c>
      <c r="E23" s="160">
        <v>1</v>
      </c>
      <c r="F23" s="157"/>
    </row>
    <row r="24" spans="1:46" x14ac:dyDescent="0.25">
      <c r="A24" s="97" t="s">
        <v>131</v>
      </c>
      <c r="B24" s="98" t="s">
        <v>110</v>
      </c>
      <c r="C24" s="99"/>
      <c r="D24" s="100">
        <v>15</v>
      </c>
      <c r="E24" s="101">
        <v>1</v>
      </c>
      <c r="F24" s="97"/>
    </row>
    <row r="25" spans="1:46" x14ac:dyDescent="0.25">
      <c r="A25" s="97" t="s">
        <v>131</v>
      </c>
      <c r="B25" s="98" t="s">
        <v>153</v>
      </c>
      <c r="C25" s="99" t="s">
        <v>67</v>
      </c>
      <c r="D25" s="102">
        <v>19.600000000000001</v>
      </c>
      <c r="E25" s="103">
        <v>1</v>
      </c>
      <c r="F25" s="97"/>
    </row>
    <row r="26" spans="1:46" x14ac:dyDescent="0.25">
      <c r="A26" s="97" t="s">
        <v>131</v>
      </c>
      <c r="B26" s="98" t="s">
        <v>133</v>
      </c>
      <c r="C26" s="97" t="s">
        <v>67</v>
      </c>
      <c r="D26" s="102">
        <f>11.3+10.6+10.1+8.55+8.55</f>
        <v>49.099999999999994</v>
      </c>
      <c r="E26" s="104">
        <v>5</v>
      </c>
      <c r="F26" s="97"/>
    </row>
    <row r="27" spans="1:46" x14ac:dyDescent="0.25">
      <c r="A27" s="97" t="s">
        <v>131</v>
      </c>
      <c r="B27" s="98" t="s">
        <v>68</v>
      </c>
      <c r="C27" s="97" t="s">
        <v>67</v>
      </c>
      <c r="D27" s="97">
        <v>40</v>
      </c>
      <c r="E27" s="104">
        <v>1</v>
      </c>
      <c r="F27" s="97"/>
    </row>
    <row r="28" spans="1:46" x14ac:dyDescent="0.25">
      <c r="A28" s="97" t="s">
        <v>131</v>
      </c>
      <c r="B28" s="98" t="s">
        <v>75</v>
      </c>
      <c r="C28" s="97" t="s">
        <v>72</v>
      </c>
      <c r="D28" s="97">
        <f>4.1+3.4</f>
        <v>7.5</v>
      </c>
      <c r="E28" s="104">
        <v>1</v>
      </c>
      <c r="F28" s="97" t="s">
        <v>134</v>
      </c>
    </row>
    <row r="29" spans="1:46" x14ac:dyDescent="0.25">
      <c r="A29" s="97" t="s">
        <v>135</v>
      </c>
      <c r="B29" s="98" t="s">
        <v>69</v>
      </c>
      <c r="C29" s="99" t="s">
        <v>67</v>
      </c>
      <c r="D29" s="97">
        <v>3</v>
      </c>
      <c r="E29" s="104">
        <v>1</v>
      </c>
      <c r="F29" s="97"/>
    </row>
    <row r="30" spans="1:46" x14ac:dyDescent="0.25">
      <c r="A30" s="97" t="s">
        <v>135</v>
      </c>
      <c r="B30" s="98" t="s">
        <v>70</v>
      </c>
      <c r="C30" s="99" t="s">
        <v>67</v>
      </c>
      <c r="D30" s="97">
        <f>10+25.25</f>
        <v>35.25</v>
      </c>
      <c r="E30" s="105">
        <v>2</v>
      </c>
      <c r="F30" s="97"/>
    </row>
    <row r="31" spans="1:46" x14ac:dyDescent="0.25">
      <c r="A31" s="97" t="s">
        <v>135</v>
      </c>
      <c r="B31" s="98" t="s">
        <v>68</v>
      </c>
      <c r="C31" s="99" t="s">
        <v>67</v>
      </c>
      <c r="D31" s="97">
        <v>30</v>
      </c>
      <c r="E31" s="105">
        <v>1</v>
      </c>
      <c r="F31" s="97"/>
    </row>
    <row r="32" spans="1:46" x14ac:dyDescent="0.25">
      <c r="A32" s="97" t="s">
        <v>135</v>
      </c>
      <c r="B32" s="98" t="s">
        <v>74</v>
      </c>
      <c r="C32" s="99" t="s">
        <v>67</v>
      </c>
      <c r="D32" s="39">
        <v>37.299999999999997</v>
      </c>
      <c r="E32" s="105">
        <v>1</v>
      </c>
      <c r="F32" s="106"/>
    </row>
    <row r="33" spans="1:6" x14ac:dyDescent="0.25">
      <c r="A33" s="97" t="s">
        <v>135</v>
      </c>
      <c r="B33" s="98" t="s">
        <v>75</v>
      </c>
      <c r="C33" s="99" t="s">
        <v>72</v>
      </c>
      <c r="D33" s="39">
        <f>3.7+2.25</f>
        <v>5.95</v>
      </c>
      <c r="E33" s="105">
        <v>1</v>
      </c>
      <c r="F33" s="107" t="s">
        <v>76</v>
      </c>
    </row>
    <row r="34" spans="1:6" x14ac:dyDescent="0.25">
      <c r="A34" s="97" t="s">
        <v>136</v>
      </c>
      <c r="B34" s="98" t="s">
        <v>137</v>
      </c>
      <c r="C34" s="99" t="s">
        <v>72</v>
      </c>
      <c r="D34" s="39">
        <v>9.4</v>
      </c>
      <c r="E34" s="105">
        <v>1</v>
      </c>
      <c r="F34" s="97" t="s">
        <v>115</v>
      </c>
    </row>
    <row r="35" spans="1:6" x14ac:dyDescent="0.25">
      <c r="A35" s="97" t="s">
        <v>109</v>
      </c>
      <c r="B35" s="98" t="s">
        <v>77</v>
      </c>
      <c r="C35" s="99" t="s">
        <v>72</v>
      </c>
      <c r="D35" s="39">
        <v>2.25</v>
      </c>
      <c r="E35" s="105">
        <v>1</v>
      </c>
      <c r="F35" s="107" t="s">
        <v>138</v>
      </c>
    </row>
    <row r="36" spans="1:6" x14ac:dyDescent="0.25">
      <c r="A36" s="97" t="s">
        <v>109</v>
      </c>
      <c r="B36" s="108" t="s">
        <v>78</v>
      </c>
      <c r="C36" s="99" t="s">
        <v>67</v>
      </c>
      <c r="D36" s="97">
        <f>2.65+6</f>
        <v>8.65</v>
      </c>
      <c r="E36" s="104">
        <v>2</v>
      </c>
      <c r="F36" s="97" t="s">
        <v>139</v>
      </c>
    </row>
    <row r="37" spans="1:6" ht="30" x14ac:dyDescent="0.25">
      <c r="A37" s="150" t="s">
        <v>154</v>
      </c>
      <c r="B37" s="108" t="s">
        <v>89</v>
      </c>
      <c r="C37" s="99"/>
      <c r="D37" s="97"/>
      <c r="E37" s="104">
        <v>1</v>
      </c>
      <c r="F37" s="106" t="s">
        <v>90</v>
      </c>
    </row>
    <row r="38" spans="1:6" x14ac:dyDescent="0.25">
      <c r="A38" s="97" t="s">
        <v>155</v>
      </c>
      <c r="B38" s="108" t="s">
        <v>156</v>
      </c>
      <c r="C38" s="99"/>
      <c r="D38" s="97"/>
      <c r="E38" s="104">
        <v>1</v>
      </c>
      <c r="F38" s="97" t="s">
        <v>157</v>
      </c>
    </row>
    <row r="39" spans="1:6" x14ac:dyDescent="0.25">
      <c r="A39" s="97" t="s">
        <v>109</v>
      </c>
      <c r="B39" s="111" t="s">
        <v>91</v>
      </c>
      <c r="C39" s="110"/>
      <c r="D39" s="110"/>
      <c r="E39" s="112">
        <v>0</v>
      </c>
      <c r="F39" s="110"/>
    </row>
    <row r="40" spans="1:6" x14ac:dyDescent="0.25">
      <c r="C40" s="113" t="s">
        <v>32</v>
      </c>
      <c r="D40" s="114">
        <f>SUM(D23:D39)</f>
        <v>277.99999999999994</v>
      </c>
      <c r="E40" s="115" t="s">
        <v>33</v>
      </c>
    </row>
    <row r="41" spans="1:6" x14ac:dyDescent="0.25">
      <c r="C41" s="82"/>
      <c r="D41" s="116"/>
      <c r="E41" s="22"/>
    </row>
    <row r="42" spans="1:6" x14ac:dyDescent="0.25">
      <c r="B42" s="91"/>
    </row>
    <row r="43" spans="1:6" ht="60" x14ac:dyDescent="0.25">
      <c r="B43" s="117" t="s">
        <v>92</v>
      </c>
      <c r="C43" s="118"/>
      <c r="D43" s="161">
        <f>D44+D45</f>
        <v>271.41000000000003</v>
      </c>
      <c r="E43" s="120" t="s">
        <v>33</v>
      </c>
      <c r="F43" s="121" t="s">
        <v>119</v>
      </c>
    </row>
    <row r="44" spans="1:6" x14ac:dyDescent="0.25">
      <c r="B44" s="122" t="s">
        <v>94</v>
      </c>
      <c r="C44" s="123"/>
      <c r="D44" s="162">
        <v>87.23</v>
      </c>
      <c r="F44" s="152"/>
    </row>
    <row r="45" spans="1:6" ht="25.5" x14ac:dyDescent="0.25">
      <c r="B45" s="126" t="s">
        <v>158</v>
      </c>
      <c r="C45" s="127"/>
      <c r="D45" s="163">
        <f>96.95+87.23</f>
        <v>184.18</v>
      </c>
      <c r="E45" s="154"/>
      <c r="F45" s="155"/>
    </row>
    <row r="46" spans="1:6" ht="60" customHeight="1" x14ac:dyDescent="0.25"/>
  </sheetData>
  <sheetProtection algorithmName="SHA-512" hashValue="qYMLQHLoumK1tHDsZA1WDZCx/hYH04qwQj2y6X00vWGiobPxHdsdzOFQBpQ6wef4F/2OSTtebIf/JGoVC0MkIg==" saltValue="H1ndDxg/y6Qta5glzuKcHg==" spinCount="100000" sheet="1" objects="1" scenarios="1"/>
  <mergeCells count="3">
    <mergeCell ref="C9:D9"/>
    <mergeCell ref="C10:D10"/>
    <mergeCell ref="C16:D16"/>
  </mergeCells>
  <pageMargins left="0.70866141732283472" right="0.70866141732283472" top="0.74803149606299213" bottom="0.74803149606299213" header="0.31496062992125984" footer="0.31496062992125984"/>
  <pageSetup paperSize="8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19C03-76F2-4690-9982-5A2414FA3F55}">
  <sheetPr>
    <pageSetUpPr fitToPage="1"/>
  </sheetPr>
  <dimension ref="B2:C22"/>
  <sheetViews>
    <sheetView zoomScale="85" zoomScaleNormal="85" workbookViewId="0">
      <selection sqref="A1:XFD1048576"/>
    </sheetView>
  </sheetViews>
  <sheetFormatPr baseColWidth="10" defaultColWidth="11.42578125" defaultRowHeight="15" x14ac:dyDescent="0.25"/>
  <cols>
    <col min="1" max="1" width="11.42578125" style="21"/>
    <col min="2" max="2" width="91.5703125" style="21" customWidth="1"/>
    <col min="3" max="3" width="84.5703125" style="21" customWidth="1"/>
    <col min="4" max="6" width="16.42578125" style="21" customWidth="1"/>
    <col min="7" max="7" width="20.5703125" style="21" customWidth="1"/>
    <col min="8" max="13" width="16.42578125" style="21" customWidth="1"/>
    <col min="14" max="29" width="11.42578125" style="21"/>
    <col min="30" max="30" width="16.140625" style="21" customWidth="1"/>
    <col min="31" max="16384" width="11.42578125" style="21"/>
  </cols>
  <sheetData>
    <row r="2" spans="2:3" x14ac:dyDescent="0.25">
      <c r="C2" s="22" t="s">
        <v>159</v>
      </c>
    </row>
    <row r="3" spans="2:3" ht="18.75" x14ac:dyDescent="0.25">
      <c r="B3" s="23" t="s">
        <v>1</v>
      </c>
      <c r="C3" s="24" t="s">
        <v>2</v>
      </c>
    </row>
    <row r="4" spans="2:3" ht="27.75" customHeight="1" x14ac:dyDescent="0.25">
      <c r="B4" s="25" t="s">
        <v>3</v>
      </c>
      <c r="C4" s="26"/>
    </row>
    <row r="5" spans="2:3" ht="27" customHeight="1" x14ac:dyDescent="0.25">
      <c r="B5" s="27" t="s">
        <v>4</v>
      </c>
      <c r="C5" s="28"/>
    </row>
    <row r="6" spans="2:3" ht="27" customHeight="1" x14ac:dyDescent="0.25">
      <c r="B6" s="29" t="s">
        <v>5</v>
      </c>
      <c r="C6" s="30" t="s">
        <v>6</v>
      </c>
    </row>
    <row r="7" spans="2:3" ht="27" customHeight="1" x14ac:dyDescent="0.25">
      <c r="B7" s="31" t="s">
        <v>7</v>
      </c>
      <c r="C7" s="28"/>
    </row>
    <row r="8" spans="2:3" ht="27" customHeight="1" x14ac:dyDescent="0.25">
      <c r="B8" s="29" t="s">
        <v>5</v>
      </c>
      <c r="C8" s="30" t="s">
        <v>8</v>
      </c>
    </row>
    <row r="9" spans="2:3" ht="27" customHeight="1" x14ac:dyDescent="0.25">
      <c r="B9" s="31" t="s">
        <v>9</v>
      </c>
      <c r="C9" s="28"/>
    </row>
    <row r="10" spans="2:3" ht="27" customHeight="1" x14ac:dyDescent="0.25">
      <c r="B10" s="29" t="s">
        <v>5</v>
      </c>
      <c r="C10" s="30" t="s">
        <v>10</v>
      </c>
    </row>
    <row r="11" spans="2:3" ht="27" customHeight="1" x14ac:dyDescent="0.25">
      <c r="B11" s="32" t="s">
        <v>11</v>
      </c>
      <c r="C11" s="26"/>
    </row>
    <row r="12" spans="2:3" ht="27" customHeight="1" x14ac:dyDescent="0.25">
      <c r="B12" s="33" t="s">
        <v>12</v>
      </c>
      <c r="C12" s="34" t="s">
        <v>13</v>
      </c>
    </row>
    <row r="13" spans="2:3" ht="27" customHeight="1" x14ac:dyDescent="0.25">
      <c r="B13" s="29" t="s">
        <v>14</v>
      </c>
      <c r="C13" s="30" t="s">
        <v>143</v>
      </c>
    </row>
    <row r="14" spans="2:3" ht="27" customHeight="1" x14ac:dyDescent="0.25">
      <c r="B14" s="29" t="s">
        <v>16</v>
      </c>
      <c r="C14" s="30" t="s">
        <v>17</v>
      </c>
    </row>
    <row r="15" spans="2:3" ht="61.5" customHeight="1" x14ac:dyDescent="0.25">
      <c r="B15" s="29" t="s">
        <v>18</v>
      </c>
      <c r="C15" s="30" t="s">
        <v>15</v>
      </c>
    </row>
    <row r="16" spans="2:3" s="35" customFormat="1" ht="43.5" customHeight="1" x14ac:dyDescent="0.25">
      <c r="B16" s="29" t="s">
        <v>160</v>
      </c>
      <c r="C16" s="30" t="s">
        <v>20</v>
      </c>
    </row>
    <row r="17" spans="2:3" s="35" customFormat="1" ht="27" customHeight="1" x14ac:dyDescent="0.25">
      <c r="B17" s="32" t="s">
        <v>21</v>
      </c>
      <c r="C17" s="26"/>
    </row>
    <row r="18" spans="2:3" ht="27" customHeight="1" x14ac:dyDescent="0.25">
      <c r="B18" s="36" t="s">
        <v>22</v>
      </c>
      <c r="C18" s="37" t="s">
        <v>23</v>
      </c>
    </row>
    <row r="19" spans="2:3" s="35" customFormat="1" ht="27" customHeight="1" x14ac:dyDescent="0.25">
      <c r="B19" s="38" t="s">
        <v>24</v>
      </c>
      <c r="C19" s="30" t="s">
        <v>25</v>
      </c>
    </row>
    <row r="20" spans="2:3" s="35" customFormat="1" ht="27" customHeight="1" x14ac:dyDescent="0.25">
      <c r="B20" s="29" t="s">
        <v>26</v>
      </c>
      <c r="C20" s="30" t="s">
        <v>17</v>
      </c>
    </row>
    <row r="21" spans="2:3" s="35" customFormat="1" ht="27" customHeight="1" x14ac:dyDescent="0.25">
      <c r="B21" s="33" t="s">
        <v>27</v>
      </c>
      <c r="C21" s="39" t="s">
        <v>6</v>
      </c>
    </row>
    <row r="22" spans="2:3" ht="27" customHeight="1" x14ac:dyDescent="0.25">
      <c r="B22" s="40" t="s">
        <v>28</v>
      </c>
      <c r="C22" s="41" t="s">
        <v>29</v>
      </c>
    </row>
  </sheetData>
  <sheetProtection algorithmName="SHA-512" hashValue="aw8pe7ITta/Gkbjcnkbog33HrC94OntX+A52K1EZ9MwITCM8Nzl8nk/E/ltvCeuPwq+ZpU64xakgwpXGMAT7cQ==" saltValue="rzn9OnxFT3SuFY3PBQj60Q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D96B4806502B4F881F5E7A67C7C4D3" ma:contentTypeVersion="4" ma:contentTypeDescription="Crée un document." ma:contentTypeScope="" ma:versionID="40c21bf750e9843f0ab28e9360259e34">
  <xsd:schema xmlns:xsd="http://www.w3.org/2001/XMLSchema" xmlns:xs="http://www.w3.org/2001/XMLSchema" xmlns:p="http://schemas.microsoft.com/office/2006/metadata/properties" xmlns:ns2="1feba144-8fc1-444c-b9ef-97b0eddd9539" targetNamespace="http://schemas.microsoft.com/office/2006/metadata/properties" ma:root="true" ma:fieldsID="73cb1a9088eb65dfcea5fa7b1d95dc56" ns2:_="">
    <xsd:import namespace="1feba144-8fc1-444c-b9ef-97b0eddd9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ba144-8fc1-444c-b9ef-97b0eddd9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F862CB-8EFC-4153-AB93-30B1B0530A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A9FB5F-4C23-482C-9531-FDA7BDEE37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ba144-8fc1-444c-b9ef-97b0eddd9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ED2470-697F-4DEA-A69C-7C4D2062F08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Site 6.1-fréquence mini exigée</vt:lpstr>
      <vt:lpstr>Site 6.1 - Site Colombier</vt:lpstr>
      <vt:lpstr>Site 6.2-fréquence mini exigée</vt:lpstr>
      <vt:lpstr>lot 6.2 - Site Prévalaye</vt:lpstr>
      <vt:lpstr>Site 6.3-fréquence mini exigée</vt:lpstr>
      <vt:lpstr>lot 6.3 - Site PA Vitré</vt:lpstr>
      <vt:lpstr>Site 6.4-fréquence mini exigée</vt:lpstr>
      <vt:lpstr>Site 6.4 - Site PA Redon</vt:lpstr>
      <vt:lpstr>Site 6.5-fréquence mini exigée</vt:lpstr>
      <vt:lpstr>Site 6.5 - Site PA St Malo</vt:lpstr>
      <vt:lpstr>'lot 6.2 - Site Prévalaye'!Zone_d_impression</vt:lpstr>
      <vt:lpstr>'lot 6.3 - Site PA Vitré'!Zone_d_impression</vt:lpstr>
      <vt:lpstr>'Site 6.1 - Site Colombier'!Zone_d_impression</vt:lpstr>
      <vt:lpstr>'Site 6.1-fréquence mini exigée'!Zone_d_impression</vt:lpstr>
      <vt:lpstr>'Site 6.2-fréquence mini exigée'!Zone_d_impression</vt:lpstr>
      <vt:lpstr>'Site 6.3-fréquence mini exigée'!Zone_d_impression</vt:lpstr>
      <vt:lpstr>'Site 6.4 - Site PA Redon'!Zone_d_impression</vt:lpstr>
      <vt:lpstr>'Site 6.4-fréquence mini exigée'!Zone_d_impression</vt:lpstr>
      <vt:lpstr>'Site 6.5 - Site PA St Malo'!Zone_d_impression</vt:lpstr>
      <vt:lpstr>'Site 6.5-fréquence mini exigée'!Zone_d_impression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SEVENO 351</dc:creator>
  <cp:keywords/>
  <dc:description/>
  <cp:lastModifiedBy>Stephanie SEVENO 351</cp:lastModifiedBy>
  <cp:revision/>
  <dcterms:created xsi:type="dcterms:W3CDTF">2020-11-09T15:55:53Z</dcterms:created>
  <dcterms:modified xsi:type="dcterms:W3CDTF">2024-12-26T13:21:13Z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0x0101006CD96B4806502B4F881F5E7A67C7C4D3</vt:lpwstr>
  </property>
</Properties>
</file>