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T:\- BAM - 10 - Consultations\2 - Procédures actives\2024\24_BAM_053 - Restauration collective Ségur-Fontenoy\0 - Préparation\3 - DC\DC PLACE\AE et annexes\"/>
    </mc:Choice>
  </mc:AlternateContent>
  <bookViews>
    <workbookView xWindow="-110" yWindow="-110" windowWidth="23270" windowHeight="12590" tabRatio="894"/>
  </bookViews>
  <sheets>
    <sheet name="SOMMAIRE" sheetId="1" r:id="rId1"/>
    <sheet name="Tranches de fréquentation" sheetId="9" r:id="rId2"/>
    <sheet name="Effectifs" sheetId="4" r:id="rId3"/>
    <sheet name="Coût d'admissions" sheetId="8" r:id="rId4"/>
  </sheets>
  <externalReferences>
    <externalReference r:id="rId5"/>
    <externalReference r:id="rId6"/>
  </externalReferences>
  <definedNames>
    <definedName name="__sai1">'[1]Tranche 351-400'!$A$1,'[1]Tranche 351-400'!$D$7,'[1]Tranche 351-400'!$D$8,'[1]Tranche 351-400'!$B$19:$B$24,'[1]Tranche 351-400'!$B$27:$B$32,'[1]Tranche 351-400'!$B$34:$B$36,'[1]Tranche 351-400'!$H$19:$H$21,'[1]Tranche 351-400'!$H$24:$H$27,'[1]Tranche 351-400'!$H$31:$H$33,'[1]Tranche 351-400'!$H$35:$H$42,'[1]Tranche 351-400'!$H$44:$H$55,'[1]Tranche 351-400'!$B$39:$B$45,'[1]Tranche 351-400'!$B$48:$B$52</definedName>
    <definedName name="_sai1">'[1]Tranche 351-400'!$A$1,'[1]Tranche 351-400'!$D$7,'[1]Tranche 351-400'!$D$8,'[1]Tranche 351-400'!$B$19:$B$24,'[1]Tranche 351-400'!$B$27:$B$32,'[1]Tranche 351-400'!$B$34:$B$36,'[1]Tranche 351-400'!$H$19:$H$21,'[1]Tranche 351-400'!$H$24:$H$27,'[1]Tranche 351-400'!$H$31:$H$33,'[1]Tranche 351-400'!$H$35:$H$42,'[1]Tranche 351-400'!$H$44:$H$55,'[1]Tranche 351-400'!$B$39:$B$45,'[1]Tranche 351-400'!$B$48:$B$52</definedName>
    <definedName name="aeveave">#REF!</definedName>
    <definedName name="aevfev">#REF!</definedName>
    <definedName name="avve">#REF!</definedName>
    <definedName name="azefev">#REF!</definedName>
    <definedName name="_xlnm.Database">'[2]Tranche 250-300'!$F$16:$L$120</definedName>
    <definedName name="bjbkjbk">#REF!</definedName>
    <definedName name="budlpt2">"Bouton 1"</definedName>
    <definedName name="coeff">#REF!</definedName>
    <definedName name="datealpes">#REF!</definedName>
    <definedName name="dateanjou">#REF!</definedName>
    <definedName name="dateaquitaine">#REF!</definedName>
    <definedName name="datecotdaz">#REF!</definedName>
    <definedName name="dateluberon">#REF!</definedName>
    <definedName name="datenormandie">#REF!</definedName>
    <definedName name="dateparis">#REF!</definedName>
    <definedName name="dateprovence">#REF!</definedName>
    <definedName name="dsvfsfz">#REF!</definedName>
    <definedName name="eveazfea">#REF!</definedName>
    <definedName name="ezvv">#REF!</definedName>
    <definedName name="_xlnm.Print_Titles" localSheetId="2">Effectifs!$B:$B,Effectifs!$1:$8</definedName>
    <definedName name="jhgjygjyhgbikjb" localSheetId="1">#REF!</definedName>
    <definedName name="jhgjygjyhgbikjb">#REF!</definedName>
    <definedName name="kjhkjh" localSheetId="1">#REF!</definedName>
    <definedName name="kjhkjh">#REF!</definedName>
    <definedName name="kjkjnbk" localSheetId="1">#REF!</definedName>
    <definedName name="kjkjnbk">#REF!</definedName>
    <definedName name="RR">#REF!</definedName>
    <definedName name="saisie">'[1]Tranche 351-400'!$A$1,'[1]Tranche 351-400'!$D$7,'[1]Tranche 351-400'!$D$8,'[1]Tranche 351-400'!$B$19:$B$24,'[1]Tranche 351-400'!$B$27:$B$32,'[1]Tranche 351-400'!$B$34:$B$36,'[1]Tranche 351-400'!$H$19:$H$21,'[1]Tranche 351-400'!$H$24:$H$27,'[1]Tranche 351-400'!$H$31:$H$33,'[1]Tranche 351-400'!$H$35:$H$42,'[1]Tranche 351-400'!$H$44:$H$55,'[1]Tranche 351-400'!$B$39:$B$45,'[1]Tranche 351-400'!$B$48:$B$52</definedName>
    <definedName name="STATUT">#REF!</definedName>
    <definedName name="svvzev">#REF!</definedName>
    <definedName name="szfz">#REF!</definedName>
    <definedName name="Z_86B7C514_101E_4A81_9668_DEF1E38F01A1_.wvu.PrintArea" localSheetId="3" hidden="1">'Coût d''admissions'!$B$1:$L$25</definedName>
    <definedName name="Z_86B7C514_101E_4A81_9668_DEF1E38F01A1_.wvu.PrintArea" localSheetId="2" hidden="1">Effectifs!$B$1:$N$120</definedName>
    <definedName name="Z_86B7C514_101E_4A81_9668_DEF1E38F01A1_.wvu.PrintArea" localSheetId="1" hidden="1">'Tranches de fréquentation'!$C$1:$G$7</definedName>
    <definedName name="Z_86B7C514_101E_4A81_9668_DEF1E38F01A1_.wvu.PrintTitles" localSheetId="2" hidden="1">Effectifs!$B:$B,Effectifs!$1:$8</definedName>
    <definedName name="zev" localSheetId="1">#REF!</definedName>
    <definedName name="zev">#REF!</definedName>
    <definedName name="zfazza" localSheetId="1">#REF!</definedName>
    <definedName name="zfazza">#REF!</definedName>
    <definedName name="_xlnm.Print_Area" localSheetId="3">'Coût d''admissions'!$B$1:$N$26</definedName>
    <definedName name="_xlnm.Print_Area" localSheetId="2">Effectifs!$B$1:$N$120</definedName>
    <definedName name="_xlnm.Print_Area" localSheetId="0">SOMMAIRE!$A$1:$A$9</definedName>
    <definedName name="_xlnm.Print_Area" localSheetId="1">'Tranches de fréquentation'!$B$1:$O$8</definedName>
  </definedNames>
  <calcPr calcId="162913"/>
  <customWorkbookViews>
    <customWorkbookView name="Raphael CHAUVET - Affichage personnalisé" guid="{86B7C514-101E-4A81-9668-DEF1E38F01A1}" mergeInterval="0" personalView="1" maximized="1" xWindow="1358" yWindow="-157" windowWidth="1936" windowHeight="1096" tabRatio="894" activeSheetId="10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1" i="8" l="1"/>
  <c r="N6" i="4" l="1"/>
  <c r="M6" i="4"/>
  <c r="L6" i="4"/>
  <c r="K6" i="4"/>
  <c r="J6" i="4"/>
  <c r="I6" i="4"/>
  <c r="H6" i="4"/>
  <c r="G6" i="4"/>
  <c r="F6" i="4"/>
  <c r="E6" i="4"/>
  <c r="D6" i="4"/>
  <c r="C6" i="4"/>
  <c r="E7" i="8" l="1"/>
  <c r="F7" i="8"/>
  <c r="G7" i="8"/>
  <c r="H7" i="8"/>
  <c r="I7" i="8"/>
  <c r="J7" i="8"/>
  <c r="K7" i="8"/>
  <c r="L7" i="8"/>
  <c r="M7" i="8"/>
  <c r="N7" i="8"/>
  <c r="D7" i="8"/>
  <c r="C7" i="8"/>
  <c r="D9" i="8" l="1"/>
  <c r="C9" i="8"/>
  <c r="C8" i="8"/>
  <c r="D6" i="9" l="1"/>
  <c r="F5" i="9"/>
  <c r="F4" i="9"/>
  <c r="E4" i="9"/>
  <c r="E6" i="9" l="1"/>
  <c r="D8" i="8"/>
  <c r="G4" i="9"/>
  <c r="F8" i="8" s="1"/>
  <c r="E8" i="8"/>
  <c r="G5" i="9"/>
  <c r="E9" i="8"/>
  <c r="C10" i="8"/>
  <c r="G6" i="9"/>
  <c r="F6" i="9"/>
  <c r="F10" i="8" l="1"/>
  <c r="H5" i="9"/>
  <c r="F9" i="8"/>
  <c r="E10" i="8"/>
  <c r="D10" i="8"/>
  <c r="H4" i="9"/>
  <c r="G8" i="8" s="1"/>
  <c r="I4" i="9"/>
  <c r="H8" i="8" s="1"/>
  <c r="H6" i="9"/>
  <c r="G10" i="8" l="1"/>
  <c r="I5" i="9"/>
  <c r="G9" i="8"/>
  <c r="I6" i="9"/>
  <c r="J4" i="9"/>
  <c r="I8" i="8" s="1"/>
  <c r="H10" i="8" l="1"/>
  <c r="J5" i="9"/>
  <c r="H9" i="8"/>
  <c r="K4" i="9"/>
  <c r="J8" i="8" s="1"/>
  <c r="J6" i="9"/>
  <c r="I10" i="8" l="1"/>
  <c r="K5" i="9"/>
  <c r="I9" i="8"/>
  <c r="L4" i="9"/>
  <c r="K8" i="8" s="1"/>
  <c r="K6" i="9"/>
  <c r="J10" i="8" l="1"/>
  <c r="L5" i="9"/>
  <c r="L6" i="9" s="1"/>
  <c r="J9" i="8"/>
  <c r="M4" i="9"/>
  <c r="L8" i="8" s="1"/>
  <c r="K10" i="8" l="1"/>
  <c r="M5" i="9"/>
  <c r="K9" i="8"/>
  <c r="M6" i="9"/>
  <c r="N4" i="9"/>
  <c r="M8" i="8" s="1"/>
  <c r="L10" i="8" l="1"/>
  <c r="N5" i="9"/>
  <c r="L9" i="8"/>
  <c r="N6" i="9"/>
  <c r="O4" i="9"/>
  <c r="N8" i="8" l="1"/>
  <c r="M10" i="8"/>
  <c r="O5" i="9"/>
  <c r="N9" i="8" s="1"/>
  <c r="M9" i="8"/>
  <c r="D98" i="4"/>
  <c r="D119" i="4" s="1"/>
  <c r="D118" i="4" s="1"/>
  <c r="E98" i="4"/>
  <c r="E119" i="4" s="1"/>
  <c r="E118" i="4" s="1"/>
  <c r="F98" i="4"/>
  <c r="F119" i="4" s="1"/>
  <c r="F118" i="4" s="1"/>
  <c r="G98" i="4"/>
  <c r="G119" i="4" s="1"/>
  <c r="G118" i="4" s="1"/>
  <c r="H98" i="4"/>
  <c r="H119" i="4" s="1"/>
  <c r="H118" i="4" s="1"/>
  <c r="I98" i="4"/>
  <c r="I119" i="4" s="1"/>
  <c r="I118" i="4" s="1"/>
  <c r="J98" i="4"/>
  <c r="J119" i="4" s="1"/>
  <c r="J118" i="4" s="1"/>
  <c r="K98" i="4"/>
  <c r="K119" i="4" s="1"/>
  <c r="K118" i="4" s="1"/>
  <c r="L98" i="4"/>
  <c r="L119" i="4" s="1"/>
  <c r="L118" i="4" s="1"/>
  <c r="M98" i="4"/>
  <c r="M119" i="4" s="1"/>
  <c r="M118" i="4" s="1"/>
  <c r="N98" i="4"/>
  <c r="N119" i="4" s="1"/>
  <c r="N118" i="4" s="1"/>
  <c r="C98" i="4"/>
  <c r="N81" i="4"/>
  <c r="M81" i="4"/>
  <c r="L81" i="4"/>
  <c r="K81" i="4"/>
  <c r="J81" i="4"/>
  <c r="I81" i="4"/>
  <c r="H81" i="4"/>
  <c r="G81" i="4"/>
  <c r="F81" i="4"/>
  <c r="E81" i="4"/>
  <c r="D81" i="4"/>
  <c r="C81" i="4"/>
  <c r="D21" i="8"/>
  <c r="E21" i="8"/>
  <c r="F21" i="8"/>
  <c r="G21" i="8"/>
  <c r="H21" i="8"/>
  <c r="I21" i="8"/>
  <c r="J21" i="8"/>
  <c r="K21" i="8"/>
  <c r="L21" i="8"/>
  <c r="M21" i="8"/>
  <c r="N21" i="8"/>
  <c r="O6" i="9" l="1"/>
  <c r="C119" i="4"/>
  <c r="C118" i="4" s="1"/>
  <c r="J97" i="4"/>
  <c r="I97" i="4"/>
  <c r="H97" i="4"/>
  <c r="G97" i="4"/>
  <c r="F97" i="4"/>
  <c r="K97" i="4"/>
  <c r="E97" i="4"/>
  <c r="D97" i="4"/>
  <c r="L97" i="4"/>
  <c r="N97" i="4"/>
  <c r="M97" i="4"/>
  <c r="N10" i="8" l="1"/>
  <c r="G88" i="4"/>
  <c r="F88" i="4"/>
  <c r="E88" i="4"/>
  <c r="D88" i="4"/>
  <c r="I88" i="4"/>
  <c r="J88" i="4"/>
  <c r="K88" i="4"/>
  <c r="L88" i="4"/>
  <c r="M88" i="4"/>
  <c r="N88" i="4"/>
  <c r="H88" i="4"/>
  <c r="H65" i="4"/>
  <c r="C88" i="4"/>
  <c r="E110" i="4"/>
  <c r="D110" i="4"/>
  <c r="E101" i="4"/>
  <c r="D101" i="4"/>
  <c r="E65" i="4"/>
  <c r="D65" i="4"/>
  <c r="D46" i="4"/>
  <c r="E46" i="4"/>
  <c r="D41" i="4"/>
  <c r="E41" i="4"/>
  <c r="D22" i="4"/>
  <c r="E22" i="4"/>
  <c r="E12" i="4"/>
  <c r="D12" i="4"/>
  <c r="N101" i="4"/>
  <c r="M101" i="4"/>
  <c r="L101" i="4"/>
  <c r="K101" i="4"/>
  <c r="J101" i="4"/>
  <c r="I101" i="4"/>
  <c r="H101" i="4"/>
  <c r="G101" i="4"/>
  <c r="F101" i="4"/>
  <c r="C101" i="4"/>
  <c r="N110" i="4"/>
  <c r="M110" i="4"/>
  <c r="L110" i="4"/>
  <c r="K110" i="4"/>
  <c r="J110" i="4"/>
  <c r="I110" i="4"/>
  <c r="H110" i="4"/>
  <c r="G110" i="4"/>
  <c r="F110" i="4"/>
  <c r="C110" i="4"/>
  <c r="N65" i="4"/>
  <c r="M65" i="4"/>
  <c r="L65" i="4"/>
  <c r="K65" i="4"/>
  <c r="J65" i="4"/>
  <c r="I65" i="4"/>
  <c r="G65" i="4"/>
  <c r="F65" i="4"/>
  <c r="C65" i="4"/>
  <c r="N22" i="4"/>
  <c r="M22" i="4"/>
  <c r="L22" i="4"/>
  <c r="K22" i="4"/>
  <c r="J22" i="4"/>
  <c r="I22" i="4"/>
  <c r="H22" i="4"/>
  <c r="G22" i="4"/>
  <c r="F22" i="4"/>
  <c r="C22" i="4"/>
  <c r="N12" i="4"/>
  <c r="M12" i="4"/>
  <c r="L12" i="4"/>
  <c r="K12" i="4"/>
  <c r="J12" i="4"/>
  <c r="I12" i="4"/>
  <c r="H12" i="4"/>
  <c r="G12" i="4"/>
  <c r="F12" i="4"/>
  <c r="C12" i="4"/>
  <c r="N41" i="4"/>
  <c r="M41" i="4"/>
  <c r="L41" i="4"/>
  <c r="K41" i="4"/>
  <c r="J41" i="4"/>
  <c r="I41" i="4"/>
  <c r="H41" i="4"/>
  <c r="G41" i="4"/>
  <c r="F41" i="4"/>
  <c r="C41" i="4"/>
  <c r="N46" i="4"/>
  <c r="M46" i="4"/>
  <c r="L46" i="4"/>
  <c r="K46" i="4"/>
  <c r="J46" i="4"/>
  <c r="I46" i="4"/>
  <c r="H46" i="4"/>
  <c r="G46" i="4"/>
  <c r="F46" i="4"/>
  <c r="C46" i="4"/>
  <c r="J96" i="4" l="1"/>
  <c r="J117" i="4" s="1"/>
  <c r="I96" i="4"/>
  <c r="I117" i="4" s="1"/>
  <c r="E96" i="4"/>
  <c r="E117" i="4" s="1"/>
  <c r="K96" i="4"/>
  <c r="K117" i="4" s="1"/>
  <c r="L96" i="4"/>
  <c r="L117" i="4" s="1"/>
  <c r="C96" i="4"/>
  <c r="C117" i="4" s="1"/>
  <c r="M96" i="4"/>
  <c r="M117" i="4" s="1"/>
  <c r="F96" i="4"/>
  <c r="F117" i="4" s="1"/>
  <c r="N96" i="4"/>
  <c r="N117" i="4" s="1"/>
  <c r="G96" i="4"/>
  <c r="G117" i="4" s="1"/>
  <c r="H96" i="4"/>
  <c r="H117" i="4" s="1"/>
  <c r="D96" i="4"/>
  <c r="D117" i="4" s="1"/>
  <c r="C97" i="4"/>
  <c r="N15" i="8" l="1"/>
  <c r="J15" i="8"/>
  <c r="K15" i="8"/>
  <c r="G15" i="8"/>
  <c r="H15" i="8"/>
  <c r="F15" i="8"/>
  <c r="C11" i="8"/>
  <c r="I15" i="8"/>
  <c r="L15" i="8"/>
  <c r="D15" i="8"/>
  <c r="C15" i="8"/>
  <c r="C16" i="8" s="1"/>
  <c r="M15" i="8"/>
  <c r="E15" i="8"/>
  <c r="D11" i="8" l="1"/>
  <c r="D16" i="8" s="1"/>
  <c r="D19" i="8" s="1"/>
  <c r="D20" i="8" s="1"/>
  <c r="C19" i="8" l="1"/>
  <c r="C20" i="8" s="1"/>
  <c r="C25" i="8"/>
  <c r="C26" i="8"/>
  <c r="E11" i="8"/>
  <c r="D25" i="8" l="1"/>
  <c r="D26" i="8"/>
  <c r="F11" i="8"/>
  <c r="E16" i="8"/>
  <c r="E19" i="8" s="1"/>
  <c r="E20" i="8" s="1"/>
  <c r="F25" i="8" l="1"/>
  <c r="F26" i="8"/>
  <c r="E25" i="8"/>
  <c r="E26" i="8"/>
  <c r="F16" i="8"/>
  <c r="F19" i="8" s="1"/>
  <c r="F20" i="8" s="1"/>
  <c r="G11" i="8"/>
  <c r="G25" i="8" l="1"/>
  <c r="G26" i="8"/>
  <c r="G16" i="8"/>
  <c r="G19" i="8" s="1"/>
  <c r="G20" i="8" s="1"/>
  <c r="H11" i="8"/>
  <c r="H16" i="8" s="1"/>
  <c r="H19" i="8" s="1"/>
  <c r="H20" i="8" s="1"/>
  <c r="H25" i="8" l="1"/>
  <c r="H26" i="8"/>
  <c r="I11" i="8"/>
  <c r="J11" i="8"/>
  <c r="J16" i="8" s="1"/>
  <c r="J19" i="8" s="1"/>
  <c r="J20" i="8" s="1"/>
  <c r="I16" i="8" l="1"/>
  <c r="I19" i="8" s="1"/>
  <c r="I20" i="8" s="1"/>
  <c r="K11" i="8"/>
  <c r="K25" i="8" l="1"/>
  <c r="K26" i="8"/>
  <c r="I25" i="8"/>
  <c r="I26" i="8"/>
  <c r="J25" i="8"/>
  <c r="J26" i="8"/>
  <c r="K16" i="8"/>
  <c r="K19" i="8" s="1"/>
  <c r="K20" i="8" s="1"/>
  <c r="L11" i="8"/>
  <c r="L25" i="8" l="1"/>
  <c r="L26" i="8"/>
  <c r="M11" i="8"/>
  <c r="M16" i="8" s="1"/>
  <c r="M19" i="8" s="1"/>
  <c r="M20" i="8" s="1"/>
  <c r="L16" i="8"/>
  <c r="L19" i="8" s="1"/>
  <c r="L20" i="8" s="1"/>
  <c r="N11" i="8" l="1"/>
  <c r="N25" i="8" l="1"/>
  <c r="N26" i="8"/>
  <c r="M25" i="8"/>
  <c r="M26" i="8"/>
  <c r="N16" i="8"/>
  <c r="N19" i="8" s="1"/>
  <c r="N20" i="8" s="1"/>
</calcChain>
</file>

<file path=xl/sharedStrings.xml><?xml version="1.0" encoding="utf-8"?>
<sst xmlns="http://schemas.openxmlformats.org/spreadsheetml/2006/main" count="178" uniqueCount="105">
  <si>
    <t>Coût d'admission</t>
  </si>
  <si>
    <t>Retour sommaire</t>
  </si>
  <si>
    <t>Tranche 1</t>
  </si>
  <si>
    <t>Tranche 2</t>
  </si>
  <si>
    <t>Tranche 3</t>
  </si>
  <si>
    <t>Tranche 4</t>
  </si>
  <si>
    <t>Tranche 5</t>
  </si>
  <si>
    <t>Tranche 6</t>
  </si>
  <si>
    <t>Tranche 7</t>
  </si>
  <si>
    <t>Tranche 8</t>
  </si>
  <si>
    <t>Tranche 9</t>
  </si>
  <si>
    <t>Tranche 10</t>
  </si>
  <si>
    <t>Tranche 11</t>
  </si>
  <si>
    <t>Tranche 12</t>
  </si>
  <si>
    <t>Fréquentation minimum</t>
  </si>
  <si>
    <t>Fréquentation maximum</t>
  </si>
  <si>
    <t>Moyenne/jour :</t>
  </si>
  <si>
    <t>T.Plein 
(en heures hebdomadaires)</t>
  </si>
  <si>
    <t>Exemple : Chef gérant</t>
  </si>
  <si>
    <t>Qualifications :</t>
  </si>
  <si>
    <t>Encadrement</t>
  </si>
  <si>
    <t>Directeur de Site</t>
  </si>
  <si>
    <t>Sous-directeur de site</t>
  </si>
  <si>
    <t>Gérant</t>
  </si>
  <si>
    <t>Chef gérant</t>
  </si>
  <si>
    <t xml:space="preserve">Adjoint d'exploitation </t>
  </si>
  <si>
    <t>Assistant administratif</t>
  </si>
  <si>
    <t xml:space="preserve">Responsable de production </t>
  </si>
  <si>
    <t>Chef de production / exécutif</t>
  </si>
  <si>
    <t>Apprenti encadrement</t>
  </si>
  <si>
    <t>Cuisine</t>
  </si>
  <si>
    <t>Chef cuisinier</t>
  </si>
  <si>
    <t>Second de cuisine</t>
  </si>
  <si>
    <t>Cuisinier</t>
  </si>
  <si>
    <t>Commis de cuisine</t>
  </si>
  <si>
    <t>Apprenti cuisinier</t>
  </si>
  <si>
    <t>Pâtisserie</t>
  </si>
  <si>
    <t>Chef pâtissier</t>
  </si>
  <si>
    <t>Pâtissier</t>
  </si>
  <si>
    <t xml:space="preserve">Commis pâtissier </t>
  </si>
  <si>
    <t>Apprenti pâtissier</t>
  </si>
  <si>
    <t>Employé de restauration</t>
  </si>
  <si>
    <t>Chef de Groupe</t>
  </si>
  <si>
    <t>Employé de restauration / caisse</t>
  </si>
  <si>
    <t xml:space="preserve">Employé de restauration </t>
  </si>
  <si>
    <t>'</t>
  </si>
  <si>
    <t xml:space="preserve">Apprenti employé de restauration </t>
  </si>
  <si>
    <t>Plonge</t>
  </si>
  <si>
    <t>Magasinier</t>
  </si>
  <si>
    <t>Plongeur vaisselle</t>
  </si>
  <si>
    <t>Plongeur batterie</t>
  </si>
  <si>
    <t>Autres - Préciser</t>
  </si>
  <si>
    <t>Effectif Total (Equivalent Temps plein)</t>
  </si>
  <si>
    <t>Total horaire hebdomadaire (en heures)</t>
  </si>
  <si>
    <t>TOTAL en €</t>
  </si>
  <si>
    <t>Cafétéria</t>
  </si>
  <si>
    <t>Responsable Cafétéria</t>
  </si>
  <si>
    <t>Employé de restauration - cafétéria</t>
  </si>
  <si>
    <t>Apprenti cafétéria</t>
  </si>
  <si>
    <t>Maître d'hôtel</t>
  </si>
  <si>
    <t>Serveur</t>
  </si>
  <si>
    <t>Apprenti</t>
  </si>
  <si>
    <t>Club</t>
  </si>
  <si>
    <t>Chef de Club</t>
  </si>
  <si>
    <t>Second Club</t>
  </si>
  <si>
    <t>Cuisinier Club</t>
  </si>
  <si>
    <t>Commis Club</t>
  </si>
  <si>
    <t>Room service et prestations annexes</t>
  </si>
  <si>
    <t>Responsable événementiel</t>
  </si>
  <si>
    <t>Employé Room service</t>
  </si>
  <si>
    <t>Apprenti Room service</t>
  </si>
  <si>
    <t>Notice :</t>
  </si>
  <si>
    <t>Moyenne fréquentation / jour</t>
  </si>
  <si>
    <t>Nombre prévisionnel de prestations servies par an</t>
  </si>
  <si>
    <t xml:space="preserve">Annexe : Frais Fixes (admissions) : indiquez le montant de la rémunération annuelle du prestataire et les frais de structures. </t>
  </si>
  <si>
    <t>Les montants sont indiqués en euros hors taxes.</t>
  </si>
  <si>
    <t>Masse salariale annuelle</t>
  </si>
  <si>
    <t>Frais d’exploitation annuels</t>
  </si>
  <si>
    <t>Total frais fixes annuels</t>
  </si>
  <si>
    <t>Frais au couvert servi - € HT (admission) - hors investissement</t>
  </si>
  <si>
    <t>Montant de la remise</t>
  </si>
  <si>
    <t>% de la remise</t>
  </si>
  <si>
    <t>Impact global des amortissements au couvert - € HT</t>
  </si>
  <si>
    <t>Admission cafétéria (1/2 admission self)</t>
  </si>
  <si>
    <t>Effectif Total Self et Cafétéria</t>
  </si>
  <si>
    <t>Admission self, remisée, proposée par le prestataire, hors investissement</t>
  </si>
  <si>
    <t>Total Admission self au couvert, avec investissement en € HT</t>
  </si>
  <si>
    <t>Total Admission cafétéria au couvert, avec investissement en € HT</t>
  </si>
  <si>
    <t>Tranches de fréquentation</t>
  </si>
  <si>
    <t>Cliquer sur le lien ci-dessous pour accéder à l'onglet</t>
  </si>
  <si>
    <r>
      <rPr>
        <u/>
        <sz val="11"/>
        <rFont val="Marianne Light"/>
      </rPr>
      <t>Notice</t>
    </r>
    <r>
      <rPr>
        <sz val="11"/>
        <rFont val="Marianne Light"/>
      </rPr>
      <t xml:space="preserve"> :</t>
    </r>
  </si>
  <si>
    <t>Effectif Total tous services de restauration</t>
  </si>
  <si>
    <r>
      <t xml:space="preserve">Fréquentation totale
hors congés scolaires de la Zone C
</t>
    </r>
    <r>
      <rPr>
        <sz val="12"/>
        <color theme="1"/>
        <rFont val="Marianne Light"/>
      </rPr>
      <t xml:space="preserve">
(formules repas self, contremarques self,
tickets repas self vendus à la cafeteria et formules subventionnées cafeteria)</t>
    </r>
  </si>
  <si>
    <t xml:space="preserve">Indiquez dans les cases jaunes le montant de la rémunération annuelle et les frais de structures du prestataire.
</t>
  </si>
  <si>
    <t>Indiquez le montant d'admission incluant les remises en ligne 23,</t>
  </si>
  <si>
    <t>Vous pouvez ajouter d'autres postes sur les lignes 89 à 95.</t>
  </si>
  <si>
    <t>Annexe : Effectif par tranche de fréquentation</t>
  </si>
  <si>
    <r>
      <t xml:space="preserve">Indiquez pour chaque poste et selon les tranches de fréquentation, le nombre d'heures hebdomadaires </t>
    </r>
    <r>
      <rPr>
        <sz val="11"/>
        <rFont val="Marianne Light"/>
      </rPr>
      <t xml:space="preserve">correspondant. </t>
    </r>
  </si>
  <si>
    <t>Effectifs</t>
  </si>
  <si>
    <t>Sommaire des annexes à compléter
COUTS D'ADMISSION</t>
  </si>
  <si>
    <t>Fréquentation journalière minimum</t>
  </si>
  <si>
    <t>Fréquentation journalière maximum</t>
  </si>
  <si>
    <t>Fréquentation journalière moyenne</t>
  </si>
  <si>
    <t>N'indiquez qu'un seul poste par ligne. Toutes les lignes n'ont pas à être complétées (ex: ne remplir que 3 lignes relatives à l'effectif "Cuisinier" si tel est le nombre de postes de votre offre pour une tranche donnée)</t>
  </si>
  <si>
    <t>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</si>
</sst>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42" formatCode="_-* #,##0\ &quot;€&quot;_-;\-* #,##0\ &quot;€&quot;_-;_-* &quot;-&quot;\ &quot;€&quot;_-;_-@_-"/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* #,##0\ _€_-;\-* #,##0\ _€_-;_-* &quot;-&quot;\ _€_-;_-@_-"/>
    <numFmt numFmtId="165" formatCode="_-* #,##0.00\ _€_-;\-* #,##0.00\ _€_-;_-* &quot;-&quot;??\ _€_-;_-@_-"/>
    <numFmt numFmtId="166" formatCode="_-* #,##0\ _€_-;\-* #,##0\ _€_-;_-* &quot;-&quot;??\ _€_-;_-@_-"/>
    <numFmt numFmtId="167" formatCode="#,##0\ &quot;€&quot;"/>
    <numFmt numFmtId="168" formatCode="0.0%"/>
    <numFmt numFmtId="169" formatCode="_-* #,##0_-;\-* #,##0_-;_-* &quot;-&quot;??_-;_-@_-"/>
  </numFmts>
  <fonts count="51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indexed="11"/>
      <name val="Arial"/>
      <family val="2"/>
    </font>
    <font>
      <sz val="8"/>
      <name val="Calibri"/>
      <family val="2"/>
    </font>
    <font>
      <sz val="12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20"/>
      <color indexed="8"/>
      <name val="Marianne Light"/>
    </font>
    <font>
      <sz val="20"/>
      <color indexed="8"/>
      <name val="Marianne Light"/>
    </font>
    <font>
      <sz val="14"/>
      <color theme="1"/>
      <name val="Marianne Light"/>
    </font>
    <font>
      <b/>
      <sz val="14"/>
      <color theme="1"/>
      <name val="Marianne Light"/>
    </font>
    <font>
      <b/>
      <sz val="12"/>
      <color theme="1"/>
      <name val="Marianne Light"/>
    </font>
    <font>
      <sz val="12"/>
      <color theme="1"/>
      <name val="Marianne Light"/>
    </font>
    <font>
      <b/>
      <sz val="12"/>
      <color indexed="8"/>
      <name val="Marianne Light"/>
    </font>
    <font>
      <sz val="11"/>
      <color theme="1"/>
      <name val="Marianne Light"/>
    </font>
    <font>
      <sz val="11"/>
      <color theme="1"/>
      <name val="Marianne"/>
    </font>
    <font>
      <b/>
      <i/>
      <sz val="16"/>
      <color theme="0"/>
      <name val="Marianne"/>
    </font>
    <font>
      <b/>
      <i/>
      <sz val="14"/>
      <name val="Marianne"/>
    </font>
    <font>
      <i/>
      <sz val="10"/>
      <name val="Marianne"/>
    </font>
    <font>
      <b/>
      <i/>
      <sz val="10"/>
      <name val="Marianne"/>
    </font>
    <font>
      <sz val="14"/>
      <color indexed="8"/>
      <name val="Marianne Light"/>
    </font>
    <font>
      <sz val="12"/>
      <color indexed="8"/>
      <name val="Marianne Light"/>
    </font>
    <font>
      <b/>
      <sz val="10"/>
      <name val="Marianne"/>
    </font>
    <font>
      <sz val="11"/>
      <name val="Calibri"/>
      <family val="2"/>
      <scheme val="minor"/>
    </font>
    <font>
      <b/>
      <sz val="14"/>
      <color indexed="8"/>
      <name val="Marianne Light"/>
    </font>
    <font>
      <b/>
      <sz val="12"/>
      <color theme="0"/>
      <name val="Marianne Light"/>
    </font>
    <font>
      <b/>
      <sz val="14"/>
      <color theme="0"/>
      <name val="Marianne Light"/>
    </font>
    <font>
      <b/>
      <u/>
      <sz val="9"/>
      <color theme="0"/>
      <name val="Marianne Light"/>
    </font>
    <font>
      <sz val="11"/>
      <name val="Marianne Light"/>
    </font>
    <font>
      <u/>
      <sz val="11"/>
      <name val="Marianne Light"/>
    </font>
    <font>
      <sz val="14"/>
      <name val="Marianne Light"/>
    </font>
    <font>
      <b/>
      <sz val="14"/>
      <color theme="9" tint="-0.249977111117893"/>
      <name val="Marianne Light"/>
    </font>
    <font>
      <b/>
      <u/>
      <sz val="11"/>
      <color theme="9" tint="-0.249977111117893"/>
      <name val="Marianne Light"/>
    </font>
    <font>
      <sz val="11"/>
      <color theme="9" tint="-0.249977111117893"/>
      <name val="Marianne Light"/>
    </font>
    <font>
      <sz val="12"/>
      <color indexed="9"/>
      <name val="Marianne Light"/>
    </font>
    <font>
      <b/>
      <sz val="10"/>
      <color theme="0"/>
      <name val="Marianne Light"/>
    </font>
    <font>
      <sz val="10"/>
      <name val="Marianne Light"/>
    </font>
    <font>
      <sz val="11"/>
      <color rgb="FFFF0000"/>
      <name val="Marianne Light"/>
    </font>
    <font>
      <sz val="10"/>
      <color rgb="FFFF0000"/>
      <name val="Marianne Light"/>
    </font>
    <font>
      <b/>
      <sz val="12"/>
      <name val="Marianne Light"/>
    </font>
    <font>
      <sz val="12"/>
      <name val="Marianne Light"/>
    </font>
    <font>
      <b/>
      <sz val="10"/>
      <name val="Marianne Light"/>
    </font>
    <font>
      <sz val="11"/>
      <color theme="0"/>
      <name val="Marianne Light"/>
    </font>
    <font>
      <sz val="10"/>
      <color indexed="8"/>
      <name val="Marianne Light"/>
    </font>
    <font>
      <b/>
      <sz val="14"/>
      <color theme="8" tint="-0.499984740745262"/>
      <name val="Marianne Light"/>
    </font>
    <font>
      <b/>
      <sz val="11"/>
      <color theme="0"/>
      <name val="Marianne Light"/>
    </font>
    <font>
      <sz val="14"/>
      <color theme="0"/>
      <name val="Marianne Light"/>
    </font>
    <font>
      <b/>
      <u/>
      <sz val="12"/>
      <color theme="0"/>
      <name val="Marianne Light"/>
    </font>
    <font>
      <b/>
      <u/>
      <sz val="11"/>
      <color theme="0"/>
      <name val="Marianne Light"/>
    </font>
    <font>
      <b/>
      <i/>
      <sz val="12"/>
      <color theme="0"/>
      <name val="Marianne Light"/>
    </font>
  </fonts>
  <fills count="1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31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2B4A8A"/>
        <bgColor indexed="64"/>
      </patternFill>
    </fill>
    <fill>
      <patternFill patternType="solid">
        <fgColor rgb="FF7ACBF6"/>
        <bgColor indexed="64"/>
      </patternFill>
    </fill>
    <fill>
      <patternFill patternType="solid">
        <fgColor rgb="FF2B4A8A"/>
        <bgColor indexed="31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4.9989318521683403E-2"/>
        <bgColor indexed="31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14999847407452621"/>
        <bgColor indexed="31"/>
      </patternFill>
    </fill>
  </fills>
  <borders count="7">
    <border>
      <left/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/>
      <diagonal/>
    </border>
    <border>
      <left style="thin">
        <color theme="0" tint="-0.249977111117893"/>
      </left>
      <right/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9">
    <xf numFmtId="0" fontId="0" fillId="0" borderId="0"/>
    <xf numFmtId="165" fontId="1" fillId="0" borderId="0" applyFont="0" applyFill="0" applyBorder="0" applyAlignment="0" applyProtection="0"/>
    <xf numFmtId="0" fontId="2" fillId="0" borderId="0">
      <alignment vertical="top"/>
    </xf>
    <xf numFmtId="9" fontId="1" fillId="0" borderId="0" applyFont="0" applyFill="0" applyBorder="0" applyAlignment="0" applyProtection="0"/>
    <xf numFmtId="0" fontId="5" fillId="0" borderId="0" applyNumberFormat="0" applyFill="0" applyBorder="0" applyAlignment="0" applyProtection="0"/>
    <xf numFmtId="165" fontId="1" fillId="0" borderId="0" applyFont="0" applyFill="0" applyBorder="0" applyAlignment="0" applyProtection="0"/>
    <xf numFmtId="0" fontId="7" fillId="0" borderId="0"/>
    <xf numFmtId="165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4" fillId="0" borderId="0"/>
    <xf numFmtId="0" fontId="7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3" fontId="6" fillId="0" borderId="0" applyFont="0" applyFill="0" applyBorder="0" applyAlignment="0" applyProtection="0"/>
  </cellStyleXfs>
  <cellXfs count="109">
    <xf numFmtId="0" fontId="0" fillId="0" borderId="0" xfId="0"/>
    <xf numFmtId="0" fontId="8" fillId="2" borderId="0" xfId="0" applyFont="1" applyFill="1" applyAlignment="1">
      <alignment horizontal="left"/>
    </xf>
    <xf numFmtId="0" fontId="9" fillId="2" borderId="0" xfId="0" applyFont="1" applyFill="1" applyAlignment="1">
      <alignment horizontal="left"/>
    </xf>
    <xf numFmtId="0" fontId="10" fillId="2" borderId="0" xfId="0" applyFont="1" applyFill="1" applyAlignment="1">
      <alignment horizontal="center" wrapText="1"/>
    </xf>
    <xf numFmtId="0" fontId="10" fillId="2" borderId="0" xfId="0" applyFont="1" applyFill="1" applyAlignment="1">
      <alignment wrapText="1"/>
    </xf>
    <xf numFmtId="0" fontId="11" fillId="11" borderId="5" xfId="0" applyFont="1" applyFill="1" applyBorder="1" applyAlignment="1">
      <alignment horizontal="center" vertical="center" wrapText="1"/>
    </xf>
    <xf numFmtId="0" fontId="14" fillId="12" borderId="6" xfId="0" applyFont="1" applyFill="1" applyBorder="1" applyAlignment="1">
      <alignment horizontal="left" vertical="center" wrapText="1" indent="1"/>
    </xf>
    <xf numFmtId="169" fontId="14" fillId="12" borderId="6" xfId="18" applyNumberFormat="1" applyFont="1" applyFill="1" applyBorder="1" applyAlignment="1">
      <alignment horizontal="left" vertical="center" indent="1"/>
    </xf>
    <xf numFmtId="0" fontId="15" fillId="2" borderId="0" xfId="0" applyFont="1" applyFill="1"/>
    <xf numFmtId="0" fontId="14" fillId="13" borderId="6" xfId="0" applyFont="1" applyFill="1" applyBorder="1" applyAlignment="1">
      <alignment horizontal="left" vertical="center" wrapText="1" indent="1"/>
    </xf>
    <xf numFmtId="169" fontId="14" fillId="13" borderId="6" xfId="18" applyNumberFormat="1" applyFont="1" applyFill="1" applyBorder="1" applyAlignment="1">
      <alignment horizontal="left" vertical="center" indent="1"/>
    </xf>
    <xf numFmtId="0" fontId="14" fillId="14" borderId="6" xfId="0" applyFont="1" applyFill="1" applyBorder="1" applyAlignment="1">
      <alignment horizontal="left" vertical="center" wrapText="1" indent="1"/>
    </xf>
    <xf numFmtId="169" fontId="14" fillId="14" borderId="6" xfId="18" applyNumberFormat="1" applyFont="1" applyFill="1" applyBorder="1" applyAlignment="1">
      <alignment horizontal="left" vertical="center" indent="1"/>
    </xf>
    <xf numFmtId="0" fontId="15" fillId="2" borderId="0" xfId="0" applyFont="1" applyFill="1" applyAlignment="1">
      <alignment horizontal="center"/>
    </xf>
    <xf numFmtId="0" fontId="15" fillId="2" borderId="0" xfId="0" applyFont="1" applyFill="1" applyAlignment="1">
      <alignment horizontal="center" vertical="center" wrapText="1"/>
    </xf>
    <xf numFmtId="0" fontId="16" fillId="3" borderId="0" xfId="0" applyFont="1" applyFill="1" applyBorder="1" applyAlignment="1">
      <alignment vertical="center"/>
    </xf>
    <xf numFmtId="0" fontId="18" fillId="3" borderId="0" xfId="0" applyFont="1" applyFill="1" applyBorder="1" applyAlignment="1">
      <alignment horizontal="center" vertical="center" wrapText="1"/>
    </xf>
    <xf numFmtId="0" fontId="19" fillId="3" borderId="0" xfId="0" applyFont="1" applyFill="1" applyBorder="1" applyAlignment="1">
      <alignment horizontal="center" vertical="center"/>
    </xf>
    <xf numFmtId="0" fontId="17" fillId="15" borderId="0" xfId="0" applyFont="1" applyFill="1" applyBorder="1" applyAlignment="1">
      <alignment horizontal="center" vertical="center" wrapText="1"/>
    </xf>
    <xf numFmtId="0" fontId="5" fillId="2" borderId="0" xfId="4" applyFill="1" applyAlignment="1">
      <alignment horizontal="right"/>
    </xf>
    <xf numFmtId="0" fontId="20" fillId="3" borderId="0" xfId="0" applyFont="1" applyFill="1" applyBorder="1" applyAlignment="1">
      <alignment horizontal="center" vertical="center"/>
    </xf>
    <xf numFmtId="0" fontId="23" fillId="3" borderId="0" xfId="0" applyFont="1" applyFill="1" applyBorder="1" applyAlignment="1">
      <alignment horizontal="center" vertical="center"/>
    </xf>
    <xf numFmtId="0" fontId="24" fillId="14" borderId="1" xfId="4" applyFont="1" applyFill="1" applyBorder="1" applyAlignment="1">
      <alignment horizontal="center" vertical="center"/>
    </xf>
    <xf numFmtId="0" fontId="24" fillId="16" borderId="1" xfId="4" applyFont="1" applyFill="1" applyBorder="1" applyAlignment="1">
      <alignment horizontal="center" vertical="center"/>
    </xf>
    <xf numFmtId="0" fontId="25" fillId="2" borderId="0" xfId="0" applyFont="1" applyFill="1" applyAlignment="1" applyProtection="1">
      <alignment vertical="center"/>
    </xf>
    <xf numFmtId="0" fontId="26" fillId="6" borderId="0" xfId="0" applyFont="1" applyFill="1" applyBorder="1" applyAlignment="1" applyProtection="1">
      <alignment vertical="center"/>
    </xf>
    <xf numFmtId="0" fontId="27" fillId="6" borderId="0" xfId="0" applyFont="1" applyFill="1" applyAlignment="1" applyProtection="1">
      <alignment vertical="center"/>
    </xf>
    <xf numFmtId="0" fontId="28" fillId="6" borderId="0" xfId="4" applyFont="1" applyFill="1" applyAlignment="1" applyProtection="1">
      <alignment horizontal="center" vertical="center"/>
    </xf>
    <xf numFmtId="0" fontId="29" fillId="3" borderId="0" xfId="0" applyFont="1" applyFill="1" applyProtection="1"/>
    <xf numFmtId="0" fontId="31" fillId="3" borderId="0" xfId="0" applyFont="1" applyFill="1" applyAlignment="1" applyProtection="1">
      <alignment vertical="center"/>
    </xf>
    <xf numFmtId="0" fontId="32" fillId="3" borderId="0" xfId="0" applyFont="1" applyFill="1" applyAlignment="1" applyProtection="1">
      <alignment vertical="center"/>
    </xf>
    <xf numFmtId="0" fontId="33" fillId="3" borderId="0" xfId="4" applyFont="1" applyFill="1" applyProtection="1"/>
    <xf numFmtId="0" fontId="15" fillId="2" borderId="0" xfId="0" applyFont="1" applyFill="1" applyProtection="1"/>
    <xf numFmtId="0" fontId="31" fillId="3" borderId="0" xfId="0" applyFont="1" applyFill="1" applyProtection="1"/>
    <xf numFmtId="0" fontId="34" fillId="3" borderId="0" xfId="0" applyFont="1" applyFill="1" applyProtection="1"/>
    <xf numFmtId="0" fontId="22" fillId="2" borderId="0" xfId="0" applyFont="1" applyFill="1" applyAlignment="1" applyProtection="1">
      <alignment vertical="center"/>
    </xf>
    <xf numFmtId="0" fontId="35" fillId="2" borderId="0" xfId="0" applyFont="1" applyFill="1" applyBorder="1" applyAlignment="1" applyProtection="1">
      <alignment horizontal="center" vertical="center"/>
    </xf>
    <xf numFmtId="0" fontId="37" fillId="10" borderId="2" xfId="0" applyFont="1" applyFill="1" applyBorder="1" applyAlignment="1" applyProtection="1">
      <alignment horizontal="center" vertical="center" wrapText="1"/>
    </xf>
    <xf numFmtId="0" fontId="15" fillId="2" borderId="0" xfId="0" applyFont="1" applyFill="1" applyBorder="1" applyProtection="1"/>
    <xf numFmtId="0" fontId="37" fillId="9" borderId="3" xfId="0" applyFont="1" applyFill="1" applyBorder="1" applyAlignment="1" applyProtection="1">
      <alignment horizontal="center" vertical="center" wrapText="1"/>
    </xf>
    <xf numFmtId="0" fontId="38" fillId="5" borderId="2" xfId="0" applyFont="1" applyFill="1" applyBorder="1" applyAlignment="1" applyProtection="1">
      <alignment vertical="center"/>
    </xf>
    <xf numFmtId="0" fontId="39" fillId="5" borderId="2" xfId="0" applyFont="1" applyFill="1" applyBorder="1" applyAlignment="1" applyProtection="1">
      <alignment horizontal="center" vertical="center" wrapText="1"/>
    </xf>
    <xf numFmtId="166" fontId="39" fillId="17" borderId="2" xfId="1" applyNumberFormat="1" applyFont="1" applyFill="1" applyBorder="1" applyAlignment="1" applyProtection="1">
      <alignment horizontal="center" vertical="center" wrapText="1"/>
    </xf>
    <xf numFmtId="0" fontId="37" fillId="3" borderId="0" xfId="0" applyFont="1" applyFill="1" applyBorder="1" applyAlignment="1" applyProtection="1">
      <alignment horizontal="center" vertical="center" wrapText="1"/>
    </xf>
    <xf numFmtId="0" fontId="37" fillId="4" borderId="0" xfId="0" applyFont="1" applyFill="1" applyBorder="1" applyAlignment="1" applyProtection="1">
      <alignment horizontal="center" vertical="center" wrapText="1"/>
    </xf>
    <xf numFmtId="0" fontId="37" fillId="2" borderId="0" xfId="0" applyFont="1" applyFill="1" applyBorder="1" applyAlignment="1" applyProtection="1">
      <alignment horizontal="center" vertical="center" wrapText="1"/>
    </xf>
    <xf numFmtId="0" fontId="40" fillId="7" borderId="2" xfId="0" applyFont="1" applyFill="1" applyBorder="1" applyAlignment="1" applyProtection="1">
      <alignment vertical="center"/>
    </xf>
    <xf numFmtId="165" fontId="22" fillId="9" borderId="2" xfId="1" applyFont="1" applyFill="1" applyBorder="1" applyAlignment="1" applyProtection="1">
      <alignment horizontal="left" vertical="center" indent="1"/>
    </xf>
    <xf numFmtId="3" fontId="37" fillId="3" borderId="2" xfId="0" applyNumberFormat="1" applyFont="1" applyFill="1" applyBorder="1" applyAlignment="1" applyProtection="1">
      <alignment horizontal="right"/>
      <protection locked="0"/>
    </xf>
    <xf numFmtId="0" fontId="15" fillId="2" borderId="0" xfId="0" quotePrefix="1" applyFont="1" applyFill="1" applyProtection="1"/>
    <xf numFmtId="165" fontId="22" fillId="9" borderId="2" xfId="1" applyFont="1" applyFill="1" applyBorder="1" applyAlignment="1" applyProtection="1">
      <alignment horizontal="left" vertical="center" indent="1"/>
      <protection locked="0"/>
    </xf>
    <xf numFmtId="0" fontId="12" fillId="7" borderId="2" xfId="0" applyFont="1" applyFill="1" applyBorder="1" applyAlignment="1" applyProtection="1">
      <alignment horizontal="left" vertical="center" indent="1"/>
    </xf>
    <xf numFmtId="164" fontId="42" fillId="7" borderId="2" xfId="1" applyNumberFormat="1" applyFont="1" applyFill="1" applyBorder="1" applyAlignment="1" applyProtection="1">
      <alignment vertical="center"/>
    </xf>
    <xf numFmtId="0" fontId="43" fillId="2" borderId="0" xfId="0" applyFont="1" applyFill="1" applyProtection="1"/>
    <xf numFmtId="165" fontId="42" fillId="7" borderId="2" xfId="1" applyNumberFormat="1" applyFont="1" applyFill="1" applyBorder="1" applyAlignment="1" applyProtection="1">
      <alignment vertical="center"/>
    </xf>
    <xf numFmtId="165" fontId="42" fillId="7" borderId="2" xfId="1" applyNumberFormat="1" applyFont="1" applyFill="1" applyBorder="1" applyAlignment="1" applyProtection="1">
      <alignment horizontal="center" vertical="center"/>
    </xf>
    <xf numFmtId="165" fontId="42" fillId="7" borderId="2" xfId="1" applyFont="1" applyFill="1" applyBorder="1" applyAlignment="1" applyProtection="1"/>
    <xf numFmtId="0" fontId="43" fillId="0" borderId="0" xfId="0" applyFont="1" applyFill="1" applyProtection="1"/>
    <xf numFmtId="42" fontId="42" fillId="3" borderId="2" xfId="0" applyNumberFormat="1" applyFont="1" applyFill="1" applyBorder="1" applyAlignment="1" applyProtection="1">
      <alignment horizontal="right"/>
    </xf>
    <xf numFmtId="0" fontId="44" fillId="2" borderId="0" xfId="0" applyFont="1" applyFill="1" applyBorder="1" applyAlignment="1" applyProtection="1">
      <alignment horizontal="left" vertical="center" indent="1"/>
    </xf>
    <xf numFmtId="164" fontId="37" fillId="2" borderId="0" xfId="0" applyNumberFormat="1" applyFont="1" applyFill="1" applyBorder="1" applyAlignment="1" applyProtection="1">
      <alignment horizontal="center"/>
    </xf>
    <xf numFmtId="167" fontId="37" fillId="2" borderId="0" xfId="0" applyNumberFormat="1" applyFont="1" applyFill="1" applyBorder="1" applyAlignment="1" applyProtection="1">
      <alignment horizontal="right"/>
    </xf>
    <xf numFmtId="0" fontId="29" fillId="2" borderId="0" xfId="0" applyFont="1" applyFill="1" applyProtection="1"/>
    <xf numFmtId="165" fontId="14" fillId="7" borderId="2" xfId="1" applyFont="1" applyFill="1" applyBorder="1" applyAlignment="1" applyProtection="1">
      <alignment horizontal="left" vertical="center" indent="1"/>
    </xf>
    <xf numFmtId="164" fontId="42" fillId="7" borderId="2" xfId="1" applyNumberFormat="1" applyFont="1" applyFill="1" applyBorder="1" applyAlignment="1" applyProtection="1">
      <alignment horizontal="center" vertical="center"/>
    </xf>
    <xf numFmtId="165" fontId="42" fillId="7" borderId="2" xfId="1" applyFont="1" applyFill="1" applyBorder="1" applyProtection="1"/>
    <xf numFmtId="164" fontId="44" fillId="2" borderId="0" xfId="0" applyNumberFormat="1" applyFont="1" applyFill="1" applyBorder="1" applyAlignment="1" applyProtection="1">
      <alignment horizontal="center"/>
    </xf>
    <xf numFmtId="167" fontId="44" fillId="2" borderId="0" xfId="0" applyNumberFormat="1" applyFont="1" applyFill="1" applyBorder="1" applyAlignment="1" applyProtection="1">
      <alignment horizontal="right"/>
    </xf>
    <xf numFmtId="0" fontId="45" fillId="2" borderId="0" xfId="0" applyFont="1" applyFill="1" applyBorder="1" applyAlignment="1" applyProtection="1">
      <alignment horizontal="left" vertical="center"/>
    </xf>
    <xf numFmtId="0" fontId="27" fillId="6" borderId="0" xfId="0" applyFont="1" applyFill="1" applyBorder="1" applyAlignment="1" applyProtection="1">
      <alignment vertical="center"/>
    </xf>
    <xf numFmtId="0" fontId="30" fillId="3" borderId="0" xfId="0" applyFont="1" applyFill="1" applyProtection="1"/>
    <xf numFmtId="0" fontId="36" fillId="8" borderId="2" xfId="0" applyFont="1" applyFill="1" applyBorder="1" applyAlignment="1" applyProtection="1">
      <alignment horizontal="center" vertical="center" wrapText="1"/>
    </xf>
    <xf numFmtId="0" fontId="47" fillId="6" borderId="0" xfId="0" applyFont="1" applyFill="1" applyAlignment="1" applyProtection="1">
      <alignment vertical="center"/>
    </xf>
    <xf numFmtId="0" fontId="48" fillId="6" borderId="0" xfId="4" applyFont="1" applyFill="1" applyAlignment="1" applyProtection="1">
      <alignment horizontal="center" vertical="center"/>
    </xf>
    <xf numFmtId="0" fontId="21" fillId="2" borderId="0" xfId="0" applyFont="1" applyFill="1" applyAlignment="1" applyProtection="1">
      <alignment vertical="center"/>
    </xf>
    <xf numFmtId="0" fontId="29" fillId="3" borderId="0" xfId="0" applyFont="1" applyFill="1" applyAlignment="1" applyProtection="1"/>
    <xf numFmtId="0" fontId="41" fillId="9" borderId="2" xfId="0" applyFont="1" applyFill="1" applyBorder="1" applyAlignment="1" applyProtection="1">
      <alignment horizontal="left" vertical="center" indent="1"/>
    </xf>
    <xf numFmtId="0" fontId="36" fillId="6" borderId="0" xfId="0" applyFont="1" applyFill="1" applyBorder="1" applyAlignment="1" applyProtection="1">
      <alignment vertical="center"/>
    </xf>
    <xf numFmtId="0" fontId="49" fillId="6" borderId="0" xfId="4" applyFont="1" applyFill="1" applyProtection="1"/>
    <xf numFmtId="0" fontId="22" fillId="2" borderId="0" xfId="0" applyFont="1" applyFill="1" applyProtection="1"/>
    <xf numFmtId="0" fontId="22" fillId="2" borderId="0" xfId="0" applyFont="1" applyFill="1" applyAlignment="1" applyProtection="1">
      <alignment horizontal="right" vertical="center"/>
    </xf>
    <xf numFmtId="0" fontId="41" fillId="3" borderId="0" xfId="0" applyFont="1" applyFill="1" applyAlignment="1" applyProtection="1">
      <alignment horizontal="right" vertical="center"/>
    </xf>
    <xf numFmtId="166" fontId="37" fillId="10" borderId="2" xfId="1" applyNumberFormat="1" applyFont="1" applyFill="1" applyBorder="1" applyAlignment="1" applyProtection="1">
      <alignment horizontal="center" vertical="center" wrapText="1"/>
    </xf>
    <xf numFmtId="0" fontId="40" fillId="9" borderId="2" xfId="0" applyFont="1" applyFill="1" applyBorder="1" applyAlignment="1" applyProtection="1">
      <alignment horizontal="left" vertical="center" indent="1"/>
    </xf>
    <xf numFmtId="166" fontId="42" fillId="9" borderId="2" xfId="1" applyNumberFormat="1" applyFont="1" applyFill="1" applyBorder="1" applyAlignment="1" applyProtection="1">
      <alignment horizontal="center" vertical="center"/>
    </xf>
    <xf numFmtId="166" fontId="37" fillId="9" borderId="2" xfId="1" applyNumberFormat="1" applyFont="1" applyFill="1" applyBorder="1" applyAlignment="1" applyProtection="1">
      <alignment horizontal="center" vertical="center"/>
    </xf>
    <xf numFmtId="0" fontId="13" fillId="2" borderId="0" xfId="0" applyFont="1" applyFill="1" applyProtection="1"/>
    <xf numFmtId="0" fontId="15" fillId="2" borderId="0" xfId="0" applyFont="1" applyFill="1" applyAlignment="1" applyProtection="1">
      <alignment horizontal="right" vertical="center"/>
    </xf>
    <xf numFmtId="0" fontId="22" fillId="9" borderId="2" xfId="0" applyFont="1" applyFill="1" applyBorder="1" applyAlignment="1" applyProtection="1">
      <alignment horizontal="left" vertical="center" wrapText="1" indent="1"/>
    </xf>
    <xf numFmtId="0" fontId="44" fillId="2" borderId="0" xfId="0" applyFont="1" applyFill="1" applyAlignment="1" applyProtection="1">
      <alignment horizontal="left" vertical="center" indent="1"/>
    </xf>
    <xf numFmtId="0" fontId="14" fillId="9" borderId="2" xfId="0" applyFont="1" applyFill="1" applyBorder="1" applyAlignment="1" applyProtection="1">
      <alignment horizontal="left" vertical="center" wrapText="1" indent="1"/>
    </xf>
    <xf numFmtId="0" fontId="26" fillId="6" borderId="2" xfId="0" applyFont="1" applyFill="1" applyBorder="1" applyAlignment="1" applyProtection="1">
      <alignment horizontal="left" vertical="center" wrapText="1" indent="1"/>
    </xf>
    <xf numFmtId="168" fontId="15" fillId="9" borderId="2" xfId="3" applyNumberFormat="1" applyFont="1" applyFill="1" applyBorder="1" applyAlignment="1" applyProtection="1">
      <alignment horizontal="right" vertical="center"/>
    </xf>
    <xf numFmtId="0" fontId="50" fillId="6" borderId="2" xfId="0" applyFont="1" applyFill="1" applyBorder="1" applyAlignment="1" applyProtection="1">
      <alignment horizontal="left" vertical="center" wrapText="1" indent="1"/>
    </xf>
    <xf numFmtId="1" fontId="36" fillId="8" borderId="4" xfId="0" applyNumberFormat="1" applyFont="1" applyFill="1" applyBorder="1" applyAlignment="1" applyProtection="1">
      <alignment horizontal="center" vertical="center" wrapText="1"/>
    </xf>
    <xf numFmtId="0" fontId="41" fillId="7" borderId="2" xfId="0" applyFont="1" applyFill="1" applyBorder="1" applyAlignment="1" applyProtection="1">
      <alignment horizontal="center" vertical="center"/>
    </xf>
    <xf numFmtId="0" fontId="41" fillId="7" borderId="4" xfId="0" applyFont="1" applyFill="1" applyBorder="1" applyAlignment="1" applyProtection="1">
      <alignment horizontal="center" vertical="center"/>
    </xf>
    <xf numFmtId="44" fontId="22" fillId="9" borderId="2" xfId="17" applyFont="1" applyFill="1" applyBorder="1" applyAlignment="1" applyProtection="1">
      <alignment horizontal="right" vertical="center" wrapText="1"/>
    </xf>
    <xf numFmtId="44" fontId="41" fillId="9" borderId="2" xfId="17" applyFont="1" applyFill="1" applyBorder="1" applyAlignment="1" applyProtection="1">
      <alignment horizontal="right" vertical="center" wrapText="1"/>
    </xf>
    <xf numFmtId="44" fontId="14" fillId="9" borderId="2" xfId="17" applyFont="1" applyFill="1" applyBorder="1" applyAlignment="1" applyProtection="1">
      <alignment horizontal="right" vertical="center" wrapText="1"/>
    </xf>
    <xf numFmtId="44" fontId="15" fillId="2" borderId="0" xfId="17" applyFont="1" applyFill="1" applyAlignment="1" applyProtection="1">
      <alignment horizontal="right" vertical="center"/>
    </xf>
    <xf numFmtId="44" fontId="15" fillId="2" borderId="0" xfId="17" applyFont="1" applyFill="1" applyProtection="1"/>
    <xf numFmtId="44" fontId="13" fillId="12" borderId="2" xfId="17" applyFont="1" applyFill="1" applyBorder="1" applyAlignment="1" applyProtection="1">
      <alignment horizontal="center" vertical="center"/>
      <protection locked="0"/>
    </xf>
    <xf numFmtId="44" fontId="15" fillId="9" borderId="2" xfId="17" applyFont="1" applyFill="1" applyBorder="1" applyAlignment="1" applyProtection="1">
      <alignment horizontal="right" vertical="center"/>
    </xf>
    <xf numFmtId="44" fontId="13" fillId="3" borderId="2" xfId="17" applyFont="1" applyFill="1" applyBorder="1" applyAlignment="1" applyProtection="1">
      <alignment horizontal="center" vertical="center"/>
    </xf>
    <xf numFmtId="44" fontId="46" fillId="6" borderId="2" xfId="17" applyFont="1" applyFill="1" applyBorder="1" applyAlignment="1" applyProtection="1">
      <alignment horizontal="right" vertical="center"/>
    </xf>
    <xf numFmtId="44" fontId="22" fillId="12" borderId="2" xfId="17" applyFont="1" applyFill="1" applyBorder="1" applyAlignment="1" applyProtection="1">
      <alignment horizontal="right" vertical="center" wrapText="1"/>
      <protection locked="0"/>
    </xf>
    <xf numFmtId="44" fontId="41" fillId="12" borderId="2" xfId="17" applyFont="1" applyFill="1" applyBorder="1" applyAlignment="1" applyProtection="1">
      <alignment horizontal="center" vertical="center"/>
      <protection locked="0"/>
    </xf>
    <xf numFmtId="0" fontId="12" fillId="2" borderId="6" xfId="0" applyFont="1" applyFill="1" applyBorder="1" applyAlignment="1">
      <alignment horizontal="center" vertical="center" wrapText="1"/>
    </xf>
  </cellXfs>
  <cellStyles count="19">
    <cellStyle name="Lien hypertexte" xfId="4" builtinId="8"/>
    <cellStyle name="Milliers" xfId="1" builtinId="3"/>
    <cellStyle name="Milliers 2" xfId="7"/>
    <cellStyle name="Milliers 2 2" xfId="16"/>
    <cellStyle name="Milliers 2 3" xfId="13"/>
    <cellStyle name="Milliers 2 6" xfId="5"/>
    <cellStyle name="Milliers 2 6 2" xfId="15"/>
    <cellStyle name="Milliers 2 6 3" xfId="12"/>
    <cellStyle name="Milliers 3" xfId="14"/>
    <cellStyle name="Milliers 4" xfId="11"/>
    <cellStyle name="Milliers 5" xfId="18"/>
    <cellStyle name="Monétaire" xfId="17" builtinId="4"/>
    <cellStyle name="Normal" xfId="0" builtinId="0"/>
    <cellStyle name="Normal 2" xfId="2"/>
    <cellStyle name="Normal 2 2" xfId="9"/>
    <cellStyle name="Normal 2 4" xfId="10"/>
    <cellStyle name="Normal 3" xfId="6"/>
    <cellStyle name="Pourcentage" xfId="3" builtinId="5"/>
    <cellStyle name="Pourcentage 2" xfId="8"/>
  </cellStyles>
  <dxfs count="100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0000"/>
        </patternFill>
      </fill>
    </dxf>
  </dxfs>
  <tableStyles count="0" defaultTableStyle="TableStyleMedium9" defaultPivotStyle="PivotStyleLight16"/>
  <colors>
    <mruColors>
      <color rgb="FFFFFFCC"/>
      <color rgb="FFCCFFCC"/>
      <color rgb="FF2B4A8A"/>
      <color rgb="FF7ACBF6"/>
      <color rgb="FFFFC00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customXml" Target="../customXml/item1.xml"/><Relationship Id="rId5" Type="http://schemas.openxmlformats.org/officeDocument/2006/relationships/externalLink" Target="externalLinks/externalLink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44450</xdr:colOff>
      <xdr:row>0</xdr:row>
      <xdr:rowOff>19050</xdr:rowOff>
    </xdr:from>
    <xdr:to>
      <xdr:col>0</xdr:col>
      <xdr:colOff>2133600</xdr:colOff>
      <xdr:row>0</xdr:row>
      <xdr:rowOff>787400</xdr:rowOff>
    </xdr:to>
    <xdr:pic>
      <xdr:nvPicPr>
        <xdr:cNvPr id="5" name="Image 5" descr="cid:image003.jpg@01DA3CCA.D6C891A0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5030" b="15028"/>
        <a:stretch/>
      </xdr:blipFill>
      <xdr:spPr bwMode="auto">
        <a:xfrm>
          <a:off x="44450" y="19050"/>
          <a:ext cx="2089150" cy="768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BLGFSV01\Partage\Etudes\Commun\MISE%20A%20JOUR%20CHIFFRAG\Chiffrag09\Base\Denree\LPG%20exemples\Alma%20consulting\Cadre%20de%20r&#233;ponse\Prixent-071009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BLGFSV01\Partage\Etudes\Commun\MISE%20A%20JOUR%20CHIFFRAG\Chiffrag09\Base\Denree\LPG%20exemples\Charrat\PRIXENTDanone%20si&#232;ge-06062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PG"/>
      <sheetName val="Récapitulatif"/>
      <sheetName val="Frais de personnel (0)"/>
      <sheetName val="Frais de siège (0)"/>
      <sheetName val="Investissements (0)"/>
      <sheetName val="Frais d'exploitation (0)"/>
      <sheetName val="récapitulatif (0)"/>
      <sheetName val="Frais de personnel (1)"/>
      <sheetName val="Frais de siège (1)"/>
      <sheetName val="Investissements (1)"/>
      <sheetName val="Frais d'exploitation (1)"/>
      <sheetName val="récapitulatif (1)"/>
      <sheetName val="Frais de personnel (2)"/>
      <sheetName val="Frais de siège (2)"/>
      <sheetName val="Investissements (2)"/>
      <sheetName val="Frais d'exploitation (2)"/>
      <sheetName val="récapitulatif (2)"/>
      <sheetName val="Frais de personnel (3)"/>
      <sheetName val="Frais de siège (3)"/>
      <sheetName val="Investissements (3)"/>
      <sheetName val="Frais d'exploitation (3)"/>
      <sheetName val="récapitulatif (3)"/>
      <sheetName val="Frais de personnel (4)"/>
      <sheetName val="Frais de siège (4)"/>
      <sheetName val="Investissements (4)"/>
      <sheetName val="Frais d'exploitation (4)"/>
      <sheetName val="récapitulatif (4)"/>
      <sheetName val="Frais de personnel (5)"/>
      <sheetName val="Frais de siège (5)"/>
      <sheetName val="Investissements (5)"/>
      <sheetName val="Frais d'exploitation (5)"/>
      <sheetName val="récapitulatif (5)"/>
      <sheetName val="Page de Garde"/>
      <sheetName val="TC -4"/>
      <sheetName val="TC -3"/>
      <sheetName val="TC -2"/>
      <sheetName val="TC -1"/>
      <sheetName val="Tranche 351-400"/>
      <sheetName val="TC +1"/>
      <sheetName val="TC +2"/>
      <sheetName val="TC +3"/>
      <sheetName val="TC +4"/>
      <sheetName val="AMORTISSEMENT"/>
      <sheetName val="BUDGET"/>
      <sheetName val="Impr Perso TC -3"/>
      <sheetName val="Impr Perso TC -4"/>
      <sheetName val="Impr Perso TC -2"/>
      <sheetName val="Impr Perso TC -1"/>
      <sheetName val="Impr Perso Tranche 450-500"/>
      <sheetName val="Impr Perso TC +1"/>
      <sheetName val="Impr Perso TC +2"/>
      <sheetName val="Impr Perso TC +3"/>
      <sheetName val="Impr Exploit TC -3"/>
      <sheetName val="Impr Exploit TC -2"/>
      <sheetName val="Impr Exploit TC -1"/>
      <sheetName val="Impr Exploit Tranche 450-500"/>
      <sheetName val="Impr Exploit TC +1"/>
      <sheetName val="Impr Exploit TC +2"/>
      <sheetName val="Impr Exploit TC +3"/>
      <sheetName val="Imprime TC -4"/>
      <sheetName val="Imprime TC -3"/>
      <sheetName val="Imprime TC -2"/>
      <sheetName val="Imprime TC -1"/>
      <sheetName val="Imprime Tranche 450-500"/>
      <sheetName val="Imprime TC +1"/>
      <sheetName val="Imprime TC +2"/>
      <sheetName val="Imprime TC +3"/>
      <sheetName val="Impr Perso TC +4"/>
      <sheetName val="Impr Exploit TC -4"/>
      <sheetName val="Impr Exploit TC +4"/>
      <sheetName val="Imprime TC +4"/>
      <sheetName val="SALAIRES"/>
      <sheetName val="Offres en ligne"/>
      <sheetName val="CDG"/>
      <sheetName val="Macro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>
        <row r="1">
          <cell r="A1" t="str">
            <v>OPAC</v>
          </cell>
        </row>
        <row r="7">
          <cell r="D7">
            <v>351</v>
          </cell>
        </row>
        <row r="8">
          <cell r="D8">
            <v>400</v>
          </cell>
        </row>
        <row r="22">
          <cell r="B22">
            <v>1</v>
          </cell>
        </row>
        <row r="24">
          <cell r="H24">
            <v>247.5</v>
          </cell>
        </row>
        <row r="26">
          <cell r="H26">
            <v>1</v>
          </cell>
        </row>
        <row r="27">
          <cell r="H27">
            <v>1</v>
          </cell>
        </row>
        <row r="28">
          <cell r="B28">
            <v>1</v>
          </cell>
        </row>
        <row r="30">
          <cell r="B30">
            <v>1</v>
          </cell>
        </row>
        <row r="32">
          <cell r="H32">
            <v>1</v>
          </cell>
        </row>
        <row r="36">
          <cell r="H36">
            <v>1</v>
          </cell>
        </row>
        <row r="39">
          <cell r="H39">
            <v>1</v>
          </cell>
        </row>
        <row r="40">
          <cell r="H40">
            <v>1</v>
          </cell>
        </row>
        <row r="43">
          <cell r="B43">
            <v>1</v>
          </cell>
        </row>
        <row r="45">
          <cell r="B45">
            <v>2</v>
          </cell>
        </row>
        <row r="47">
          <cell r="H47">
            <v>1</v>
          </cell>
        </row>
        <row r="48">
          <cell r="H48">
            <v>1</v>
          </cell>
        </row>
        <row r="52">
          <cell r="H52">
            <v>1</v>
          </cell>
        </row>
        <row r="53">
          <cell r="H53">
            <v>1</v>
          </cell>
        </row>
      </sheetData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ge de Garde"/>
      <sheetName val="TC -3"/>
      <sheetName val="TC -2"/>
      <sheetName val="Tranche 200-250"/>
      <sheetName val="Tranche 250-300"/>
      <sheetName val="TC +1"/>
      <sheetName val="TC +2"/>
      <sheetName val="TC +3"/>
      <sheetName val="AMORTISSEMENT"/>
      <sheetName val="BUDGET"/>
      <sheetName val="A A trame horaire restaurant"/>
      <sheetName val="A B synthese des frais de pers."/>
      <sheetName val="A C  Autres charges d'expl."/>
      <sheetName val="A D synthese cout d'exploit."/>
      <sheetName val="A E Engagement de prix recettes"/>
      <sheetName val="A F materiel fourni par prest"/>
      <sheetName val="A J materiel manquant"/>
      <sheetName val="LPG SIEGE DANONE"/>
      <sheetName val="Impr Perso TC -3"/>
      <sheetName val="Impr Perso TC -2"/>
      <sheetName val="Impr Perso TC -1"/>
      <sheetName val="Impr Perso Tranche 450-500"/>
      <sheetName val="Impr Perso TC +1"/>
      <sheetName val="Impr Perso TC +2"/>
      <sheetName val="Impr Perso TC +3"/>
      <sheetName val="Impr Exploit TC -3"/>
      <sheetName val="Impr Exploit TC -2"/>
      <sheetName val="Impr Exploit TC -1"/>
      <sheetName val="Impr Exploit Tranche 450-500"/>
      <sheetName val="Impr Exploit TC +1"/>
      <sheetName val="Impr Exploit TC +2"/>
      <sheetName val="Impr Exploit TC +3"/>
      <sheetName val="Imprime TC -3"/>
      <sheetName val="Imprime TC -2"/>
      <sheetName val="Imprime TC -1"/>
      <sheetName val="Imprime Tranche 450-500"/>
      <sheetName val="Imprime TC +1"/>
      <sheetName val="Imprime TC +2"/>
      <sheetName val="Imprime TC +3"/>
      <sheetName val="SALAIRES"/>
      <sheetName val="Offres en ligne"/>
      <sheetName val="CDG"/>
      <sheetName val="Macro1"/>
    </sheetNames>
    <sheetDataSet>
      <sheetData sheetId="0"/>
      <sheetData sheetId="1"/>
      <sheetData sheetId="2"/>
      <sheetData sheetId="3"/>
      <sheetData sheetId="4">
        <row r="16">
          <cell r="I16" t="str">
            <v>para 1</v>
          </cell>
          <cell r="J16" t="str">
            <v>para 2</v>
          </cell>
          <cell r="K16" t="str">
            <v>para 3</v>
          </cell>
          <cell r="L16" t="str">
            <v>COUT EURO</v>
          </cell>
        </row>
        <row r="17">
          <cell r="L17" t="str">
            <v>MOIS</v>
          </cell>
        </row>
        <row r="18">
          <cell r="G18" t="str">
            <v>BATIMENT</v>
          </cell>
        </row>
        <row r="19">
          <cell r="F19">
            <v>0</v>
          </cell>
          <cell r="G19" t="str">
            <v>REDEVANCE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</row>
        <row r="20">
          <cell r="F20">
            <v>0</v>
          </cell>
          <cell r="G20" t="str">
            <v>ENTRETIEN GROS OEUVRE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</row>
        <row r="21">
          <cell r="F21">
            <v>0</v>
          </cell>
          <cell r="G21" t="str">
            <v>ENTRETIEN 2nd OEUVRE</v>
          </cell>
          <cell r="J21">
            <v>0</v>
          </cell>
          <cell r="K21">
            <v>0</v>
          </cell>
          <cell r="L21">
            <v>0</v>
          </cell>
        </row>
        <row r="22">
          <cell r="F22">
            <v>26.313067223138461</v>
          </cell>
          <cell r="G22" t="str">
            <v>INVESTISSEMENT GROS MATERIEL</v>
          </cell>
          <cell r="I22">
            <v>0</v>
          </cell>
        </row>
        <row r="23">
          <cell r="I23">
            <v>0</v>
          </cell>
        </row>
        <row r="24">
          <cell r="G24" t="str">
            <v>ENTRETIEN / MAINTENANCE</v>
          </cell>
          <cell r="H24">
            <v>247.5</v>
          </cell>
        </row>
        <row r="25">
          <cell r="G25" t="str">
            <v>Age du Matériel :</v>
          </cell>
          <cell r="J25" t="str">
            <v>1 à 3 ans</v>
          </cell>
        </row>
        <row r="26">
          <cell r="G26" t="str">
            <v>MAINTENANCE PREVENTIVE</v>
          </cell>
          <cell r="H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F27">
            <v>20.886337475138465</v>
          </cell>
          <cell r="G27" t="str">
            <v>MAINTENANCE CURATIVE</v>
          </cell>
          <cell r="H27">
            <v>1</v>
          </cell>
          <cell r="J27">
            <v>8.3333333333333329E-2</v>
          </cell>
          <cell r="K27">
            <v>5250</v>
          </cell>
          <cell r="L27">
            <v>437.5</v>
          </cell>
        </row>
        <row r="28">
          <cell r="F28">
            <v>0</v>
          </cell>
          <cell r="G28" t="str">
            <v>PIECES DETACHEES</v>
          </cell>
          <cell r="H28">
            <v>1</v>
          </cell>
          <cell r="J28">
            <v>8.3333333333333329E-2</v>
          </cell>
          <cell r="K28">
            <v>4880</v>
          </cell>
          <cell r="L28">
            <v>406.66666666666663</v>
          </cell>
        </row>
        <row r="29">
          <cell r="F29">
            <v>18.77822815645623</v>
          </cell>
          <cell r="G29" t="str">
            <v>INVESTISSEMENT PETIT MATERIEL</v>
          </cell>
          <cell r="J29">
            <v>0</v>
          </cell>
          <cell r="K29">
            <v>0</v>
          </cell>
        </row>
        <row r="30">
          <cell r="F30">
            <v>0</v>
          </cell>
          <cell r="G30" t="str">
            <v>RENOUV  PETIT MAT CUISINE</v>
          </cell>
          <cell r="H30">
            <v>1</v>
          </cell>
          <cell r="I30">
            <v>8.3333333333333329E-2</v>
          </cell>
          <cell r="J30">
            <v>0.1</v>
          </cell>
          <cell r="K30">
            <v>16</v>
          </cell>
          <cell r="L30">
            <v>40</v>
          </cell>
        </row>
        <row r="31">
          <cell r="F31">
            <v>16.326770864148539</v>
          </cell>
          <cell r="G31" t="str">
            <v>RENOUV  PETIT MAT  DISTRIB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</row>
        <row r="32">
          <cell r="F32">
            <v>0</v>
          </cell>
          <cell r="G32" t="str">
            <v>RENOUV  PETIT MAT  DISTRIB - IC</v>
          </cell>
          <cell r="H32">
            <v>1</v>
          </cell>
          <cell r="I32">
            <v>8.3333333333333329E-2</v>
          </cell>
          <cell r="J32">
            <v>0.3</v>
          </cell>
          <cell r="K32">
            <v>51</v>
          </cell>
          <cell r="L32">
            <v>382.5</v>
          </cell>
        </row>
        <row r="33">
          <cell r="F33">
            <v>0</v>
          </cell>
          <cell r="G33" t="str">
            <v>RENOUV PETIT MAT CAFET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</row>
        <row r="34">
          <cell r="F34">
            <v>0</v>
          </cell>
          <cell r="J34">
            <v>0</v>
          </cell>
          <cell r="K34">
            <v>0</v>
          </cell>
        </row>
        <row r="35">
          <cell r="F35">
            <v>0</v>
          </cell>
          <cell r="G35" t="str">
            <v>APAVE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</row>
        <row r="36">
          <cell r="F36">
            <v>0</v>
          </cell>
          <cell r="G36" t="str">
            <v>BAC A GRAISSE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</row>
        <row r="37">
          <cell r="F37">
            <v>0</v>
          </cell>
          <cell r="G37" t="str">
            <v>FOSSE RELEVAGE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</row>
        <row r="38">
          <cell r="F38">
            <v>0</v>
          </cell>
          <cell r="G38" t="str">
            <v>SEPARATEUR HYDROCARBURE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</row>
        <row r="39">
          <cell r="F39">
            <v>0</v>
          </cell>
          <cell r="G39" t="str">
            <v>NETTOYAGE HOTTES</v>
          </cell>
          <cell r="H39">
            <v>1</v>
          </cell>
          <cell r="I39">
            <v>8.3333333333333329E-2</v>
          </cell>
          <cell r="J39">
            <v>1</v>
          </cell>
          <cell r="K39">
            <v>1550</v>
          </cell>
          <cell r="L39">
            <v>129.16666666666666</v>
          </cell>
        </row>
        <row r="40">
          <cell r="F40">
            <v>0</v>
          </cell>
          <cell r="G40" t="str">
            <v>FILTRES</v>
          </cell>
          <cell r="H40">
            <v>1</v>
          </cell>
          <cell r="I40">
            <v>2</v>
          </cell>
          <cell r="J40">
            <v>12</v>
          </cell>
          <cell r="K40">
            <v>5.5</v>
          </cell>
          <cell r="L40">
            <v>132</v>
          </cell>
        </row>
        <row r="41">
          <cell r="F41">
            <v>0</v>
          </cell>
          <cell r="G41" t="str">
            <v>MONTE CHARGE</v>
          </cell>
          <cell r="I41">
            <v>0</v>
          </cell>
          <cell r="J41">
            <v>0</v>
          </cell>
          <cell r="K41">
            <v>0</v>
          </cell>
          <cell r="L41">
            <v>0</v>
          </cell>
        </row>
        <row r="42">
          <cell r="F42">
            <v>0</v>
          </cell>
          <cell r="G42" t="str">
            <v>EXTINCTEURS</v>
          </cell>
          <cell r="I42">
            <v>0</v>
          </cell>
          <cell r="J42">
            <v>0</v>
          </cell>
          <cell r="K42">
            <v>0</v>
          </cell>
          <cell r="L42">
            <v>0</v>
          </cell>
        </row>
        <row r="43">
          <cell r="F43">
            <v>15.713906541071616</v>
          </cell>
          <cell r="J43">
            <v>0</v>
          </cell>
          <cell r="K43">
            <v>0</v>
          </cell>
        </row>
        <row r="44">
          <cell r="F44">
            <v>0</v>
          </cell>
          <cell r="G44" t="str">
            <v>NETTOYAGE MURS CUISINE ET ANNEXE (1 X AN)</v>
          </cell>
          <cell r="H44">
            <v>1</v>
          </cell>
          <cell r="I44">
            <v>8.3333333333333329E-2</v>
          </cell>
          <cell r="J44">
            <v>210</v>
          </cell>
          <cell r="K44">
            <v>1.9096200000000001</v>
          </cell>
          <cell r="L44">
            <v>33.418350000000004</v>
          </cell>
        </row>
        <row r="45">
          <cell r="F45">
            <v>16.84881988223658</v>
          </cell>
          <cell r="G45" t="str">
            <v>NETTOYAGE PLAFONDS(1 X AN)</v>
          </cell>
          <cell r="H45">
            <v>1</v>
          </cell>
          <cell r="I45">
            <v>8.3333333333333329E-2</v>
          </cell>
          <cell r="J45">
            <v>410</v>
          </cell>
          <cell r="K45">
            <v>2.2278900000000004</v>
          </cell>
          <cell r="L45">
            <v>76.119575000000012</v>
          </cell>
        </row>
        <row r="46">
          <cell r="G46" t="str">
            <v>NETTOYAGE SOL CUISINE ANNEXE (4 X AN)</v>
          </cell>
          <cell r="H46">
            <v>1</v>
          </cell>
          <cell r="I46">
            <v>0.25</v>
          </cell>
          <cell r="J46">
            <v>210</v>
          </cell>
          <cell r="K46">
            <v>2.1217999999999999</v>
          </cell>
          <cell r="L46">
            <v>111.39449999999999</v>
          </cell>
        </row>
        <row r="47">
          <cell r="G47" t="str">
            <v>NETTOYAGE SOLS SALLE THERMOFORME</v>
          </cell>
          <cell r="I47">
            <v>0</v>
          </cell>
          <cell r="J47">
            <v>0</v>
          </cell>
          <cell r="K47">
            <v>0</v>
          </cell>
          <cell r="L47">
            <v>0</v>
          </cell>
        </row>
        <row r="48">
          <cell r="F48">
            <v>0</v>
          </cell>
          <cell r="G48" t="str">
            <v>NETTOYAGE VITRES INTERIEUR  (nbre murs)</v>
          </cell>
          <cell r="I48">
            <v>0</v>
          </cell>
          <cell r="J48">
            <v>0</v>
          </cell>
          <cell r="K48">
            <v>0</v>
          </cell>
          <cell r="L48">
            <v>0</v>
          </cell>
        </row>
        <row r="49">
          <cell r="F49">
            <v>0</v>
          </cell>
          <cell r="G49" t="str">
            <v>NETTOYAGE VITRES EXTERIEUR (nbre murs)</v>
          </cell>
          <cell r="I49">
            <v>0</v>
          </cell>
          <cell r="J49">
            <v>0</v>
          </cell>
          <cell r="K49">
            <v>0</v>
          </cell>
          <cell r="L49">
            <v>0</v>
          </cell>
        </row>
        <row r="50">
          <cell r="F50">
            <v>0</v>
          </cell>
          <cell r="G50" t="str">
            <v>NETTOYAGE MOQUETTE (aspirateur)</v>
          </cell>
          <cell r="I50">
            <v>0</v>
          </cell>
          <cell r="J50">
            <v>0</v>
          </cell>
          <cell r="K50">
            <v>0</v>
          </cell>
          <cell r="L50">
            <v>0</v>
          </cell>
        </row>
        <row r="51">
          <cell r="F51">
            <v>0</v>
          </cell>
          <cell r="G51" t="str">
            <v>NETTOYAGE MOQUETTE (shampoing)</v>
          </cell>
          <cell r="I51">
            <v>0</v>
          </cell>
          <cell r="J51">
            <v>0</v>
          </cell>
          <cell r="K51">
            <v>0</v>
          </cell>
          <cell r="L51">
            <v>0</v>
          </cell>
        </row>
        <row r="52">
          <cell r="F52">
            <v>0</v>
          </cell>
          <cell r="G52" t="str">
            <v>DESINFECTION DESINSECTISATION</v>
          </cell>
          <cell r="H52">
            <v>1</v>
          </cell>
          <cell r="I52">
            <v>8.3333333333333329E-2</v>
          </cell>
          <cell r="J52">
            <v>1</v>
          </cell>
          <cell r="K52">
            <v>350</v>
          </cell>
          <cell r="L52">
            <v>29.166666666666664</v>
          </cell>
        </row>
        <row r="53">
          <cell r="G53" t="str">
            <v>DECHETS (LOC CONTAINER, DESTRUCTION, ENLEVEMENT)</v>
          </cell>
          <cell r="I53">
            <v>0</v>
          </cell>
          <cell r="J53">
            <v>0</v>
          </cell>
          <cell r="K53">
            <v>0</v>
          </cell>
          <cell r="L53">
            <v>0</v>
          </cell>
        </row>
        <row r="54">
          <cell r="I54">
            <v>0</v>
          </cell>
          <cell r="J54">
            <v>0</v>
          </cell>
          <cell r="K54">
            <v>0</v>
          </cell>
          <cell r="L54">
            <v>0</v>
          </cell>
        </row>
        <row r="55">
          <cell r="F55">
            <v>0</v>
          </cell>
          <cell r="I55">
            <v>0</v>
          </cell>
          <cell r="J55">
            <v>0</v>
          </cell>
          <cell r="K55">
            <v>0</v>
          </cell>
          <cell r="L55">
            <v>0</v>
          </cell>
        </row>
        <row r="56">
          <cell r="F56">
            <v>0</v>
          </cell>
          <cell r="G56" t="str">
            <v>NETTOYAGE FACADE</v>
          </cell>
          <cell r="I56">
            <v>0</v>
          </cell>
          <cell r="J56">
            <v>0</v>
          </cell>
          <cell r="K56">
            <v>0</v>
          </cell>
          <cell r="L56">
            <v>0</v>
          </cell>
        </row>
        <row r="57">
          <cell r="F57">
            <v>0</v>
          </cell>
          <cell r="G57" t="str">
            <v>EAU</v>
          </cell>
          <cell r="H57">
            <v>1</v>
          </cell>
          <cell r="I57">
            <v>12</v>
          </cell>
          <cell r="J57">
            <v>5775</v>
          </cell>
          <cell r="K57">
            <v>3.5</v>
          </cell>
          <cell r="L57">
            <v>242.55</v>
          </cell>
        </row>
        <row r="58">
          <cell r="F58">
            <v>0</v>
          </cell>
          <cell r="G58" t="str">
            <v>EDF ABONNEMENT &amp; CONSOMMATION</v>
          </cell>
          <cell r="H58">
            <v>1</v>
          </cell>
          <cell r="I58">
            <v>8.3333333333333329E-2</v>
          </cell>
          <cell r="J58">
            <v>1</v>
          </cell>
          <cell r="K58">
            <v>15000</v>
          </cell>
          <cell r="L58">
            <v>1250</v>
          </cell>
        </row>
        <row r="59">
          <cell r="F59">
            <v>0</v>
          </cell>
          <cell r="J59">
            <v>0</v>
          </cell>
          <cell r="K59">
            <v>0</v>
          </cell>
          <cell r="L59">
            <v>0</v>
          </cell>
        </row>
        <row r="60">
          <cell r="F60">
            <v>16.694489457994692</v>
          </cell>
          <cell r="I60">
            <v>0</v>
          </cell>
          <cell r="J60">
            <v>0</v>
          </cell>
          <cell r="K60">
            <v>0</v>
          </cell>
          <cell r="L60">
            <v>0</v>
          </cell>
        </row>
        <row r="61">
          <cell r="F61">
            <v>0</v>
          </cell>
          <cell r="G61" t="str">
            <v>GAZ CONSOMMATION</v>
          </cell>
          <cell r="I61">
            <v>0</v>
          </cell>
          <cell r="J61">
            <v>0</v>
          </cell>
          <cell r="K61">
            <v>0</v>
          </cell>
          <cell r="L61">
            <v>0</v>
          </cell>
        </row>
        <row r="62">
          <cell r="F62">
            <v>0</v>
          </cell>
          <cell r="G62" t="str">
            <v>CHAUFFAGE / CLIMATISATION</v>
          </cell>
          <cell r="I62">
            <v>0</v>
          </cell>
          <cell r="J62">
            <v>0</v>
          </cell>
          <cell r="K62">
            <v>0</v>
          </cell>
          <cell r="L62">
            <v>0</v>
          </cell>
        </row>
        <row r="64">
          <cell r="F64">
            <v>0</v>
          </cell>
        </row>
        <row r="65">
          <cell r="F65">
            <v>0</v>
          </cell>
          <cell r="G65" t="str">
            <v>PRODUITS ENTRETIEN</v>
          </cell>
          <cell r="H65">
            <v>1</v>
          </cell>
          <cell r="I65">
            <v>1</v>
          </cell>
          <cell r="J65">
            <v>5775</v>
          </cell>
          <cell r="K65">
            <v>0.05</v>
          </cell>
          <cell r="L65">
            <v>288.75</v>
          </cell>
        </row>
        <row r="66">
          <cell r="F66">
            <v>0</v>
          </cell>
          <cell r="G66" t="str">
            <v>PRODUITS LESSIVIELS</v>
          </cell>
          <cell r="H66">
            <v>1</v>
          </cell>
          <cell r="I66">
            <v>1</v>
          </cell>
          <cell r="J66">
            <v>5775</v>
          </cell>
          <cell r="K66">
            <v>0.03</v>
          </cell>
          <cell r="L66">
            <v>173.25</v>
          </cell>
        </row>
        <row r="67">
          <cell r="F67">
            <v>0</v>
          </cell>
          <cell r="G67" t="str">
            <v>SELS  ADOUCISSEURS</v>
          </cell>
          <cell r="H67">
            <v>1</v>
          </cell>
          <cell r="I67">
            <v>1</v>
          </cell>
          <cell r="J67">
            <v>5775</v>
          </cell>
          <cell r="K67">
            <v>0.01</v>
          </cell>
          <cell r="L67">
            <v>57.75</v>
          </cell>
        </row>
        <row r="69">
          <cell r="G69" t="str">
            <v>SERVIETTES PAPIER</v>
          </cell>
          <cell r="H69">
            <v>1</v>
          </cell>
          <cell r="I69">
            <v>1.5</v>
          </cell>
          <cell r="J69">
            <v>5775</v>
          </cell>
          <cell r="K69">
            <v>1.7000000000000001E-2</v>
          </cell>
          <cell r="L69">
            <v>147.26250000000002</v>
          </cell>
        </row>
        <row r="70">
          <cell r="F70">
            <v>0</v>
          </cell>
          <cell r="G70" t="str">
            <v>NAPPES PAPIER DAMASSE</v>
          </cell>
          <cell r="I70">
            <v>0</v>
          </cell>
          <cell r="J70">
            <v>0</v>
          </cell>
          <cell r="K70">
            <v>0</v>
          </cell>
          <cell r="L70">
            <v>0</v>
          </cell>
        </row>
        <row r="71">
          <cell r="F71">
            <v>0</v>
          </cell>
          <cell r="G71" t="str">
            <v>SERVIETTES OUATOSE 2 PLIS</v>
          </cell>
          <cell r="I71">
            <v>0</v>
          </cell>
          <cell r="J71">
            <v>0</v>
          </cell>
          <cell r="K71">
            <v>0</v>
          </cell>
          <cell r="L71">
            <v>0</v>
          </cell>
        </row>
        <row r="72">
          <cell r="F72">
            <v>0</v>
          </cell>
          <cell r="G72" t="str">
            <v>SET TABLE OUATOSE</v>
          </cell>
          <cell r="I72">
            <v>0</v>
          </cell>
          <cell r="J72">
            <v>0</v>
          </cell>
          <cell r="K72">
            <v>0</v>
          </cell>
          <cell r="L72">
            <v>0</v>
          </cell>
        </row>
        <row r="73">
          <cell r="F73">
            <v>0</v>
          </cell>
          <cell r="G73" t="str">
            <v>SERVIETTES DUNI 41X41</v>
          </cell>
          <cell r="I73">
            <v>0</v>
          </cell>
          <cell r="J73">
            <v>0</v>
          </cell>
          <cell r="K73">
            <v>0</v>
          </cell>
          <cell r="L73">
            <v>0</v>
          </cell>
        </row>
        <row r="74">
          <cell r="G74" t="str">
            <v>NAPPES DUNI</v>
          </cell>
          <cell r="I74">
            <v>0</v>
          </cell>
          <cell r="J74">
            <v>0</v>
          </cell>
          <cell r="K74">
            <v>0</v>
          </cell>
          <cell r="L74">
            <v>0</v>
          </cell>
        </row>
        <row r="75">
          <cell r="G75" t="str">
            <v>SERVIETTES TISSU</v>
          </cell>
          <cell r="I75">
            <v>0</v>
          </cell>
          <cell r="J75">
            <v>0</v>
          </cell>
          <cell r="K75">
            <v>0</v>
          </cell>
          <cell r="L75">
            <v>0</v>
          </cell>
        </row>
        <row r="76">
          <cell r="F76">
            <v>0</v>
          </cell>
          <cell r="G76" t="str">
            <v>NAPPES TISSU</v>
          </cell>
          <cell r="I76">
            <v>0</v>
          </cell>
          <cell r="J76">
            <v>0</v>
          </cell>
          <cell r="K76">
            <v>0</v>
          </cell>
          <cell r="L76">
            <v>0</v>
          </cell>
        </row>
        <row r="78">
          <cell r="G78" t="str">
            <v>TENUES PERSONNEL</v>
          </cell>
          <cell r="H78">
            <v>1</v>
          </cell>
          <cell r="L78">
            <v>360</v>
          </cell>
        </row>
        <row r="79">
          <cell r="F79">
            <v>0</v>
          </cell>
        </row>
        <row r="80">
          <cell r="F80">
            <v>0</v>
          </cell>
          <cell r="G80" t="str">
            <v xml:space="preserve">TENUE CUISINE </v>
          </cell>
          <cell r="H80">
            <v>1</v>
          </cell>
          <cell r="I80">
            <v>4</v>
          </cell>
          <cell r="J80">
            <v>1</v>
          </cell>
          <cell r="K80">
            <v>50</v>
          </cell>
        </row>
        <row r="81">
          <cell r="F81">
            <v>0</v>
          </cell>
          <cell r="G81" t="str">
            <v>TENUE  PLONGE</v>
          </cell>
          <cell r="H81">
            <v>1</v>
          </cell>
          <cell r="I81">
            <v>2</v>
          </cell>
          <cell r="J81">
            <v>1</v>
          </cell>
          <cell r="K81">
            <v>40</v>
          </cell>
        </row>
        <row r="82">
          <cell r="G82" t="str">
            <v>TENUE EMPLOYE SERVICE</v>
          </cell>
          <cell r="H82">
            <v>1</v>
          </cell>
          <cell r="I82">
            <v>1</v>
          </cell>
          <cell r="J82">
            <v>1</v>
          </cell>
          <cell r="K82">
            <v>80</v>
          </cell>
        </row>
        <row r="83">
          <cell r="G83" t="str">
            <v>TENUE HOTESSE</v>
          </cell>
          <cell r="H83">
            <v>1</v>
          </cell>
          <cell r="I83">
            <v>0</v>
          </cell>
          <cell r="J83">
            <v>1</v>
          </cell>
          <cell r="K83">
            <v>0</v>
          </cell>
        </row>
        <row r="84">
          <cell r="F84">
            <v>0</v>
          </cell>
          <cell r="G84" t="str">
            <v>COSTUME CHEF D'UNITE</v>
          </cell>
          <cell r="H84">
            <v>1</v>
          </cell>
          <cell r="I84">
            <v>0</v>
          </cell>
          <cell r="J84">
            <v>1</v>
          </cell>
          <cell r="K84">
            <v>0</v>
          </cell>
        </row>
        <row r="85">
          <cell r="F85">
            <v>0</v>
          </cell>
          <cell r="G85" t="str">
            <v>CALOTS, TOQUES, GANTS</v>
          </cell>
          <cell r="H85">
            <v>1</v>
          </cell>
          <cell r="I85">
            <v>7</v>
          </cell>
          <cell r="J85">
            <v>21</v>
          </cell>
          <cell r="K85">
            <v>0.14530200000000001</v>
          </cell>
          <cell r="L85">
            <v>21.359394000000002</v>
          </cell>
        </row>
        <row r="86">
          <cell r="F86">
            <v>0</v>
          </cell>
          <cell r="G86" t="str">
            <v>CHAUSSURES DE SECURITE</v>
          </cell>
          <cell r="H86">
            <v>1</v>
          </cell>
          <cell r="I86">
            <v>7</v>
          </cell>
          <cell r="J86">
            <v>0.125</v>
          </cell>
          <cell r="K86">
            <v>50</v>
          </cell>
          <cell r="L86">
            <v>43.75</v>
          </cell>
        </row>
        <row r="87">
          <cell r="F87">
            <v>19918.475965836547</v>
          </cell>
          <cell r="G87" t="str">
            <v>VISITES MEDICALES</v>
          </cell>
          <cell r="I87">
            <v>0</v>
          </cell>
          <cell r="J87">
            <v>0</v>
          </cell>
          <cell r="K87">
            <v>0</v>
          </cell>
          <cell r="L87">
            <v>0</v>
          </cell>
        </row>
        <row r="88">
          <cell r="G88" t="str">
            <v>PHARMACIE</v>
          </cell>
          <cell r="H88">
            <v>1</v>
          </cell>
          <cell r="I88">
            <v>8.3333333333333329E-2</v>
          </cell>
          <cell r="J88">
            <v>1</v>
          </cell>
          <cell r="K88">
            <v>75</v>
          </cell>
          <cell r="L88">
            <v>6.25</v>
          </cell>
        </row>
        <row r="89">
          <cell r="G89" t="str">
            <v>CARTES ORANGES</v>
          </cell>
          <cell r="H89">
            <v>1</v>
          </cell>
          <cell r="I89">
            <v>0.5</v>
          </cell>
          <cell r="J89">
            <v>7</v>
          </cell>
          <cell r="K89">
            <v>65</v>
          </cell>
          <cell r="L89">
            <v>227.5</v>
          </cell>
        </row>
        <row r="90">
          <cell r="G90" t="str">
            <v>PACKAGE SECURITE</v>
          </cell>
          <cell r="I90">
            <v>0</v>
          </cell>
          <cell r="J90">
            <v>0</v>
          </cell>
          <cell r="K90">
            <v>0</v>
          </cell>
          <cell r="L90">
            <v>0</v>
          </cell>
        </row>
        <row r="91">
          <cell r="G91" t="str">
            <v>INVESTISSEMENTS</v>
          </cell>
          <cell r="H91">
            <v>1</v>
          </cell>
          <cell r="I91">
            <v>28670</v>
          </cell>
          <cell r="K91" t="str">
            <v>Coût mensuel</v>
          </cell>
          <cell r="L91">
            <v>545.96645671477006</v>
          </cell>
        </row>
        <row r="94">
          <cell r="G94" t="str">
            <v>COTISATION / VA</v>
          </cell>
          <cell r="H94">
            <v>1</v>
          </cell>
          <cell r="I94">
            <v>1</v>
          </cell>
          <cell r="J94">
            <v>8.0999999999999996E-3</v>
          </cell>
          <cell r="K94">
            <v>44121.030018528101</v>
          </cell>
          <cell r="L94">
            <v>357.38034315007758</v>
          </cell>
        </row>
        <row r="95">
          <cell r="G95" t="str">
            <v>SOL SUR SITE</v>
          </cell>
          <cell r="I95">
            <v>0</v>
          </cell>
          <cell r="J95">
            <v>0</v>
          </cell>
          <cell r="K95">
            <v>0</v>
          </cell>
          <cell r="L95">
            <v>0</v>
          </cell>
        </row>
        <row r="96">
          <cell r="G96" t="str">
            <v>FOURNITURES DE BUREAU</v>
          </cell>
          <cell r="H96">
            <v>1</v>
          </cell>
          <cell r="I96">
            <v>8.3333333333333329E-2</v>
          </cell>
          <cell r="J96">
            <v>1</v>
          </cell>
          <cell r="K96">
            <v>325</v>
          </cell>
          <cell r="L96">
            <v>27.083333333333332</v>
          </cell>
        </row>
        <row r="97">
          <cell r="G97" t="str">
            <v>AFFRANCHISSEMENT PTT</v>
          </cell>
          <cell r="H97">
            <v>1</v>
          </cell>
          <cell r="I97">
            <v>8.3333333333333329E-2</v>
          </cell>
          <cell r="J97">
            <v>1</v>
          </cell>
          <cell r="K97">
            <v>270</v>
          </cell>
          <cell r="L97">
            <v>22.5</v>
          </cell>
        </row>
        <row r="98">
          <cell r="G98" t="str">
            <v>DOCUMENTS ADMINISTRATIFS</v>
          </cell>
          <cell r="H98">
            <v>1</v>
          </cell>
          <cell r="I98">
            <v>8.3333333333333329E-2</v>
          </cell>
          <cell r="J98">
            <v>1</v>
          </cell>
          <cell r="K98">
            <v>220</v>
          </cell>
          <cell r="L98">
            <v>18.333333333333332</v>
          </cell>
        </row>
        <row r="99">
          <cell r="G99" t="str">
            <v>TELEPHONE ABONNEMENT</v>
          </cell>
          <cell r="H99">
            <v>1</v>
          </cell>
          <cell r="I99">
            <v>0.5</v>
          </cell>
          <cell r="J99">
            <v>1</v>
          </cell>
          <cell r="K99">
            <v>40</v>
          </cell>
          <cell r="L99">
            <v>20</v>
          </cell>
        </row>
        <row r="100">
          <cell r="G100" t="str">
            <v>TELEPHONE COMMUNICATION</v>
          </cell>
          <cell r="H100">
            <v>1</v>
          </cell>
          <cell r="I100">
            <v>0.5</v>
          </cell>
          <cell r="J100">
            <v>1</v>
          </cell>
          <cell r="K100">
            <v>180</v>
          </cell>
          <cell r="L100">
            <v>90</v>
          </cell>
        </row>
        <row r="101">
          <cell r="G101" t="str">
            <v>ANALYSES BACTERIOLOGIQUES</v>
          </cell>
          <cell r="H101">
            <v>1</v>
          </cell>
          <cell r="I101">
            <v>1</v>
          </cell>
          <cell r="J101">
            <v>8.3333333333333329E-2</v>
          </cell>
          <cell r="K101">
            <v>1700</v>
          </cell>
          <cell r="L101">
            <v>141.66666666666666</v>
          </cell>
        </row>
        <row r="102">
          <cell r="G102" t="str">
            <v>ANALYSES COPRO,</v>
          </cell>
          <cell r="I102">
            <v>0</v>
          </cell>
          <cell r="J102">
            <v>0</v>
          </cell>
          <cell r="K102">
            <v>0</v>
          </cell>
          <cell r="L102">
            <v>0</v>
          </cell>
        </row>
        <row r="103">
          <cell r="I103">
            <v>0</v>
          </cell>
          <cell r="J103">
            <v>0</v>
          </cell>
          <cell r="K103">
            <v>0</v>
          </cell>
          <cell r="L103">
            <v>0</v>
          </cell>
        </row>
        <row r="104">
          <cell r="G104" t="str">
            <v>ENGAGEMENT QUALITE</v>
          </cell>
          <cell r="I104">
            <v>0</v>
          </cell>
          <cell r="J104">
            <v>0</v>
          </cell>
          <cell r="K104">
            <v>0</v>
          </cell>
          <cell r="L104">
            <v>0</v>
          </cell>
        </row>
        <row r="105">
          <cell r="G105" t="str">
            <v>FOURNITURES CAISSE ENREGISTREUSE</v>
          </cell>
          <cell r="H105">
            <v>1</v>
          </cell>
          <cell r="I105">
            <v>8.3333333333333329E-2</v>
          </cell>
          <cell r="J105">
            <v>1</v>
          </cell>
          <cell r="K105">
            <v>300</v>
          </cell>
          <cell r="L105">
            <v>25</v>
          </cell>
        </row>
        <row r="106">
          <cell r="G106" t="str">
            <v>ENTRETIEN CAISSE ENREGISTREUSE</v>
          </cell>
          <cell r="H106">
            <v>1</v>
          </cell>
          <cell r="I106">
            <v>8.3333333333333329E-2</v>
          </cell>
          <cell r="J106">
            <v>0.151</v>
          </cell>
          <cell r="K106">
            <v>28670</v>
          </cell>
          <cell r="L106">
            <v>360.7641666666666</v>
          </cell>
        </row>
        <row r="107">
          <cell r="G107" t="str">
            <v>INVESTISSEMENT BADGES</v>
          </cell>
          <cell r="I107">
            <v>0</v>
          </cell>
          <cell r="J107">
            <v>0</v>
          </cell>
          <cell r="K107">
            <v>0</v>
          </cell>
          <cell r="L107">
            <v>0</v>
          </cell>
        </row>
        <row r="108">
          <cell r="G108" t="str">
            <v>RENOUVELLEMENT BADGES</v>
          </cell>
          <cell r="I108">
            <v>0</v>
          </cell>
          <cell r="J108">
            <v>0</v>
          </cell>
          <cell r="K108">
            <v>0</v>
          </cell>
          <cell r="L108">
            <v>0</v>
          </cell>
        </row>
        <row r="109">
          <cell r="G109" t="str">
            <v>DECORATION</v>
          </cell>
          <cell r="I109">
            <v>0</v>
          </cell>
          <cell r="J109">
            <v>0</v>
          </cell>
          <cell r="K109">
            <v>0</v>
          </cell>
          <cell r="L109">
            <v>0</v>
          </cell>
        </row>
        <row r="110">
          <cell r="G110" t="str">
            <v>LITHOS</v>
          </cell>
          <cell r="I110">
            <v>0</v>
          </cell>
          <cell r="J110">
            <v>0</v>
          </cell>
          <cell r="K110">
            <v>0</v>
          </cell>
          <cell r="L110">
            <v>0</v>
          </cell>
        </row>
        <row r="111">
          <cell r="G111" t="str">
            <v>SIGNALETIQUE</v>
          </cell>
          <cell r="H111">
            <v>1</v>
          </cell>
          <cell r="I111">
            <v>2.7777777777777776E-2</v>
          </cell>
          <cell r="J111">
            <v>1</v>
          </cell>
          <cell r="K111">
            <v>2100</v>
          </cell>
          <cell r="L111">
            <v>58.333333333333329</v>
          </cell>
        </row>
        <row r="112">
          <cell r="G112" t="str">
            <v>AFFICHES ET SUPPORTS</v>
          </cell>
          <cell r="H112">
            <v>0</v>
          </cell>
          <cell r="I112">
            <v>0</v>
          </cell>
          <cell r="J112">
            <v>0</v>
          </cell>
          <cell r="K112">
            <v>250</v>
          </cell>
          <cell r="L112">
            <v>0</v>
          </cell>
        </row>
        <row r="113">
          <cell r="G113" t="str">
            <v>PROVISION ANIMATIONS</v>
          </cell>
          <cell r="H113">
            <v>1</v>
          </cell>
          <cell r="I113">
            <v>0.33333333333333331</v>
          </cell>
          <cell r="J113">
            <v>1</v>
          </cell>
          <cell r="K113">
            <v>720</v>
          </cell>
          <cell r="L113">
            <v>240</v>
          </cell>
        </row>
        <row r="114">
          <cell r="G114" t="str">
            <v>LOCATION VL</v>
          </cell>
          <cell r="I114">
            <v>0</v>
          </cell>
          <cell r="J114">
            <v>0</v>
          </cell>
          <cell r="K114">
            <v>0</v>
          </cell>
          <cell r="L114">
            <v>0</v>
          </cell>
        </row>
        <row r="115">
          <cell r="G115" t="str">
            <v xml:space="preserve">ESSENCE </v>
          </cell>
          <cell r="I115">
            <v>0</v>
          </cell>
          <cell r="J115">
            <v>0</v>
          </cell>
          <cell r="K115">
            <v>0</v>
          </cell>
          <cell r="L115">
            <v>0</v>
          </cell>
        </row>
        <row r="116">
          <cell r="G116" t="str">
            <v>LOCATION 3,5 TONNES</v>
          </cell>
          <cell r="I116">
            <v>0</v>
          </cell>
          <cell r="J116">
            <v>0</v>
          </cell>
          <cell r="K116">
            <v>0</v>
          </cell>
          <cell r="L116">
            <v>0</v>
          </cell>
        </row>
        <row r="117">
          <cell r="G117" t="str">
            <v>GAZ OIL</v>
          </cell>
          <cell r="I117">
            <v>0</v>
          </cell>
          <cell r="J117">
            <v>0</v>
          </cell>
          <cell r="K117">
            <v>0</v>
          </cell>
          <cell r="L117">
            <v>0</v>
          </cell>
        </row>
        <row r="118">
          <cell r="G118" t="str">
            <v>MACHINE A CAFE LOCATION</v>
          </cell>
          <cell r="H118">
            <v>0</v>
          </cell>
          <cell r="I118">
            <v>0</v>
          </cell>
          <cell r="J118">
            <v>0</v>
          </cell>
          <cell r="K118">
            <v>0</v>
          </cell>
          <cell r="L118">
            <v>0</v>
          </cell>
        </row>
        <row r="119">
          <cell r="G119" t="str">
            <v>DIVERS</v>
          </cell>
        </row>
        <row r="120">
          <cell r="G120" t="str">
            <v>DIVERS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7.bin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>
    <tabColor theme="0" tint="-0.249977111117893"/>
    <pageSetUpPr fitToPage="1"/>
  </sheetPr>
  <dimension ref="A1:A9"/>
  <sheetViews>
    <sheetView tabSelected="1" view="pageBreakPreview" zoomScale="60" zoomScaleNormal="100" workbookViewId="0">
      <selection activeCell="Q20" sqref="Q20"/>
    </sheetView>
  </sheetViews>
  <sheetFormatPr baseColWidth="10" defaultColWidth="11.453125" defaultRowHeight="17.5" x14ac:dyDescent="0.35"/>
  <cols>
    <col min="1" max="1" width="67.7265625" style="15" customWidth="1"/>
    <col min="2" max="2" width="11.453125" style="15" customWidth="1"/>
    <col min="3" max="3" width="11.1796875" style="15" customWidth="1"/>
    <col min="4" max="4" width="47.1796875" style="15" customWidth="1"/>
    <col min="5" max="16384" width="11.453125" style="15"/>
  </cols>
  <sheetData>
    <row r="1" spans="1:1" ht="70" customHeight="1" x14ac:dyDescent="0.35"/>
    <row r="2" spans="1:1" ht="53.5" customHeight="1" x14ac:dyDescent="0.35">
      <c r="A2" s="18" t="s">
        <v>99</v>
      </c>
    </row>
    <row r="3" spans="1:1" ht="7" customHeight="1" x14ac:dyDescent="0.35">
      <c r="A3" s="16"/>
    </row>
    <row r="4" spans="1:1" x14ac:dyDescent="0.35">
      <c r="A4" s="17" t="s">
        <v>89</v>
      </c>
    </row>
    <row r="5" spans="1:1" ht="7" customHeight="1" x14ac:dyDescent="0.35">
      <c r="A5" s="20"/>
    </row>
    <row r="6" spans="1:1" x14ac:dyDescent="0.35">
      <c r="A6" s="21"/>
    </row>
    <row r="7" spans="1:1" x14ac:dyDescent="0.35">
      <c r="A7" s="22" t="s">
        <v>88</v>
      </c>
    </row>
    <row r="8" spans="1:1" x14ac:dyDescent="0.35">
      <c r="A8" s="23" t="s">
        <v>98</v>
      </c>
    </row>
    <row r="9" spans="1:1" x14ac:dyDescent="0.35">
      <c r="A9" s="23" t="s">
        <v>0</v>
      </c>
    </row>
  </sheetData>
  <customSheetViews>
    <customSheetView guid="{86B7C514-101E-4A81-9668-DEF1E38F01A1}">
      <selection activeCell="A29" sqref="A29"/>
      <pageMargins left="0" right="0" top="0" bottom="0" header="0" footer="0"/>
      <pageSetup paperSize="9" orientation="portrait" r:id="rId1"/>
    </customSheetView>
  </customSheetViews>
  <hyperlinks>
    <hyperlink ref="A7" location="'Tranches de fréquentation'!A1" display="Tranches de fréquentation"/>
    <hyperlink ref="A8" location="Effectifs!A1" display="Effectifs"/>
    <hyperlink ref="A9" location="'Coût d''admissions'!A1" display="Coût d'admission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paperSize="9" orientation="landscape" r:id="rId2"/>
  <headerFooter>
    <oddFooter>&amp;L&amp;F
&amp;A&amp;CConfidentiel&amp;R&amp;P/&amp;N</oddFooter>
  </headerFooter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CFFCC"/>
    <pageSetUpPr fitToPage="1"/>
  </sheetPr>
  <dimension ref="B1:O8"/>
  <sheetViews>
    <sheetView view="pageBreakPreview" zoomScale="60" zoomScaleNormal="70" workbookViewId="0">
      <selection activeCell="B1" sqref="B1:O9"/>
    </sheetView>
  </sheetViews>
  <sheetFormatPr baseColWidth="10" defaultColWidth="11.453125" defaultRowHeight="17.5" x14ac:dyDescent="0.5"/>
  <cols>
    <col min="1" max="1" width="1.26953125" style="8" customWidth="1"/>
    <col min="2" max="2" width="28.81640625" style="13" customWidth="1"/>
    <col min="3" max="3" width="19.453125" style="8" customWidth="1"/>
    <col min="4" max="4" width="13.1796875" style="8" bestFit="1" customWidth="1"/>
    <col min="5" max="12" width="13.453125" style="8" bestFit="1" customWidth="1"/>
    <col min="13" max="13" width="14.54296875" style="8" bestFit="1" customWidth="1"/>
    <col min="14" max="14" width="14.26953125" style="8" bestFit="1" customWidth="1"/>
    <col min="15" max="15" width="14.54296875" style="8" bestFit="1" customWidth="1"/>
    <col min="16" max="16384" width="11.453125" style="8"/>
  </cols>
  <sheetData>
    <row r="1" spans="2:15" s="2" customFormat="1" ht="30.5" x14ac:dyDescent="0.8">
      <c r="B1" s="1" t="s">
        <v>88</v>
      </c>
      <c r="C1" s="1"/>
      <c r="O1" s="19" t="s">
        <v>1</v>
      </c>
    </row>
    <row r="3" spans="2:15" s="4" customFormat="1" ht="44" x14ac:dyDescent="0.6">
      <c r="B3" s="3"/>
      <c r="D3" s="5" t="s">
        <v>2</v>
      </c>
      <c r="E3" s="5" t="s">
        <v>3</v>
      </c>
      <c r="F3" s="5" t="s">
        <v>4</v>
      </c>
      <c r="G3" s="5" t="s">
        <v>5</v>
      </c>
      <c r="H3" s="5" t="s">
        <v>6</v>
      </c>
      <c r="I3" s="5" t="s">
        <v>7</v>
      </c>
      <c r="J3" s="5" t="s">
        <v>8</v>
      </c>
      <c r="K3" s="5" t="s">
        <v>9</v>
      </c>
      <c r="L3" s="5" t="s">
        <v>10</v>
      </c>
      <c r="M3" s="5" t="s">
        <v>11</v>
      </c>
      <c r="N3" s="5" t="s">
        <v>12</v>
      </c>
      <c r="O3" s="5" t="s">
        <v>13</v>
      </c>
    </row>
    <row r="4" spans="2:15" ht="61.5" customHeight="1" x14ac:dyDescent="0.5">
      <c r="B4" s="108" t="s">
        <v>92</v>
      </c>
      <c r="C4" s="6" t="s">
        <v>100</v>
      </c>
      <c r="D4" s="7">
        <v>0</v>
      </c>
      <c r="E4" s="7">
        <f>D5+1</f>
        <v>201</v>
      </c>
      <c r="F4" s="7">
        <f>E5+1</f>
        <v>401</v>
      </c>
      <c r="G4" s="7">
        <f t="shared" ref="G4:O5" si="0">F4+100</f>
        <v>501</v>
      </c>
      <c r="H4" s="7">
        <f t="shared" si="0"/>
        <v>601</v>
      </c>
      <c r="I4" s="7">
        <f t="shared" si="0"/>
        <v>701</v>
      </c>
      <c r="J4" s="7">
        <f t="shared" si="0"/>
        <v>801</v>
      </c>
      <c r="K4" s="7">
        <f t="shared" si="0"/>
        <v>901</v>
      </c>
      <c r="L4" s="7">
        <f t="shared" si="0"/>
        <v>1001</v>
      </c>
      <c r="M4" s="7">
        <f t="shared" si="0"/>
        <v>1101</v>
      </c>
      <c r="N4" s="7">
        <f t="shared" si="0"/>
        <v>1201</v>
      </c>
      <c r="O4" s="7">
        <f t="shared" si="0"/>
        <v>1301</v>
      </c>
    </row>
    <row r="5" spans="2:15" ht="61.5" customHeight="1" x14ac:dyDescent="0.5">
      <c r="B5" s="108"/>
      <c r="C5" s="9" t="s">
        <v>101</v>
      </c>
      <c r="D5" s="10">
        <v>200</v>
      </c>
      <c r="E5" s="10">
        <v>400</v>
      </c>
      <c r="F5" s="10">
        <f t="shared" ref="F5" si="1">E5+100</f>
        <v>500</v>
      </c>
      <c r="G5" s="10">
        <f t="shared" si="0"/>
        <v>600</v>
      </c>
      <c r="H5" s="10">
        <f t="shared" si="0"/>
        <v>700</v>
      </c>
      <c r="I5" s="10">
        <f t="shared" si="0"/>
        <v>800</v>
      </c>
      <c r="J5" s="10">
        <f t="shared" si="0"/>
        <v>900</v>
      </c>
      <c r="K5" s="10">
        <f t="shared" si="0"/>
        <v>1000</v>
      </c>
      <c r="L5" s="10">
        <f t="shared" si="0"/>
        <v>1100</v>
      </c>
      <c r="M5" s="10">
        <f t="shared" si="0"/>
        <v>1200</v>
      </c>
      <c r="N5" s="10">
        <f t="shared" si="0"/>
        <v>1300</v>
      </c>
      <c r="O5" s="10">
        <f t="shared" si="0"/>
        <v>1400</v>
      </c>
    </row>
    <row r="6" spans="2:15" ht="61.5" customHeight="1" x14ac:dyDescent="0.5">
      <c r="B6" s="108"/>
      <c r="C6" s="11" t="s">
        <v>102</v>
      </c>
      <c r="D6" s="12">
        <f>((D4+D5)-1)/2</f>
        <v>99.5</v>
      </c>
      <c r="E6" s="12">
        <f>((E4+E5)-1)/2</f>
        <v>300</v>
      </c>
      <c r="F6" s="12">
        <f>((F4+F5)-1)/2</f>
        <v>450</v>
      </c>
      <c r="G6" s="12">
        <f t="shared" ref="G6:O6" si="2">((G4+G5)-1)/2</f>
        <v>550</v>
      </c>
      <c r="H6" s="12">
        <f t="shared" si="2"/>
        <v>650</v>
      </c>
      <c r="I6" s="12">
        <f t="shared" si="2"/>
        <v>750</v>
      </c>
      <c r="J6" s="12">
        <f t="shared" si="2"/>
        <v>850</v>
      </c>
      <c r="K6" s="12">
        <f t="shared" si="2"/>
        <v>950</v>
      </c>
      <c r="L6" s="12">
        <f t="shared" si="2"/>
        <v>1050</v>
      </c>
      <c r="M6" s="12">
        <f t="shared" si="2"/>
        <v>1150</v>
      </c>
      <c r="N6" s="12">
        <f t="shared" si="2"/>
        <v>1250</v>
      </c>
      <c r="O6" s="12">
        <f t="shared" si="2"/>
        <v>1350</v>
      </c>
    </row>
    <row r="8" spans="2:15" x14ac:dyDescent="0.5">
      <c r="J8" s="14"/>
    </row>
  </sheetData>
  <sheetProtection algorithmName="SHA-512" hashValue="WBjoZmj7xIWpgpSbBqp3G3RH4WnH8EjvQNnAq9/2M+48AwTW9Lws4pbxZR3mJ1H4c5KiDDfdCF46n48xf5uPGA==" saltValue="dKW7otdUgNZvF4wAE0s88w==" spinCount="100000" sheet="1" objects="1" scenarios="1"/>
  <mergeCells count="1">
    <mergeCell ref="B4:B6"/>
  </mergeCells>
  <hyperlinks>
    <hyperlink ref="O1" location="SOMMAIRE!A1" display="Retour sommaire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61" orientation="landscape" r:id="rId1"/>
  <headerFooter>
    <oddFooter>&amp;L&amp;F
&amp;A&amp;CConfidentiel&amp;R&amp;P/&amp;N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7">
    <tabColor rgb="FF2B4A8A"/>
    <pageSetUpPr fitToPage="1"/>
  </sheetPr>
  <dimension ref="A1:Z122"/>
  <sheetViews>
    <sheetView view="pageBreakPreview" zoomScale="70" zoomScaleNormal="70" zoomScaleSheetLayoutView="70" workbookViewId="0">
      <pane xSplit="2" ySplit="10" topLeftCell="C11" activePane="bottomRight" state="frozen"/>
      <selection activeCell="Q20" sqref="Q20"/>
      <selection pane="topRight" activeCell="Q20" sqref="Q20"/>
      <selection pane="bottomLeft" activeCell="Q20" sqref="Q20"/>
      <selection pane="bottomRight" activeCell="B8" sqref="B8"/>
    </sheetView>
  </sheetViews>
  <sheetFormatPr baseColWidth="10" defaultColWidth="11.453125" defaultRowHeight="17.5" x14ac:dyDescent="0.5"/>
  <cols>
    <col min="1" max="1" width="3.81640625" style="32" customWidth="1"/>
    <col min="2" max="2" width="63.453125" style="32" customWidth="1"/>
    <col min="3" max="14" width="19.453125" style="32" customWidth="1"/>
    <col min="15" max="16384" width="11.453125" style="32"/>
  </cols>
  <sheetData>
    <row r="1" spans="2:14" s="24" customFormat="1" ht="30" customHeight="1" x14ac:dyDescent="0.35">
      <c r="B1" s="69" t="s">
        <v>96</v>
      </c>
      <c r="C1" s="26"/>
      <c r="D1" s="26"/>
      <c r="E1" s="26"/>
      <c r="F1" s="26"/>
      <c r="G1" s="27" t="s">
        <v>1</v>
      </c>
      <c r="H1" s="26"/>
      <c r="I1" s="26"/>
      <c r="J1" s="26"/>
      <c r="K1" s="26"/>
      <c r="L1" s="26"/>
      <c r="M1" s="26"/>
      <c r="N1" s="26"/>
    </row>
    <row r="2" spans="2:14" s="24" customFormat="1" ht="22" x14ac:dyDescent="0.5">
      <c r="B2" s="28" t="s">
        <v>90</v>
      </c>
      <c r="C2" s="29"/>
      <c r="D2" s="29"/>
      <c r="E2" s="29"/>
      <c r="F2" s="29"/>
      <c r="G2" s="29"/>
      <c r="H2" s="29"/>
      <c r="I2" s="30"/>
      <c r="J2" s="30"/>
      <c r="K2" s="31"/>
      <c r="L2" s="30"/>
      <c r="M2" s="30"/>
      <c r="N2" s="30"/>
    </row>
    <row r="3" spans="2:14" ht="22" x14ac:dyDescent="0.6">
      <c r="B3" s="28" t="s">
        <v>97</v>
      </c>
      <c r="C3" s="28"/>
      <c r="D3" s="28"/>
      <c r="E3" s="28"/>
      <c r="F3" s="33"/>
      <c r="G3" s="28"/>
      <c r="H3" s="28"/>
      <c r="I3" s="34"/>
      <c r="J3" s="34"/>
      <c r="K3" s="34"/>
      <c r="L3" s="34"/>
      <c r="M3" s="34"/>
      <c r="N3" s="34"/>
    </row>
    <row r="4" spans="2:14" ht="22" x14ac:dyDescent="0.6">
      <c r="B4" s="28" t="s">
        <v>103</v>
      </c>
      <c r="C4" s="28"/>
      <c r="D4" s="28"/>
      <c r="E4" s="28"/>
      <c r="F4" s="33"/>
      <c r="G4" s="28"/>
      <c r="H4" s="28"/>
      <c r="I4" s="34"/>
      <c r="J4" s="34"/>
      <c r="K4" s="34"/>
      <c r="L4" s="34"/>
      <c r="M4" s="34"/>
      <c r="N4" s="34"/>
    </row>
    <row r="5" spans="2:14" ht="22" x14ac:dyDescent="0.6">
      <c r="B5" s="28" t="s">
        <v>95</v>
      </c>
      <c r="C5" s="28"/>
      <c r="D5" s="28"/>
      <c r="E5" s="28"/>
      <c r="F5" s="33"/>
      <c r="G5" s="28"/>
      <c r="H5" s="28"/>
      <c r="I5" s="34"/>
      <c r="J5" s="34"/>
      <c r="K5" s="34"/>
      <c r="L5" s="34"/>
      <c r="M5" s="34"/>
      <c r="N5" s="34"/>
    </row>
    <row r="6" spans="2:14" s="35" customFormat="1" ht="17.25" customHeight="1" x14ac:dyDescent="0.35">
      <c r="B6" s="36"/>
      <c r="C6" s="94" t="str">
        <f>'Tranches de fréquentation'!D3</f>
        <v>Tranche 1</v>
      </c>
      <c r="D6" s="94" t="str">
        <f>'Tranches de fréquentation'!E3</f>
        <v>Tranche 2</v>
      </c>
      <c r="E6" s="94" t="str">
        <f>'Tranches de fréquentation'!F3</f>
        <v>Tranche 3</v>
      </c>
      <c r="F6" s="94" t="str">
        <f>'Tranches de fréquentation'!G3</f>
        <v>Tranche 4</v>
      </c>
      <c r="G6" s="94" t="str">
        <f>'Tranches de fréquentation'!H3</f>
        <v>Tranche 5</v>
      </c>
      <c r="H6" s="94" t="str">
        <f>'Tranches de fréquentation'!I3</f>
        <v>Tranche 6</v>
      </c>
      <c r="I6" s="94" t="str">
        <f>'Tranches de fréquentation'!J3</f>
        <v>Tranche 7</v>
      </c>
      <c r="J6" s="94" t="str">
        <f>'Tranches de fréquentation'!K3</f>
        <v>Tranche 8</v>
      </c>
      <c r="K6" s="94" t="str">
        <f>'Tranches de fréquentation'!L3</f>
        <v>Tranche 9</v>
      </c>
      <c r="L6" s="94" t="str">
        <f>'Tranches de fréquentation'!M3</f>
        <v>Tranche 10</v>
      </c>
      <c r="M6" s="94" t="str">
        <f>'Tranches de fréquentation'!N3</f>
        <v>Tranche 11</v>
      </c>
      <c r="N6" s="94" t="str">
        <f>'Tranches de fréquentation'!O3</f>
        <v>Tranche 12</v>
      </c>
    </row>
    <row r="7" spans="2:14" s="35" customFormat="1" ht="34.4" customHeight="1" x14ac:dyDescent="0.35">
      <c r="B7" s="36"/>
      <c r="C7" s="37" t="s">
        <v>16</v>
      </c>
      <c r="D7" s="37" t="s">
        <v>16</v>
      </c>
      <c r="E7" s="37" t="s">
        <v>16</v>
      </c>
      <c r="F7" s="37" t="s">
        <v>16</v>
      </c>
      <c r="G7" s="37" t="s">
        <v>16</v>
      </c>
      <c r="H7" s="37" t="s">
        <v>16</v>
      </c>
      <c r="I7" s="37" t="s">
        <v>16</v>
      </c>
      <c r="J7" s="37" t="s">
        <v>16</v>
      </c>
      <c r="K7" s="37" t="s">
        <v>16</v>
      </c>
      <c r="L7" s="37" t="s">
        <v>16</v>
      </c>
      <c r="M7" s="37" t="s">
        <v>16</v>
      </c>
      <c r="N7" s="37" t="s">
        <v>16</v>
      </c>
    </row>
    <row r="8" spans="2:14" ht="60.75" customHeight="1" x14ac:dyDescent="0.5">
      <c r="B8" s="38"/>
      <c r="C8" s="39" t="s">
        <v>17</v>
      </c>
      <c r="D8" s="39" t="s">
        <v>17</v>
      </c>
      <c r="E8" s="39" t="s">
        <v>17</v>
      </c>
      <c r="F8" s="39" t="s">
        <v>17</v>
      </c>
      <c r="G8" s="39" t="s">
        <v>17</v>
      </c>
      <c r="H8" s="39" t="s">
        <v>17</v>
      </c>
      <c r="I8" s="39" t="s">
        <v>17</v>
      </c>
      <c r="J8" s="39" t="s">
        <v>17</v>
      </c>
      <c r="K8" s="39" t="s">
        <v>17</v>
      </c>
      <c r="L8" s="39" t="s">
        <v>17</v>
      </c>
      <c r="M8" s="39" t="s">
        <v>17</v>
      </c>
      <c r="N8" s="39" t="s">
        <v>17</v>
      </c>
    </row>
    <row r="9" spans="2:14" ht="21.75" customHeight="1" x14ac:dyDescent="0.5">
      <c r="B9" s="40" t="s">
        <v>18</v>
      </c>
      <c r="C9" s="41">
        <v>35</v>
      </c>
      <c r="D9" s="42"/>
      <c r="E9" s="42"/>
      <c r="F9" s="41"/>
      <c r="G9" s="41"/>
      <c r="H9" s="41"/>
      <c r="I9" s="41"/>
      <c r="J9" s="41"/>
      <c r="K9" s="41"/>
      <c r="L9" s="41"/>
      <c r="M9" s="41"/>
      <c r="N9" s="41"/>
    </row>
    <row r="10" spans="2:14" x14ac:dyDescent="0.5">
      <c r="B10" s="38"/>
      <c r="C10" s="43"/>
      <c r="D10" s="44"/>
      <c r="E10" s="44"/>
      <c r="F10" s="43"/>
      <c r="G10" s="43"/>
      <c r="H10" s="43"/>
      <c r="I10" s="43"/>
      <c r="J10" s="43"/>
      <c r="K10" s="43"/>
      <c r="L10" s="43"/>
      <c r="M10" s="43"/>
      <c r="N10" s="43"/>
    </row>
    <row r="11" spans="2:14" ht="22" x14ac:dyDescent="0.5">
      <c r="B11" s="68" t="s">
        <v>19</v>
      </c>
      <c r="C11" s="45"/>
      <c r="D11" s="45"/>
      <c r="E11" s="45"/>
      <c r="F11" s="45"/>
      <c r="G11" s="45"/>
      <c r="H11" s="45"/>
      <c r="I11" s="45"/>
      <c r="J11" s="45"/>
      <c r="K11" s="45"/>
      <c r="L11" s="45"/>
      <c r="M11" s="45"/>
      <c r="N11" s="45"/>
    </row>
    <row r="12" spans="2:14" ht="20.25" customHeight="1" x14ac:dyDescent="0.5">
      <c r="B12" s="46" t="s">
        <v>20</v>
      </c>
      <c r="C12" s="95">
        <f t="shared" ref="C12:N12" si="0">COUNT(C13:C21)</f>
        <v>0</v>
      </c>
      <c r="D12" s="95">
        <f t="shared" si="0"/>
        <v>0</v>
      </c>
      <c r="E12" s="95">
        <f t="shared" si="0"/>
        <v>0</v>
      </c>
      <c r="F12" s="95">
        <f t="shared" si="0"/>
        <v>0</v>
      </c>
      <c r="G12" s="95">
        <f t="shared" si="0"/>
        <v>0</v>
      </c>
      <c r="H12" s="95">
        <f t="shared" si="0"/>
        <v>0</v>
      </c>
      <c r="I12" s="95">
        <f t="shared" si="0"/>
        <v>0</v>
      </c>
      <c r="J12" s="95">
        <f t="shared" si="0"/>
        <v>0</v>
      </c>
      <c r="K12" s="95">
        <f t="shared" si="0"/>
        <v>0</v>
      </c>
      <c r="L12" s="95">
        <f t="shared" si="0"/>
        <v>0</v>
      </c>
      <c r="M12" s="95">
        <f t="shared" si="0"/>
        <v>0</v>
      </c>
      <c r="N12" s="95">
        <f t="shared" si="0"/>
        <v>0</v>
      </c>
    </row>
    <row r="13" spans="2:14" ht="18.5" x14ac:dyDescent="0.5">
      <c r="B13" s="47" t="s">
        <v>21</v>
      </c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</row>
    <row r="14" spans="2:14" ht="18.5" x14ac:dyDescent="0.5">
      <c r="B14" s="47" t="s">
        <v>22</v>
      </c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</row>
    <row r="15" spans="2:14" ht="18.5" x14ac:dyDescent="0.5">
      <c r="B15" s="47" t="s">
        <v>23</v>
      </c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</row>
    <row r="16" spans="2:14" ht="18.5" x14ac:dyDescent="0.5">
      <c r="B16" s="47" t="s">
        <v>24</v>
      </c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</row>
    <row r="17" spans="2:14" ht="18.5" x14ac:dyDescent="0.5">
      <c r="B17" s="47" t="s">
        <v>25</v>
      </c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</row>
    <row r="18" spans="2:14" ht="18.5" x14ac:dyDescent="0.5">
      <c r="B18" s="47" t="s">
        <v>26</v>
      </c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</row>
    <row r="19" spans="2:14" ht="18.5" x14ac:dyDescent="0.5">
      <c r="B19" s="47" t="s">
        <v>27</v>
      </c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</row>
    <row r="20" spans="2:14" ht="18.5" x14ac:dyDescent="0.5">
      <c r="B20" s="47" t="s">
        <v>28</v>
      </c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</row>
    <row r="21" spans="2:14" ht="18.5" x14ac:dyDescent="0.5">
      <c r="B21" s="47" t="s">
        <v>29</v>
      </c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</row>
    <row r="22" spans="2:14" ht="20.25" customHeight="1" x14ac:dyDescent="0.5">
      <c r="B22" s="46" t="s">
        <v>30</v>
      </c>
      <c r="C22" s="95">
        <f>COUNT(C23:C40)</f>
        <v>0</v>
      </c>
      <c r="D22" s="95">
        <f t="shared" ref="D22" si="1">COUNT(D23:D40)</f>
        <v>0</v>
      </c>
      <c r="E22" s="95">
        <f t="shared" ref="E22" si="2">COUNT(E23:E40)</f>
        <v>0</v>
      </c>
      <c r="F22" s="95">
        <f t="shared" ref="F22:N22" si="3">COUNT(F23:F40)</f>
        <v>0</v>
      </c>
      <c r="G22" s="95">
        <f t="shared" si="3"/>
        <v>0</v>
      </c>
      <c r="H22" s="95">
        <f t="shared" si="3"/>
        <v>0</v>
      </c>
      <c r="I22" s="95">
        <f t="shared" si="3"/>
        <v>0</v>
      </c>
      <c r="J22" s="95">
        <f t="shared" si="3"/>
        <v>0</v>
      </c>
      <c r="K22" s="95">
        <f t="shared" si="3"/>
        <v>0</v>
      </c>
      <c r="L22" s="95">
        <f t="shared" si="3"/>
        <v>0</v>
      </c>
      <c r="M22" s="95">
        <f t="shared" si="3"/>
        <v>0</v>
      </c>
      <c r="N22" s="95">
        <f t="shared" si="3"/>
        <v>0</v>
      </c>
    </row>
    <row r="23" spans="2:14" ht="18.5" x14ac:dyDescent="0.5">
      <c r="B23" s="47" t="s">
        <v>31</v>
      </c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</row>
    <row r="24" spans="2:14" ht="18.5" x14ac:dyDescent="0.5">
      <c r="B24" s="47" t="s">
        <v>32</v>
      </c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</row>
    <row r="25" spans="2:14" ht="18.5" x14ac:dyDescent="0.5">
      <c r="B25" s="47" t="s">
        <v>33</v>
      </c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</row>
    <row r="26" spans="2:14" ht="18.5" x14ac:dyDescent="0.5">
      <c r="B26" s="47" t="s">
        <v>33</v>
      </c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</row>
    <row r="27" spans="2:14" ht="18.5" x14ac:dyDescent="0.5">
      <c r="B27" s="47" t="s">
        <v>33</v>
      </c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</row>
    <row r="28" spans="2:14" ht="18.5" x14ac:dyDescent="0.5">
      <c r="B28" s="47" t="s">
        <v>33</v>
      </c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</row>
    <row r="29" spans="2:14" ht="18.5" x14ac:dyDescent="0.5">
      <c r="B29" s="47" t="s">
        <v>33</v>
      </c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</row>
    <row r="30" spans="2:14" ht="18.5" x14ac:dyDescent="0.5">
      <c r="B30" s="47" t="s">
        <v>33</v>
      </c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</row>
    <row r="31" spans="2:14" ht="18.5" x14ac:dyDescent="0.5">
      <c r="B31" s="47" t="s">
        <v>33</v>
      </c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</row>
    <row r="32" spans="2:14" ht="18.5" x14ac:dyDescent="0.5">
      <c r="B32" s="47" t="s">
        <v>33</v>
      </c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</row>
    <row r="33" spans="2:14" ht="18.5" x14ac:dyDescent="0.5">
      <c r="B33" s="47" t="s">
        <v>33</v>
      </c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</row>
    <row r="34" spans="2:14" ht="18.5" x14ac:dyDescent="0.5">
      <c r="B34" s="47" t="s">
        <v>34</v>
      </c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</row>
    <row r="35" spans="2:14" ht="18.5" x14ac:dyDescent="0.5">
      <c r="B35" s="47" t="s">
        <v>34</v>
      </c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</row>
    <row r="36" spans="2:14" ht="18.5" x14ac:dyDescent="0.5">
      <c r="B36" s="47" t="s">
        <v>34</v>
      </c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</row>
    <row r="37" spans="2:14" ht="18.5" x14ac:dyDescent="0.5">
      <c r="B37" s="47" t="s">
        <v>34</v>
      </c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</row>
    <row r="38" spans="2:14" ht="18.5" x14ac:dyDescent="0.5">
      <c r="B38" s="47" t="s">
        <v>34</v>
      </c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</row>
    <row r="39" spans="2:14" ht="18.5" x14ac:dyDescent="0.5">
      <c r="B39" s="47" t="s">
        <v>34</v>
      </c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</row>
    <row r="40" spans="2:14" ht="18.5" x14ac:dyDescent="0.5">
      <c r="B40" s="47" t="s">
        <v>35</v>
      </c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</row>
    <row r="41" spans="2:14" ht="20.25" customHeight="1" x14ac:dyDescent="0.5">
      <c r="B41" s="46" t="s">
        <v>36</v>
      </c>
      <c r="C41" s="95">
        <f>COUNT(C42:C45)</f>
        <v>0</v>
      </c>
      <c r="D41" s="95">
        <f t="shared" ref="D41" si="4">COUNT(D42:D45)</f>
        <v>0</v>
      </c>
      <c r="E41" s="95">
        <f t="shared" ref="E41" si="5">COUNT(E42:E45)</f>
        <v>0</v>
      </c>
      <c r="F41" s="95">
        <f t="shared" ref="F41:N41" si="6">COUNT(F42:F45)</f>
        <v>0</v>
      </c>
      <c r="G41" s="95">
        <f t="shared" si="6"/>
        <v>0</v>
      </c>
      <c r="H41" s="95">
        <f t="shared" si="6"/>
        <v>0</v>
      </c>
      <c r="I41" s="95">
        <f t="shared" si="6"/>
        <v>0</v>
      </c>
      <c r="J41" s="95">
        <f t="shared" si="6"/>
        <v>0</v>
      </c>
      <c r="K41" s="95">
        <f t="shared" si="6"/>
        <v>0</v>
      </c>
      <c r="L41" s="95">
        <f t="shared" si="6"/>
        <v>0</v>
      </c>
      <c r="M41" s="95">
        <f t="shared" si="6"/>
        <v>0</v>
      </c>
      <c r="N41" s="95">
        <f t="shared" si="6"/>
        <v>0</v>
      </c>
    </row>
    <row r="42" spans="2:14" ht="18.5" x14ac:dyDescent="0.5">
      <c r="B42" s="47" t="s">
        <v>37</v>
      </c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</row>
    <row r="43" spans="2:14" ht="18.5" x14ac:dyDescent="0.5">
      <c r="B43" s="47" t="s">
        <v>38</v>
      </c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</row>
    <row r="44" spans="2:14" ht="18.5" x14ac:dyDescent="0.5">
      <c r="B44" s="47" t="s">
        <v>39</v>
      </c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</row>
    <row r="45" spans="2:14" ht="18.5" x14ac:dyDescent="0.5">
      <c r="B45" s="47" t="s">
        <v>40</v>
      </c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</row>
    <row r="46" spans="2:14" ht="20.25" customHeight="1" x14ac:dyDescent="0.5">
      <c r="B46" s="46" t="s">
        <v>41</v>
      </c>
      <c r="C46" s="95">
        <f>COUNT(C47:C64)</f>
        <v>0</v>
      </c>
      <c r="D46" s="95">
        <f t="shared" ref="D46" si="7">COUNT(D47:D64)</f>
        <v>0</v>
      </c>
      <c r="E46" s="95">
        <f t="shared" ref="E46" si="8">COUNT(E47:E64)</f>
        <v>0</v>
      </c>
      <c r="F46" s="95">
        <f t="shared" ref="F46:N46" si="9">COUNT(F47:F64)</f>
        <v>0</v>
      </c>
      <c r="G46" s="95">
        <f t="shared" si="9"/>
        <v>0</v>
      </c>
      <c r="H46" s="95">
        <f t="shared" si="9"/>
        <v>0</v>
      </c>
      <c r="I46" s="95">
        <f t="shared" si="9"/>
        <v>0</v>
      </c>
      <c r="J46" s="95">
        <f t="shared" si="9"/>
        <v>0</v>
      </c>
      <c r="K46" s="95">
        <f t="shared" si="9"/>
        <v>0</v>
      </c>
      <c r="L46" s="95">
        <f t="shared" si="9"/>
        <v>0</v>
      </c>
      <c r="M46" s="95">
        <f t="shared" si="9"/>
        <v>0</v>
      </c>
      <c r="N46" s="95">
        <f t="shared" si="9"/>
        <v>0</v>
      </c>
    </row>
    <row r="47" spans="2:14" ht="18.5" x14ac:dyDescent="0.5">
      <c r="B47" s="47" t="s">
        <v>42</v>
      </c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</row>
    <row r="48" spans="2:14" ht="18.5" x14ac:dyDescent="0.5">
      <c r="B48" s="47" t="s">
        <v>43</v>
      </c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</row>
    <row r="49" spans="1:14" ht="18.5" x14ac:dyDescent="0.5">
      <c r="B49" s="47" t="s">
        <v>43</v>
      </c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</row>
    <row r="50" spans="1:14" ht="18.5" x14ac:dyDescent="0.5">
      <c r="B50" s="47" t="s">
        <v>43</v>
      </c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</row>
    <row r="51" spans="1:14" ht="18.5" x14ac:dyDescent="0.5">
      <c r="B51" s="47" t="s">
        <v>43</v>
      </c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</row>
    <row r="52" spans="1:14" ht="18.5" x14ac:dyDescent="0.5">
      <c r="B52" s="47" t="s">
        <v>43</v>
      </c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</row>
    <row r="53" spans="1:14" ht="18.5" x14ac:dyDescent="0.5">
      <c r="B53" s="47" t="s">
        <v>43</v>
      </c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</row>
    <row r="54" spans="1:14" ht="18.5" x14ac:dyDescent="0.5">
      <c r="B54" s="47" t="s">
        <v>43</v>
      </c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</row>
    <row r="55" spans="1:14" ht="18.5" x14ac:dyDescent="0.5">
      <c r="B55" s="47" t="s">
        <v>43</v>
      </c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</row>
    <row r="56" spans="1:14" ht="18.5" x14ac:dyDescent="0.5">
      <c r="B56" s="47" t="s">
        <v>44</v>
      </c>
      <c r="C56" s="48"/>
      <c r="D56" s="48"/>
      <c r="E56" s="48"/>
      <c r="F56" s="48"/>
      <c r="G56" s="48"/>
      <c r="H56" s="48"/>
      <c r="I56" s="48"/>
      <c r="J56" s="48"/>
      <c r="K56" s="48"/>
      <c r="L56" s="48"/>
      <c r="M56" s="48"/>
      <c r="N56" s="48"/>
    </row>
    <row r="57" spans="1:14" ht="18.5" x14ac:dyDescent="0.5">
      <c r="B57" s="47" t="s">
        <v>44</v>
      </c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</row>
    <row r="58" spans="1:14" ht="18.5" x14ac:dyDescent="0.5">
      <c r="B58" s="47" t="s">
        <v>44</v>
      </c>
      <c r="C58" s="48"/>
      <c r="D58" s="48"/>
      <c r="E58" s="48"/>
      <c r="F58" s="48"/>
      <c r="G58" s="48"/>
      <c r="H58" s="48"/>
      <c r="I58" s="48"/>
      <c r="J58" s="48"/>
      <c r="K58" s="48"/>
      <c r="L58" s="48"/>
      <c r="M58" s="48"/>
      <c r="N58" s="48"/>
    </row>
    <row r="59" spans="1:14" ht="18.5" x14ac:dyDescent="0.5">
      <c r="B59" s="47" t="s">
        <v>44</v>
      </c>
      <c r="C59" s="48"/>
      <c r="D59" s="48"/>
      <c r="E59" s="48"/>
      <c r="F59" s="48"/>
      <c r="G59" s="48"/>
      <c r="H59" s="48"/>
      <c r="I59" s="48"/>
      <c r="J59" s="48"/>
      <c r="K59" s="48"/>
      <c r="L59" s="48"/>
      <c r="M59" s="48"/>
      <c r="N59" s="48"/>
    </row>
    <row r="60" spans="1:14" ht="18.5" x14ac:dyDescent="0.5">
      <c r="B60" s="47" t="s">
        <v>44</v>
      </c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</row>
    <row r="61" spans="1:14" ht="18.5" x14ac:dyDescent="0.5">
      <c r="B61" s="47" t="s">
        <v>44</v>
      </c>
      <c r="C61" s="48"/>
      <c r="D61" s="48"/>
      <c r="E61" s="48"/>
      <c r="F61" s="48"/>
      <c r="G61" s="48"/>
      <c r="H61" s="48"/>
      <c r="I61" s="48"/>
      <c r="J61" s="48"/>
      <c r="K61" s="48"/>
      <c r="L61" s="48"/>
      <c r="M61" s="48"/>
      <c r="N61" s="48"/>
    </row>
    <row r="62" spans="1:14" ht="18.5" x14ac:dyDescent="0.5">
      <c r="B62" s="47" t="s">
        <v>44</v>
      </c>
      <c r="C62" s="48"/>
      <c r="D62" s="48"/>
      <c r="E62" s="48"/>
      <c r="F62" s="48"/>
      <c r="G62" s="48"/>
      <c r="H62" s="48"/>
      <c r="I62" s="48"/>
      <c r="J62" s="48"/>
      <c r="K62" s="48"/>
      <c r="L62" s="48"/>
      <c r="M62" s="48"/>
      <c r="N62" s="48"/>
    </row>
    <row r="63" spans="1:14" ht="18.5" x14ac:dyDescent="0.5">
      <c r="B63" s="47" t="s">
        <v>44</v>
      </c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</row>
    <row r="64" spans="1:14" ht="18.5" x14ac:dyDescent="0.5">
      <c r="A64" s="49" t="s">
        <v>45</v>
      </c>
      <c r="B64" s="47" t="s">
        <v>46</v>
      </c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8"/>
      <c r="N64" s="48"/>
    </row>
    <row r="65" spans="2:14" ht="20.25" customHeight="1" x14ac:dyDescent="0.5">
      <c r="B65" s="46" t="s">
        <v>47</v>
      </c>
      <c r="C65" s="95">
        <f t="shared" ref="C65:N65" si="10">COUNT(C66:C80)</f>
        <v>0</v>
      </c>
      <c r="D65" s="95">
        <f t="shared" si="10"/>
        <v>0</v>
      </c>
      <c r="E65" s="95">
        <f t="shared" si="10"/>
        <v>0</v>
      </c>
      <c r="F65" s="95">
        <f t="shared" si="10"/>
        <v>0</v>
      </c>
      <c r="G65" s="95">
        <f t="shared" si="10"/>
        <v>0</v>
      </c>
      <c r="H65" s="95">
        <f t="shared" si="10"/>
        <v>0</v>
      </c>
      <c r="I65" s="95">
        <f t="shared" si="10"/>
        <v>0</v>
      </c>
      <c r="J65" s="95">
        <f t="shared" si="10"/>
        <v>0</v>
      </c>
      <c r="K65" s="95">
        <f t="shared" si="10"/>
        <v>0</v>
      </c>
      <c r="L65" s="95">
        <f t="shared" si="10"/>
        <v>0</v>
      </c>
      <c r="M65" s="95">
        <f t="shared" si="10"/>
        <v>0</v>
      </c>
      <c r="N65" s="95">
        <f t="shared" si="10"/>
        <v>0</v>
      </c>
    </row>
    <row r="66" spans="2:14" ht="18.5" x14ac:dyDescent="0.5">
      <c r="B66" s="47" t="s">
        <v>48</v>
      </c>
      <c r="C66" s="48"/>
      <c r="D66" s="48"/>
      <c r="E66" s="48"/>
      <c r="F66" s="48"/>
      <c r="G66" s="48"/>
      <c r="H66" s="48"/>
      <c r="I66" s="48"/>
      <c r="J66" s="48"/>
      <c r="K66" s="48"/>
      <c r="L66" s="48"/>
      <c r="M66" s="48"/>
      <c r="N66" s="48"/>
    </row>
    <row r="67" spans="2:14" ht="18.5" x14ac:dyDescent="0.5">
      <c r="B67" s="47" t="s">
        <v>49</v>
      </c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8"/>
      <c r="N67" s="48"/>
    </row>
    <row r="68" spans="2:14" ht="18.5" x14ac:dyDescent="0.5">
      <c r="B68" s="47" t="s">
        <v>49</v>
      </c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8"/>
      <c r="N68" s="48"/>
    </row>
    <row r="69" spans="2:14" ht="18.5" x14ac:dyDescent="0.5">
      <c r="B69" s="47" t="s">
        <v>49</v>
      </c>
      <c r="C69" s="48"/>
      <c r="D69" s="48"/>
      <c r="E69" s="48"/>
      <c r="F69" s="48"/>
      <c r="G69" s="48"/>
      <c r="H69" s="48"/>
      <c r="I69" s="48"/>
      <c r="J69" s="48"/>
      <c r="K69" s="48"/>
      <c r="L69" s="48"/>
      <c r="M69" s="48"/>
      <c r="N69" s="48"/>
    </row>
    <row r="70" spans="2:14" ht="18.5" x14ac:dyDescent="0.5">
      <c r="B70" s="47" t="s">
        <v>49</v>
      </c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</row>
    <row r="71" spans="2:14" ht="18.5" x14ac:dyDescent="0.5">
      <c r="B71" s="47" t="s">
        <v>49</v>
      </c>
      <c r="C71" s="48"/>
      <c r="D71" s="48"/>
      <c r="E71" s="48"/>
      <c r="F71" s="48"/>
      <c r="G71" s="48"/>
      <c r="H71" s="48"/>
      <c r="I71" s="48"/>
      <c r="J71" s="48"/>
      <c r="K71" s="48"/>
      <c r="L71" s="48"/>
      <c r="M71" s="48"/>
      <c r="N71" s="48"/>
    </row>
    <row r="72" spans="2:14" ht="18.5" x14ac:dyDescent="0.5">
      <c r="B72" s="47" t="s">
        <v>49</v>
      </c>
      <c r="C72" s="48"/>
      <c r="D72" s="48"/>
      <c r="E72" s="48"/>
      <c r="F72" s="48"/>
      <c r="G72" s="48"/>
      <c r="H72" s="48"/>
      <c r="I72" s="48"/>
      <c r="J72" s="48"/>
      <c r="K72" s="48"/>
      <c r="L72" s="48"/>
      <c r="M72" s="48"/>
      <c r="N72" s="48"/>
    </row>
    <row r="73" spans="2:14" ht="18.5" x14ac:dyDescent="0.5">
      <c r="B73" s="47" t="s">
        <v>49</v>
      </c>
      <c r="C73" s="48"/>
      <c r="D73" s="48"/>
      <c r="E73" s="48"/>
      <c r="F73" s="48"/>
      <c r="G73" s="48"/>
      <c r="H73" s="48"/>
      <c r="I73" s="48"/>
      <c r="J73" s="48"/>
      <c r="K73" s="48"/>
      <c r="L73" s="48"/>
      <c r="M73" s="48"/>
      <c r="N73" s="48"/>
    </row>
    <row r="74" spans="2:14" ht="18.5" x14ac:dyDescent="0.5">
      <c r="B74" s="47" t="s">
        <v>49</v>
      </c>
      <c r="C74" s="48"/>
      <c r="D74" s="48"/>
      <c r="E74" s="48"/>
      <c r="F74" s="48"/>
      <c r="G74" s="48"/>
      <c r="H74" s="48"/>
      <c r="I74" s="48"/>
      <c r="J74" s="48"/>
      <c r="K74" s="48"/>
      <c r="L74" s="48"/>
      <c r="M74" s="48"/>
      <c r="N74" s="48"/>
    </row>
    <row r="75" spans="2:14" ht="18.5" x14ac:dyDescent="0.5">
      <c r="B75" s="47" t="s">
        <v>50</v>
      </c>
      <c r="C75" s="48"/>
      <c r="D75" s="48"/>
      <c r="E75" s="48"/>
      <c r="F75" s="48"/>
      <c r="G75" s="48"/>
      <c r="H75" s="48"/>
      <c r="I75" s="48"/>
      <c r="J75" s="48"/>
      <c r="K75" s="48"/>
      <c r="L75" s="48"/>
      <c r="M75" s="48"/>
      <c r="N75" s="48"/>
    </row>
    <row r="76" spans="2:14" ht="18.5" x14ac:dyDescent="0.5">
      <c r="B76" s="47" t="s">
        <v>50</v>
      </c>
      <c r="C76" s="48"/>
      <c r="D76" s="48"/>
      <c r="E76" s="48"/>
      <c r="F76" s="48"/>
      <c r="G76" s="48"/>
      <c r="H76" s="48"/>
      <c r="I76" s="48"/>
      <c r="J76" s="48"/>
      <c r="K76" s="48"/>
      <c r="L76" s="48"/>
      <c r="M76" s="48"/>
      <c r="N76" s="48"/>
    </row>
    <row r="77" spans="2:14" ht="18.5" x14ac:dyDescent="0.5">
      <c r="B77" s="47" t="s">
        <v>50</v>
      </c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</row>
    <row r="78" spans="2:14" ht="18.5" x14ac:dyDescent="0.5">
      <c r="B78" s="47" t="s">
        <v>50</v>
      </c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  <c r="N78" s="48"/>
    </row>
    <row r="79" spans="2:14" ht="18.5" x14ac:dyDescent="0.5">
      <c r="B79" s="47" t="s">
        <v>50</v>
      </c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</row>
    <row r="80" spans="2:14" ht="18.5" x14ac:dyDescent="0.5">
      <c r="B80" s="47" t="s">
        <v>50</v>
      </c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</row>
    <row r="81" spans="2:14" ht="20.25" customHeight="1" x14ac:dyDescent="0.5">
      <c r="B81" s="46" t="s">
        <v>55</v>
      </c>
      <c r="C81" s="95">
        <f t="shared" ref="C81:N81" si="11">COUNT(C82:C87)</f>
        <v>0</v>
      </c>
      <c r="D81" s="95">
        <f t="shared" si="11"/>
        <v>0</v>
      </c>
      <c r="E81" s="95">
        <f t="shared" si="11"/>
        <v>0</v>
      </c>
      <c r="F81" s="95">
        <f t="shared" si="11"/>
        <v>0</v>
      </c>
      <c r="G81" s="95">
        <f t="shared" si="11"/>
        <v>0</v>
      </c>
      <c r="H81" s="95">
        <f t="shared" si="11"/>
        <v>0</v>
      </c>
      <c r="I81" s="95">
        <f t="shared" si="11"/>
        <v>0</v>
      </c>
      <c r="J81" s="95">
        <f t="shared" si="11"/>
        <v>0</v>
      </c>
      <c r="K81" s="95">
        <f t="shared" si="11"/>
        <v>0</v>
      </c>
      <c r="L81" s="95">
        <f t="shared" si="11"/>
        <v>0</v>
      </c>
      <c r="M81" s="95">
        <f t="shared" si="11"/>
        <v>0</v>
      </c>
      <c r="N81" s="95">
        <f t="shared" si="11"/>
        <v>0</v>
      </c>
    </row>
    <row r="82" spans="2:14" ht="18.5" x14ac:dyDescent="0.5">
      <c r="B82" s="47" t="s">
        <v>56</v>
      </c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</row>
    <row r="83" spans="2:14" ht="18.5" x14ac:dyDescent="0.5">
      <c r="B83" s="47" t="s">
        <v>57</v>
      </c>
      <c r="C83" s="48"/>
      <c r="D83" s="48"/>
      <c r="E83" s="48"/>
      <c r="F83" s="48"/>
      <c r="G83" s="48"/>
      <c r="H83" s="48"/>
      <c r="I83" s="48"/>
      <c r="J83" s="48"/>
      <c r="K83" s="48"/>
      <c r="L83" s="48"/>
      <c r="M83" s="48"/>
      <c r="N83" s="48"/>
    </row>
    <row r="84" spans="2:14" ht="18.5" x14ac:dyDescent="0.5">
      <c r="B84" s="47" t="s">
        <v>57</v>
      </c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</row>
    <row r="85" spans="2:14" ht="18.5" x14ac:dyDescent="0.5">
      <c r="B85" s="47" t="s">
        <v>57</v>
      </c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</row>
    <row r="86" spans="2:14" ht="18.5" x14ac:dyDescent="0.5">
      <c r="B86" s="47" t="s">
        <v>57</v>
      </c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</row>
    <row r="87" spans="2:14" ht="18.5" x14ac:dyDescent="0.5">
      <c r="B87" s="47" t="s">
        <v>58</v>
      </c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</row>
    <row r="88" spans="2:14" ht="20.25" customHeight="1" x14ac:dyDescent="0.5">
      <c r="B88" s="46" t="s">
        <v>51</v>
      </c>
      <c r="C88" s="96">
        <f t="shared" ref="C88:H88" si="12">COUNT(C89:C95)</f>
        <v>0</v>
      </c>
      <c r="D88" s="96">
        <f t="shared" si="12"/>
        <v>0</v>
      </c>
      <c r="E88" s="96">
        <f t="shared" si="12"/>
        <v>0</v>
      </c>
      <c r="F88" s="96">
        <f t="shared" si="12"/>
        <v>0</v>
      </c>
      <c r="G88" s="96">
        <f t="shared" si="12"/>
        <v>0</v>
      </c>
      <c r="H88" s="96">
        <f t="shared" si="12"/>
        <v>0</v>
      </c>
      <c r="I88" s="96">
        <f t="shared" ref="I88" si="13">COUNT(I89:I95)</f>
        <v>0</v>
      </c>
      <c r="J88" s="96">
        <f t="shared" ref="J88" si="14">COUNT(J89:J95)</f>
        <v>0</v>
      </c>
      <c r="K88" s="96">
        <f t="shared" ref="K88" si="15">COUNT(K89:K95)</f>
        <v>0</v>
      </c>
      <c r="L88" s="96">
        <f t="shared" ref="L88" si="16">COUNT(L89:L95)</f>
        <v>0</v>
      </c>
      <c r="M88" s="96">
        <f t="shared" ref="M88" si="17">COUNT(M89:M95)</f>
        <v>0</v>
      </c>
      <c r="N88" s="96">
        <f t="shared" ref="N88" si="18">COUNT(N89:N95)</f>
        <v>0</v>
      </c>
    </row>
    <row r="89" spans="2:14" ht="18.5" x14ac:dyDescent="0.5">
      <c r="B89" s="50"/>
      <c r="C89" s="48"/>
      <c r="D89" s="48"/>
      <c r="E89" s="48"/>
      <c r="F89" s="48"/>
      <c r="G89" s="48"/>
      <c r="H89" s="48"/>
      <c r="I89" s="48"/>
      <c r="J89" s="48"/>
      <c r="K89" s="48"/>
      <c r="L89" s="48"/>
      <c r="M89" s="48"/>
      <c r="N89" s="48"/>
    </row>
    <row r="90" spans="2:14" ht="18.5" x14ac:dyDescent="0.5">
      <c r="B90" s="50"/>
      <c r="C90" s="48"/>
      <c r="D90" s="48"/>
      <c r="E90" s="48"/>
      <c r="F90" s="48"/>
      <c r="G90" s="48"/>
      <c r="H90" s="48"/>
      <c r="I90" s="48"/>
      <c r="J90" s="48"/>
      <c r="K90" s="48"/>
      <c r="L90" s="48"/>
      <c r="M90" s="48"/>
      <c r="N90" s="48"/>
    </row>
    <row r="91" spans="2:14" ht="18.5" x14ac:dyDescent="0.5">
      <c r="B91" s="50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</row>
    <row r="92" spans="2:14" ht="18.5" x14ac:dyDescent="0.5">
      <c r="B92" s="50"/>
      <c r="C92" s="48"/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48"/>
    </row>
    <row r="93" spans="2:14" ht="18.5" x14ac:dyDescent="0.5">
      <c r="B93" s="50"/>
      <c r="C93" s="48"/>
      <c r="D93" s="48"/>
      <c r="E93" s="48"/>
      <c r="F93" s="48"/>
      <c r="G93" s="48"/>
      <c r="H93" s="48"/>
      <c r="I93" s="48"/>
      <c r="J93" s="48"/>
      <c r="K93" s="48"/>
      <c r="L93" s="48"/>
      <c r="M93" s="48"/>
      <c r="N93" s="48"/>
    </row>
    <row r="94" spans="2:14" ht="18.5" x14ac:dyDescent="0.5">
      <c r="B94" s="50"/>
      <c r="C94" s="48"/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</row>
    <row r="95" spans="2:14" ht="18.5" x14ac:dyDescent="0.5">
      <c r="B95" s="50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</row>
    <row r="96" spans="2:14" ht="18.5" x14ac:dyDescent="0.5">
      <c r="B96" s="51" t="s">
        <v>84</v>
      </c>
      <c r="C96" s="52">
        <f>C12+C22+C41+C46+C65+C88+C81</f>
        <v>0</v>
      </c>
      <c r="D96" s="52">
        <f t="shared" ref="D96" si="19">D12+D22+D41+D46+D65+D88+D81</f>
        <v>0</v>
      </c>
      <c r="E96" s="52">
        <f t="shared" ref="E96" si="20">E12+E22+E41+E46+E65+E88+E81</f>
        <v>0</v>
      </c>
      <c r="F96" s="52">
        <f t="shared" ref="F96" si="21">F12+F22+F41+F46+F65+F88+F81</f>
        <v>0</v>
      </c>
      <c r="G96" s="52">
        <f t="shared" ref="G96" si="22">G12+G22+G41+G46+G65+G88+G81</f>
        <v>0</v>
      </c>
      <c r="H96" s="52">
        <f t="shared" ref="H96" si="23">H12+H22+H41+H46+H65+H88+H81</f>
        <v>0</v>
      </c>
      <c r="I96" s="52">
        <f t="shared" ref="I96" si="24">I12+I22+I41+I46+I65+I88+I81</f>
        <v>0</v>
      </c>
      <c r="J96" s="52">
        <f t="shared" ref="J96" si="25">J12+J22+J41+J46+J65+J88+J81</f>
        <v>0</v>
      </c>
      <c r="K96" s="52">
        <f t="shared" ref="K96" si="26">K12+K22+K41+K46+K65+K88+K81</f>
        <v>0</v>
      </c>
      <c r="L96" s="52">
        <f t="shared" ref="L96" si="27">L12+L22+L41+L46+L65+L88+L81</f>
        <v>0</v>
      </c>
      <c r="M96" s="52">
        <f t="shared" ref="M96" si="28">M12+M22+M41+M46+M65+M88+M81</f>
        <v>0</v>
      </c>
      <c r="N96" s="52">
        <f t="shared" ref="N96" si="29">N12+N22+N41+N46+N65+N88+N81</f>
        <v>0</v>
      </c>
    </row>
    <row r="97" spans="2:26" s="53" customFormat="1" ht="18.5" x14ac:dyDescent="0.5">
      <c r="B97" s="51" t="s">
        <v>52</v>
      </c>
      <c r="C97" s="54">
        <f>C98/35</f>
        <v>0</v>
      </c>
      <c r="D97" s="54">
        <f t="shared" ref="D97" si="30">D98/35</f>
        <v>0</v>
      </c>
      <c r="E97" s="54">
        <f t="shared" ref="E97" si="31">E98/35</f>
        <v>0</v>
      </c>
      <c r="F97" s="54">
        <f t="shared" ref="F97" si="32">F98/35</f>
        <v>0</v>
      </c>
      <c r="G97" s="54">
        <f t="shared" ref="G97" si="33">G98/35</f>
        <v>0</v>
      </c>
      <c r="H97" s="54">
        <f t="shared" ref="H97" si="34">H98/35</f>
        <v>0</v>
      </c>
      <c r="I97" s="54">
        <f t="shared" ref="I97" si="35">I98/35</f>
        <v>0</v>
      </c>
      <c r="J97" s="54">
        <f t="shared" ref="J97" si="36">J98/35</f>
        <v>0</v>
      </c>
      <c r="K97" s="54">
        <f t="shared" ref="K97" si="37">K98/35</f>
        <v>0</v>
      </c>
      <c r="L97" s="54">
        <f t="shared" ref="L97" si="38">L98/35</f>
        <v>0</v>
      </c>
      <c r="M97" s="54">
        <f t="shared" ref="M97" si="39">M98/35</f>
        <v>0</v>
      </c>
      <c r="N97" s="54">
        <f t="shared" ref="N97" si="40">N98/35</f>
        <v>0</v>
      </c>
    </row>
    <row r="98" spans="2:26" ht="18.5" x14ac:dyDescent="0.5">
      <c r="B98" s="51" t="s">
        <v>53</v>
      </c>
      <c r="C98" s="56">
        <f>SUM(C13:C21)+SUM(C23:C40)+SUM(C42:C45)+SUM(C47:C64)+SUM(C66:C80)+SUM(C89:C95)+SUM(C82:C87)</f>
        <v>0</v>
      </c>
      <c r="D98" s="56">
        <f t="shared" ref="D98" si="41">SUM(D13:D21)+SUM(D23:D40)+SUM(D42:D45)+SUM(D47:D64)+SUM(D66:D80)+SUM(D89:D95)+SUM(D82:D87)</f>
        <v>0</v>
      </c>
      <c r="E98" s="56">
        <f t="shared" ref="E98" si="42">SUM(E13:E21)+SUM(E23:E40)+SUM(E42:E45)+SUM(E47:E64)+SUM(E66:E80)+SUM(E89:E95)+SUM(E82:E87)</f>
        <v>0</v>
      </c>
      <c r="F98" s="56">
        <f t="shared" ref="F98" si="43">SUM(F13:F21)+SUM(F23:F40)+SUM(F42:F45)+SUM(F47:F64)+SUM(F66:F80)+SUM(F89:F95)+SUM(F82:F87)</f>
        <v>0</v>
      </c>
      <c r="G98" s="56">
        <f t="shared" ref="G98" si="44">SUM(G13:G21)+SUM(G23:G40)+SUM(G42:G45)+SUM(G47:G64)+SUM(G66:G80)+SUM(G89:G95)+SUM(G82:G87)</f>
        <v>0</v>
      </c>
      <c r="H98" s="56">
        <f t="shared" ref="H98" si="45">SUM(H13:H21)+SUM(H23:H40)+SUM(H42:H45)+SUM(H47:H64)+SUM(H66:H80)+SUM(H89:H95)+SUM(H82:H87)</f>
        <v>0</v>
      </c>
      <c r="I98" s="56">
        <f t="shared" ref="I98" si="46">SUM(I13:I21)+SUM(I23:I40)+SUM(I42:I45)+SUM(I47:I64)+SUM(I66:I80)+SUM(I89:I95)+SUM(I82:I87)</f>
        <v>0</v>
      </c>
      <c r="J98" s="56">
        <f t="shared" ref="J98" si="47">SUM(J13:J21)+SUM(J23:J40)+SUM(J42:J45)+SUM(J47:J64)+SUM(J66:J80)+SUM(J89:J95)+SUM(J82:J87)</f>
        <v>0</v>
      </c>
      <c r="K98" s="56">
        <f t="shared" ref="K98" si="48">SUM(K13:K21)+SUM(K23:K40)+SUM(K42:K45)+SUM(K47:K64)+SUM(K66:K80)+SUM(K89:K95)+SUM(K82:K87)</f>
        <v>0</v>
      </c>
      <c r="L98" s="56">
        <f t="shared" ref="L98" si="49">SUM(L13:L21)+SUM(L23:L40)+SUM(L42:L45)+SUM(L47:L64)+SUM(L66:L80)+SUM(L89:L95)+SUM(L82:L87)</f>
        <v>0</v>
      </c>
      <c r="M98" s="56">
        <f t="shared" ref="M98" si="50">SUM(M13:M21)+SUM(M23:M40)+SUM(M42:M45)+SUM(M47:M64)+SUM(M66:M80)+SUM(M89:M95)+SUM(M82:M87)</f>
        <v>0</v>
      </c>
      <c r="N98" s="56">
        <f t="shared" ref="N98" si="51">SUM(N13:N21)+SUM(N23:N40)+SUM(N42:N45)+SUM(N47:N64)+SUM(N66:N80)+SUM(N89:N95)+SUM(N82:N87)</f>
        <v>0</v>
      </c>
    </row>
    <row r="99" spans="2:26" s="57" customFormat="1" ht="18.5" x14ac:dyDescent="0.5">
      <c r="B99" s="51" t="s">
        <v>54</v>
      </c>
      <c r="C99" s="58"/>
      <c r="D99" s="58"/>
      <c r="E99" s="58"/>
      <c r="F99" s="58"/>
      <c r="G99" s="58"/>
      <c r="H99" s="58"/>
      <c r="I99" s="58"/>
      <c r="J99" s="58"/>
      <c r="K99" s="58"/>
      <c r="L99" s="58"/>
      <c r="M99" s="58"/>
      <c r="N99" s="58"/>
      <c r="O99" s="53"/>
      <c r="P99" s="53"/>
      <c r="Q99" s="53"/>
      <c r="R99" s="53"/>
      <c r="S99" s="53"/>
      <c r="T99" s="53"/>
      <c r="U99" s="53"/>
      <c r="V99" s="53"/>
      <c r="W99" s="53"/>
      <c r="X99" s="53"/>
      <c r="Y99" s="53"/>
      <c r="Z99" s="53"/>
    </row>
    <row r="100" spans="2:26" x14ac:dyDescent="0.5">
      <c r="B100" s="59"/>
      <c r="C100" s="60"/>
      <c r="D100" s="61"/>
      <c r="E100" s="61"/>
      <c r="F100" s="60"/>
      <c r="G100" s="60"/>
      <c r="H100" s="60"/>
      <c r="I100" s="62"/>
      <c r="J100" s="62"/>
      <c r="K100" s="62"/>
      <c r="L100" s="62"/>
      <c r="M100" s="62"/>
      <c r="N100" s="62"/>
    </row>
    <row r="101" spans="2:26" ht="18.5" x14ac:dyDescent="0.5">
      <c r="B101" s="63" t="s">
        <v>62</v>
      </c>
      <c r="C101" s="95">
        <f t="shared" ref="C101:N101" si="52">COUNT(C102:C109)</f>
        <v>0</v>
      </c>
      <c r="D101" s="95">
        <f t="shared" si="52"/>
        <v>0</v>
      </c>
      <c r="E101" s="95">
        <f t="shared" si="52"/>
        <v>0</v>
      </c>
      <c r="F101" s="95">
        <f t="shared" si="52"/>
        <v>0</v>
      </c>
      <c r="G101" s="95">
        <f t="shared" si="52"/>
        <v>0</v>
      </c>
      <c r="H101" s="95">
        <f t="shared" si="52"/>
        <v>0</v>
      </c>
      <c r="I101" s="95">
        <f t="shared" si="52"/>
        <v>0</v>
      </c>
      <c r="J101" s="95">
        <f t="shared" si="52"/>
        <v>0</v>
      </c>
      <c r="K101" s="95">
        <f t="shared" si="52"/>
        <v>0</v>
      </c>
      <c r="L101" s="95">
        <f t="shared" si="52"/>
        <v>0</v>
      </c>
      <c r="M101" s="95">
        <f t="shared" si="52"/>
        <v>0</v>
      </c>
      <c r="N101" s="95">
        <f t="shared" si="52"/>
        <v>0</v>
      </c>
    </row>
    <row r="102" spans="2:26" ht="18.5" x14ac:dyDescent="0.5">
      <c r="B102" s="47" t="s">
        <v>63</v>
      </c>
      <c r="C102" s="48"/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48"/>
    </row>
    <row r="103" spans="2:26" ht="18.5" x14ac:dyDescent="0.5">
      <c r="B103" s="47" t="s">
        <v>38</v>
      </c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</row>
    <row r="104" spans="2:26" ht="18.5" x14ac:dyDescent="0.5">
      <c r="B104" s="47" t="s">
        <v>64</v>
      </c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</row>
    <row r="105" spans="2:26" ht="18.5" x14ac:dyDescent="0.5">
      <c r="B105" s="47" t="s">
        <v>65</v>
      </c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</row>
    <row r="106" spans="2:26" ht="18.5" x14ac:dyDescent="0.5">
      <c r="B106" s="47" t="s">
        <v>66</v>
      </c>
      <c r="C106" s="48"/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</row>
    <row r="107" spans="2:26" ht="18.5" x14ac:dyDescent="0.5">
      <c r="B107" s="47" t="s">
        <v>59</v>
      </c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</row>
    <row r="108" spans="2:26" ht="18.5" x14ac:dyDescent="0.5">
      <c r="B108" s="47" t="s">
        <v>60</v>
      </c>
      <c r="C108" s="48"/>
      <c r="D108" s="48"/>
      <c r="E108" s="48"/>
      <c r="F108" s="48"/>
      <c r="G108" s="48"/>
      <c r="H108" s="48"/>
      <c r="I108" s="48"/>
      <c r="J108" s="48"/>
      <c r="K108" s="48"/>
      <c r="L108" s="48"/>
      <c r="M108" s="48"/>
      <c r="N108" s="48"/>
    </row>
    <row r="109" spans="2:26" ht="18.5" x14ac:dyDescent="0.5">
      <c r="B109" s="47" t="s">
        <v>61</v>
      </c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</row>
    <row r="110" spans="2:26" ht="20.25" customHeight="1" x14ac:dyDescent="0.5">
      <c r="B110" s="46" t="s">
        <v>67</v>
      </c>
      <c r="C110" s="95">
        <f t="shared" ref="C110:N110" si="53">COUNT(C111:C115)</f>
        <v>0</v>
      </c>
      <c r="D110" s="95">
        <f t="shared" si="53"/>
        <v>0</v>
      </c>
      <c r="E110" s="95">
        <f t="shared" si="53"/>
        <v>0</v>
      </c>
      <c r="F110" s="95">
        <f t="shared" si="53"/>
        <v>0</v>
      </c>
      <c r="G110" s="95">
        <f t="shared" si="53"/>
        <v>0</v>
      </c>
      <c r="H110" s="95">
        <f t="shared" si="53"/>
        <v>0</v>
      </c>
      <c r="I110" s="95">
        <f t="shared" si="53"/>
        <v>0</v>
      </c>
      <c r="J110" s="95">
        <f t="shared" si="53"/>
        <v>0</v>
      </c>
      <c r="K110" s="95">
        <f t="shared" si="53"/>
        <v>0</v>
      </c>
      <c r="L110" s="95">
        <f t="shared" si="53"/>
        <v>0</v>
      </c>
      <c r="M110" s="95">
        <f t="shared" si="53"/>
        <v>0</v>
      </c>
      <c r="N110" s="95">
        <f t="shared" si="53"/>
        <v>0</v>
      </c>
    </row>
    <row r="111" spans="2:26" ht="20.25" customHeight="1" x14ac:dyDescent="0.5">
      <c r="B111" s="47" t="s">
        <v>68</v>
      </c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</row>
    <row r="112" spans="2:26" ht="20.25" customHeight="1" x14ac:dyDescent="0.5">
      <c r="B112" s="47" t="s">
        <v>69</v>
      </c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</row>
    <row r="113" spans="2:26" ht="20.25" customHeight="1" x14ac:dyDescent="0.5">
      <c r="B113" s="47" t="s">
        <v>69</v>
      </c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</row>
    <row r="114" spans="2:26" ht="20.25" customHeight="1" x14ac:dyDescent="0.5">
      <c r="B114" s="47" t="s">
        <v>69</v>
      </c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</row>
    <row r="115" spans="2:26" ht="18.5" x14ac:dyDescent="0.5">
      <c r="B115" s="47" t="s">
        <v>70</v>
      </c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</row>
    <row r="116" spans="2:26" x14ac:dyDescent="0.5">
      <c r="B116" s="59"/>
      <c r="C116" s="60"/>
      <c r="D116" s="61"/>
      <c r="E116" s="61"/>
      <c r="F116" s="60"/>
      <c r="G116" s="60"/>
      <c r="H116" s="60"/>
      <c r="I116" s="62"/>
      <c r="J116" s="62"/>
      <c r="K116" s="62"/>
      <c r="L116" s="62"/>
      <c r="M116" s="62"/>
      <c r="N116" s="62"/>
    </row>
    <row r="117" spans="2:26" ht="18.5" x14ac:dyDescent="0.5">
      <c r="B117" s="51" t="s">
        <v>91</v>
      </c>
      <c r="C117" s="64">
        <f t="shared" ref="C117:N117" si="54">C96++C110+C101</f>
        <v>0</v>
      </c>
      <c r="D117" s="64">
        <f t="shared" si="54"/>
        <v>0</v>
      </c>
      <c r="E117" s="64">
        <f t="shared" si="54"/>
        <v>0</v>
      </c>
      <c r="F117" s="64">
        <f t="shared" si="54"/>
        <v>0</v>
      </c>
      <c r="G117" s="64">
        <f t="shared" si="54"/>
        <v>0</v>
      </c>
      <c r="H117" s="64">
        <f t="shared" si="54"/>
        <v>0</v>
      </c>
      <c r="I117" s="64">
        <f t="shared" si="54"/>
        <v>0</v>
      </c>
      <c r="J117" s="64">
        <f t="shared" si="54"/>
        <v>0</v>
      </c>
      <c r="K117" s="64">
        <f t="shared" si="54"/>
        <v>0</v>
      </c>
      <c r="L117" s="64">
        <f t="shared" si="54"/>
        <v>0</v>
      </c>
      <c r="M117" s="64">
        <f t="shared" si="54"/>
        <v>0</v>
      </c>
      <c r="N117" s="64">
        <f t="shared" si="54"/>
        <v>0</v>
      </c>
    </row>
    <row r="118" spans="2:26" s="53" customFormat="1" ht="18.5" x14ac:dyDescent="0.5">
      <c r="B118" s="51" t="s">
        <v>52</v>
      </c>
      <c r="C118" s="55">
        <f t="shared" ref="C118:N118" si="55">C119/35</f>
        <v>0</v>
      </c>
      <c r="D118" s="55">
        <f t="shared" si="55"/>
        <v>0</v>
      </c>
      <c r="E118" s="55">
        <f t="shared" si="55"/>
        <v>0</v>
      </c>
      <c r="F118" s="55">
        <f t="shared" si="55"/>
        <v>0</v>
      </c>
      <c r="G118" s="55">
        <f t="shared" si="55"/>
        <v>0</v>
      </c>
      <c r="H118" s="55">
        <f t="shared" si="55"/>
        <v>0</v>
      </c>
      <c r="I118" s="55">
        <f t="shared" si="55"/>
        <v>0</v>
      </c>
      <c r="J118" s="55">
        <f t="shared" si="55"/>
        <v>0</v>
      </c>
      <c r="K118" s="55">
        <f t="shared" si="55"/>
        <v>0</v>
      </c>
      <c r="L118" s="55">
        <f t="shared" si="55"/>
        <v>0</v>
      </c>
      <c r="M118" s="55">
        <f t="shared" si="55"/>
        <v>0</v>
      </c>
      <c r="N118" s="55">
        <f t="shared" si="55"/>
        <v>0</v>
      </c>
    </row>
    <row r="119" spans="2:26" ht="18.5" x14ac:dyDescent="0.5">
      <c r="B119" s="51" t="s">
        <v>53</v>
      </c>
      <c r="C119" s="65">
        <f t="shared" ref="C119:N119" si="56">C98+SUM(C111:C115)+SUM(C102:C109)</f>
        <v>0</v>
      </c>
      <c r="D119" s="65">
        <f t="shared" si="56"/>
        <v>0</v>
      </c>
      <c r="E119" s="65">
        <f t="shared" si="56"/>
        <v>0</v>
      </c>
      <c r="F119" s="65">
        <f t="shared" si="56"/>
        <v>0</v>
      </c>
      <c r="G119" s="65">
        <f t="shared" si="56"/>
        <v>0</v>
      </c>
      <c r="H119" s="65">
        <f t="shared" si="56"/>
        <v>0</v>
      </c>
      <c r="I119" s="65">
        <f t="shared" si="56"/>
        <v>0</v>
      </c>
      <c r="J119" s="65">
        <f t="shared" si="56"/>
        <v>0</v>
      </c>
      <c r="K119" s="65">
        <f t="shared" si="56"/>
        <v>0</v>
      </c>
      <c r="L119" s="65">
        <f t="shared" si="56"/>
        <v>0</v>
      </c>
      <c r="M119" s="65">
        <f t="shared" si="56"/>
        <v>0</v>
      </c>
      <c r="N119" s="65">
        <f t="shared" si="56"/>
        <v>0</v>
      </c>
    </row>
    <row r="120" spans="2:26" s="57" customFormat="1" ht="18.5" x14ac:dyDescent="0.5">
      <c r="B120" s="51" t="s">
        <v>54</v>
      </c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53"/>
      <c r="P120" s="53"/>
      <c r="Q120" s="53"/>
      <c r="R120" s="53"/>
      <c r="S120" s="53"/>
      <c r="T120" s="53"/>
      <c r="U120" s="53"/>
      <c r="V120" s="53"/>
      <c r="W120" s="53"/>
      <c r="X120" s="53"/>
      <c r="Y120" s="53"/>
      <c r="Z120" s="53"/>
    </row>
    <row r="121" spans="2:26" x14ac:dyDescent="0.5">
      <c r="B121" s="59"/>
      <c r="C121" s="66"/>
      <c r="D121" s="67"/>
      <c r="E121" s="67"/>
      <c r="F121" s="66"/>
      <c r="G121" s="66"/>
      <c r="H121" s="66"/>
    </row>
    <row r="122" spans="2:26" x14ac:dyDescent="0.5">
      <c r="B122" s="59"/>
      <c r="C122" s="66"/>
      <c r="D122" s="67"/>
      <c r="E122" s="67"/>
      <c r="F122" s="66"/>
      <c r="G122" s="66"/>
      <c r="H122" s="66"/>
    </row>
  </sheetData>
  <customSheetViews>
    <customSheetView guid="{86B7C514-101E-4A81-9668-DEF1E38F01A1}" scale="70">
      <pane xSplit="2" ySplit="13" topLeftCell="C14" activePane="bottomRight" state="frozen"/>
      <selection pane="bottomRight" activeCell="U15" sqref="U15:V15"/>
      <rowBreaks count="1" manualBreakCount="1">
        <brk id="95" min="1" max="21" man="1"/>
      </rowBreaks>
      <colBreaks count="1" manualBreakCount="1">
        <brk id="16" max="100" man="1"/>
      </colBreaks>
      <pageMargins left="0" right="0" top="0" bottom="0" header="0" footer="0"/>
      <printOptions horizontalCentered="1" verticalCentered="1"/>
      <pageSetup paperSize="9" scale="42" fitToHeight="3" orientation="portrait" r:id="rId1"/>
      <headerFooter>
        <oddFooter>&amp;L&amp;A&amp;C&amp;B Confidentiel&amp;B&amp;RPage &amp;P</oddFooter>
      </headerFooter>
    </customSheetView>
  </customSheetViews>
  <phoneticPr fontId="3" type="noConversion"/>
  <conditionalFormatting sqref="C13:C21">
    <cfRule type="cellIs" dxfId="99" priority="249" operator="greaterThan">
      <formula>38</formula>
    </cfRule>
  </conditionalFormatting>
  <conditionalFormatting sqref="F13:F21">
    <cfRule type="cellIs" dxfId="98" priority="246" operator="greaterThan">
      <formula>35</formula>
    </cfRule>
    <cfRule type="cellIs" dxfId="97" priority="247" operator="greaterThan">
      <formula>35</formula>
    </cfRule>
    <cfRule type="cellIs" dxfId="96" priority="248" operator="greaterThan">
      <formula>37</formula>
    </cfRule>
  </conditionalFormatting>
  <conditionalFormatting sqref="G13:G21">
    <cfRule type="cellIs" dxfId="95" priority="243" operator="greaterThan">
      <formula>35</formula>
    </cfRule>
    <cfRule type="cellIs" dxfId="94" priority="244" operator="greaterThan">
      <formula>35</formula>
    </cfRule>
    <cfRule type="cellIs" dxfId="93" priority="245" operator="greaterThan">
      <formula>37</formula>
    </cfRule>
  </conditionalFormatting>
  <conditionalFormatting sqref="H13:H21">
    <cfRule type="cellIs" dxfId="92" priority="240" operator="greaterThan">
      <formula>35</formula>
    </cfRule>
    <cfRule type="cellIs" dxfId="91" priority="241" operator="greaterThan">
      <formula>35</formula>
    </cfRule>
    <cfRule type="cellIs" dxfId="90" priority="242" operator="greaterThan">
      <formula>37</formula>
    </cfRule>
  </conditionalFormatting>
  <conditionalFormatting sqref="I13:I21">
    <cfRule type="cellIs" dxfId="89" priority="237" operator="greaterThan">
      <formula>35</formula>
    </cfRule>
    <cfRule type="cellIs" dxfId="88" priority="238" operator="greaterThan">
      <formula>35</formula>
    </cfRule>
    <cfRule type="cellIs" dxfId="87" priority="239" operator="greaterThan">
      <formula>37</formula>
    </cfRule>
  </conditionalFormatting>
  <conditionalFormatting sqref="J13:J21">
    <cfRule type="cellIs" dxfId="86" priority="234" operator="greaterThan">
      <formula>35</formula>
    </cfRule>
    <cfRule type="cellIs" dxfId="85" priority="235" operator="greaterThan">
      <formula>35</formula>
    </cfRule>
    <cfRule type="cellIs" dxfId="84" priority="236" operator="greaterThan">
      <formula>37</formula>
    </cfRule>
  </conditionalFormatting>
  <conditionalFormatting sqref="K13:K21">
    <cfRule type="cellIs" dxfId="83" priority="231" operator="greaterThan">
      <formula>35</formula>
    </cfRule>
    <cfRule type="cellIs" dxfId="82" priority="232" operator="greaterThan">
      <formula>35</formula>
    </cfRule>
    <cfRule type="cellIs" dxfId="81" priority="233" operator="greaterThan">
      <formula>37</formula>
    </cfRule>
  </conditionalFormatting>
  <conditionalFormatting sqref="L13:L21">
    <cfRule type="cellIs" dxfId="80" priority="228" operator="greaterThan">
      <formula>35</formula>
    </cfRule>
    <cfRule type="cellIs" dxfId="79" priority="229" operator="greaterThan">
      <formula>35</formula>
    </cfRule>
    <cfRule type="cellIs" dxfId="78" priority="230" operator="greaterThan">
      <formula>37</formula>
    </cfRule>
  </conditionalFormatting>
  <conditionalFormatting sqref="M13:M21">
    <cfRule type="cellIs" dxfId="77" priority="225" operator="greaterThan">
      <formula>35</formula>
    </cfRule>
    <cfRule type="cellIs" dxfId="76" priority="226" operator="greaterThan">
      <formula>35</formula>
    </cfRule>
    <cfRule type="cellIs" dxfId="75" priority="227" operator="greaterThan">
      <formula>37</formula>
    </cfRule>
  </conditionalFormatting>
  <conditionalFormatting sqref="N13:N21">
    <cfRule type="cellIs" dxfId="74" priority="222" operator="greaterThan">
      <formula>35</formula>
    </cfRule>
    <cfRule type="cellIs" dxfId="73" priority="223" operator="greaterThan">
      <formula>35</formula>
    </cfRule>
    <cfRule type="cellIs" dxfId="72" priority="224" operator="greaterThan">
      <formula>37</formula>
    </cfRule>
  </conditionalFormatting>
  <conditionalFormatting sqref="C23:C40 C42:C45 C47:C50 C89:C95 C111:C112 C66:C71 F66:N71 C55:C56 C61:C64 C58 F78:N80 C78:C80 C114:C115">
    <cfRule type="cellIs" dxfId="71" priority="221" operator="greaterThan">
      <formula>35</formula>
    </cfRule>
  </conditionalFormatting>
  <conditionalFormatting sqref="F23:F40">
    <cfRule type="cellIs" dxfId="70" priority="220" operator="greaterThan">
      <formula>35</formula>
    </cfRule>
  </conditionalFormatting>
  <conditionalFormatting sqref="G23:G40">
    <cfRule type="cellIs" dxfId="69" priority="219" operator="greaterThan">
      <formula>35</formula>
    </cfRule>
  </conditionalFormatting>
  <conditionalFormatting sqref="H23:H40">
    <cfRule type="cellIs" dxfId="68" priority="218" operator="greaterThan">
      <formula>35</formula>
    </cfRule>
  </conditionalFormatting>
  <conditionalFormatting sqref="I23:I40">
    <cfRule type="cellIs" dxfId="67" priority="217" operator="greaterThan">
      <formula>35</formula>
    </cfRule>
  </conditionalFormatting>
  <conditionalFormatting sqref="J23:J40">
    <cfRule type="cellIs" dxfId="66" priority="216" operator="greaterThan">
      <formula>35</formula>
    </cfRule>
  </conditionalFormatting>
  <conditionalFormatting sqref="K23:K40">
    <cfRule type="cellIs" dxfId="65" priority="215" operator="greaterThan">
      <formula>35</formula>
    </cfRule>
  </conditionalFormatting>
  <conditionalFormatting sqref="L23:L40">
    <cfRule type="cellIs" dxfId="64" priority="214" operator="greaterThan">
      <formula>35</formula>
    </cfRule>
  </conditionalFormatting>
  <conditionalFormatting sqref="M23:M40">
    <cfRule type="cellIs" dxfId="63" priority="213" operator="greaterThan">
      <formula>35</formula>
    </cfRule>
  </conditionalFormatting>
  <conditionalFormatting sqref="N23:N40">
    <cfRule type="cellIs" dxfId="62" priority="212" operator="greaterThan">
      <formula>35</formula>
    </cfRule>
  </conditionalFormatting>
  <conditionalFormatting sqref="C42:C45 F42:N45">
    <cfRule type="cellIs" dxfId="61" priority="211" operator="greaterThan">
      <formula>38</formula>
    </cfRule>
  </conditionalFormatting>
  <conditionalFormatting sqref="F89:F95">
    <cfRule type="cellIs" dxfId="60" priority="201" operator="greaterThan">
      <formula>35</formula>
    </cfRule>
  </conditionalFormatting>
  <conditionalFormatting sqref="G89:G95">
    <cfRule type="cellIs" dxfId="59" priority="200" operator="greaterThan">
      <formula>35</formula>
    </cfRule>
  </conditionalFormatting>
  <conditionalFormatting sqref="H89:H95">
    <cfRule type="cellIs" dxfId="58" priority="199" operator="greaterThan">
      <formula>35</formula>
    </cfRule>
  </conditionalFormatting>
  <conditionalFormatting sqref="I89:I95">
    <cfRule type="cellIs" dxfId="57" priority="198" operator="greaterThan">
      <formula>35</formula>
    </cfRule>
  </conditionalFormatting>
  <conditionalFormatting sqref="J89:J95">
    <cfRule type="cellIs" dxfId="56" priority="197" operator="greaterThan">
      <formula>35</formula>
    </cfRule>
  </conditionalFormatting>
  <conditionalFormatting sqref="K89:K95">
    <cfRule type="cellIs" dxfId="55" priority="196" operator="greaterThan">
      <formula>35</formula>
    </cfRule>
  </conditionalFormatting>
  <conditionalFormatting sqref="L89:L95">
    <cfRule type="cellIs" dxfId="54" priority="195" operator="greaterThan">
      <formula>35</formula>
    </cfRule>
  </conditionalFormatting>
  <conditionalFormatting sqref="M89:M95">
    <cfRule type="cellIs" dxfId="53" priority="194" operator="greaterThan">
      <formula>35</formula>
    </cfRule>
  </conditionalFormatting>
  <conditionalFormatting sqref="N89:N95">
    <cfRule type="cellIs" dxfId="52" priority="193" operator="greaterThan">
      <formula>35</formula>
    </cfRule>
  </conditionalFormatting>
  <conditionalFormatting sqref="F111:F112 F114:F115">
    <cfRule type="cellIs" dxfId="51" priority="165" operator="greaterThan">
      <formula>35</formula>
    </cfRule>
  </conditionalFormatting>
  <conditionalFormatting sqref="G111:G112 G114:G115">
    <cfRule type="cellIs" dxfId="50" priority="164" operator="greaterThan">
      <formula>35</formula>
    </cfRule>
  </conditionalFormatting>
  <conditionalFormatting sqref="H111:H112 H114:H115">
    <cfRule type="cellIs" dxfId="49" priority="163" operator="greaterThan">
      <formula>35</formula>
    </cfRule>
  </conditionalFormatting>
  <conditionalFormatting sqref="I111:I112 I114:I115">
    <cfRule type="cellIs" dxfId="48" priority="162" operator="greaterThan">
      <formula>35</formula>
    </cfRule>
  </conditionalFormatting>
  <conditionalFormatting sqref="J111:J112 J114:J115">
    <cfRule type="cellIs" dxfId="47" priority="161" operator="greaterThan">
      <formula>35</formula>
    </cfRule>
  </conditionalFormatting>
  <conditionalFormatting sqref="K111:K112 K114:K115">
    <cfRule type="cellIs" dxfId="46" priority="160" operator="greaterThan">
      <formula>35</formula>
    </cfRule>
  </conditionalFormatting>
  <conditionalFormatting sqref="L111:L112 L114:L115">
    <cfRule type="cellIs" dxfId="45" priority="159" operator="greaterThan">
      <formula>35</formula>
    </cfRule>
  </conditionalFormatting>
  <conditionalFormatting sqref="M111:M112 M114:M115">
    <cfRule type="cellIs" dxfId="44" priority="158" operator="greaterThan">
      <formula>35</formula>
    </cfRule>
  </conditionalFormatting>
  <conditionalFormatting sqref="N111:N112 N114:N115">
    <cfRule type="cellIs" dxfId="43" priority="157" operator="greaterThan">
      <formula>35</formula>
    </cfRule>
  </conditionalFormatting>
  <conditionalFormatting sqref="C102 C109 C104:C107">
    <cfRule type="cellIs" dxfId="42" priority="156" operator="greaterThan">
      <formula>35</formula>
    </cfRule>
  </conditionalFormatting>
  <conditionalFormatting sqref="F102 F109 F104:F107">
    <cfRule type="cellIs" dxfId="41" priority="155" operator="greaterThan">
      <formula>35</formula>
    </cfRule>
  </conditionalFormatting>
  <conditionalFormatting sqref="G102 G109 G104:G107">
    <cfRule type="cellIs" dxfId="40" priority="154" operator="greaterThan">
      <formula>35</formula>
    </cfRule>
  </conditionalFormatting>
  <conditionalFormatting sqref="H102 H109 H104:H107">
    <cfRule type="cellIs" dxfId="39" priority="153" operator="greaterThan">
      <formula>35</formula>
    </cfRule>
  </conditionalFormatting>
  <conditionalFormatting sqref="I102 I109 I104:I107">
    <cfRule type="cellIs" dxfId="38" priority="152" operator="greaterThan">
      <formula>35</formula>
    </cfRule>
  </conditionalFormatting>
  <conditionalFormatting sqref="J102 J109 J104:J107">
    <cfRule type="cellIs" dxfId="37" priority="151" operator="greaterThan">
      <formula>35</formula>
    </cfRule>
  </conditionalFormatting>
  <conditionalFormatting sqref="K102 K109 K104:K107">
    <cfRule type="cellIs" dxfId="36" priority="150" operator="greaterThan">
      <formula>35</formula>
    </cfRule>
  </conditionalFormatting>
  <conditionalFormatting sqref="L102 L109 L104:L107">
    <cfRule type="cellIs" dxfId="35" priority="149" operator="greaterThan">
      <formula>35</formula>
    </cfRule>
  </conditionalFormatting>
  <conditionalFormatting sqref="M102 M109 M104:M107">
    <cfRule type="cellIs" dxfId="34" priority="148" operator="greaterThan">
      <formula>35</formula>
    </cfRule>
  </conditionalFormatting>
  <conditionalFormatting sqref="N102 N109 N104:N107">
    <cfRule type="cellIs" dxfId="33" priority="147" operator="greaterThan">
      <formula>35</formula>
    </cfRule>
  </conditionalFormatting>
  <conditionalFormatting sqref="C108">
    <cfRule type="cellIs" dxfId="32" priority="134" operator="greaterThan">
      <formula>35</formula>
    </cfRule>
  </conditionalFormatting>
  <conditionalFormatting sqref="F108">
    <cfRule type="cellIs" dxfId="31" priority="133" operator="greaterThan">
      <formula>35</formula>
    </cfRule>
  </conditionalFormatting>
  <conditionalFormatting sqref="G108">
    <cfRule type="cellIs" dxfId="30" priority="132" operator="greaterThan">
      <formula>35</formula>
    </cfRule>
  </conditionalFormatting>
  <conditionalFormatting sqref="H108">
    <cfRule type="cellIs" dxfId="29" priority="131" operator="greaterThan">
      <formula>35</formula>
    </cfRule>
  </conditionalFormatting>
  <conditionalFormatting sqref="I108">
    <cfRule type="cellIs" dxfId="28" priority="130" operator="greaterThan">
      <formula>35</formula>
    </cfRule>
  </conditionalFormatting>
  <conditionalFormatting sqref="J108">
    <cfRule type="cellIs" dxfId="27" priority="129" operator="greaterThan">
      <formula>35</formula>
    </cfRule>
  </conditionalFormatting>
  <conditionalFormatting sqref="K108">
    <cfRule type="cellIs" dxfId="26" priority="128" operator="greaterThan">
      <formula>35</formula>
    </cfRule>
  </conditionalFormatting>
  <conditionalFormatting sqref="L108">
    <cfRule type="cellIs" dxfId="25" priority="127" operator="greaterThan">
      <formula>35</formula>
    </cfRule>
  </conditionalFormatting>
  <conditionalFormatting sqref="M108">
    <cfRule type="cellIs" dxfId="24" priority="126" operator="greaterThan">
      <formula>35</formula>
    </cfRule>
  </conditionalFormatting>
  <conditionalFormatting sqref="N108">
    <cfRule type="cellIs" dxfId="23" priority="125" operator="greaterThan">
      <formula>35</formula>
    </cfRule>
  </conditionalFormatting>
  <conditionalFormatting sqref="C54">
    <cfRule type="cellIs" dxfId="22" priority="124" operator="greaterThan">
      <formula>35</formula>
    </cfRule>
  </conditionalFormatting>
  <conditionalFormatting sqref="C52">
    <cfRule type="cellIs" dxfId="21" priority="123" operator="greaterThan">
      <formula>35</formula>
    </cfRule>
  </conditionalFormatting>
  <conditionalFormatting sqref="C51">
    <cfRule type="cellIs" dxfId="20" priority="122" operator="greaterThan">
      <formula>35</formula>
    </cfRule>
  </conditionalFormatting>
  <conditionalFormatting sqref="C53">
    <cfRule type="cellIs" dxfId="19" priority="121" operator="greaterThan">
      <formula>35</formula>
    </cfRule>
  </conditionalFormatting>
  <conditionalFormatting sqref="C60">
    <cfRule type="cellIs" dxfId="18" priority="120" operator="greaterThan">
      <formula>35</formula>
    </cfRule>
  </conditionalFormatting>
  <conditionalFormatting sqref="C59">
    <cfRule type="cellIs" dxfId="17" priority="119" operator="greaterThan">
      <formula>35</formula>
    </cfRule>
  </conditionalFormatting>
  <conditionalFormatting sqref="C57">
    <cfRule type="cellIs" dxfId="16" priority="118" operator="greaterThan">
      <formula>35</formula>
    </cfRule>
  </conditionalFormatting>
  <conditionalFormatting sqref="C72:C74 F72:N74">
    <cfRule type="cellIs" dxfId="15" priority="117" operator="greaterThan">
      <formula>35</formula>
    </cfRule>
  </conditionalFormatting>
  <conditionalFormatting sqref="F75:N77 C75:C77">
    <cfRule type="cellIs" dxfId="14" priority="116" operator="greaterThan">
      <formula>35</formula>
    </cfRule>
  </conditionalFormatting>
  <conditionalFormatting sqref="C103 F103:N103">
    <cfRule type="cellIs" dxfId="13" priority="104" operator="greaterThan">
      <formula>35</formula>
    </cfRule>
  </conditionalFormatting>
  <conditionalFormatting sqref="C113">
    <cfRule type="cellIs" dxfId="12" priority="103" operator="greaterThan">
      <formula>38</formula>
    </cfRule>
  </conditionalFormatting>
  <conditionalFormatting sqref="F113">
    <cfRule type="cellIs" dxfId="11" priority="102" operator="greaterThan">
      <formula>35</formula>
    </cfRule>
  </conditionalFormatting>
  <conditionalFormatting sqref="G113">
    <cfRule type="cellIs" dxfId="10" priority="101" operator="greaterThan">
      <formula>35</formula>
    </cfRule>
  </conditionalFormatting>
  <conditionalFormatting sqref="H113">
    <cfRule type="cellIs" dxfId="9" priority="100" operator="greaterThan">
      <formula>35</formula>
    </cfRule>
  </conditionalFormatting>
  <conditionalFormatting sqref="I113">
    <cfRule type="cellIs" dxfId="8" priority="99" operator="greaterThan">
      <formula>35</formula>
    </cfRule>
  </conditionalFormatting>
  <conditionalFormatting sqref="J113">
    <cfRule type="cellIs" dxfId="7" priority="98" operator="greaterThan">
      <formula>35</formula>
    </cfRule>
  </conditionalFormatting>
  <conditionalFormatting sqref="K113">
    <cfRule type="cellIs" dxfId="6" priority="97" operator="greaterThan">
      <formula>35</formula>
    </cfRule>
  </conditionalFormatting>
  <conditionalFormatting sqref="L113">
    <cfRule type="cellIs" dxfId="5" priority="96" operator="greaterThan">
      <formula>35</formula>
    </cfRule>
  </conditionalFormatting>
  <conditionalFormatting sqref="M113">
    <cfRule type="cellIs" dxfId="4" priority="95" operator="greaterThan">
      <formula>35</formula>
    </cfRule>
  </conditionalFormatting>
  <conditionalFormatting sqref="N113">
    <cfRule type="cellIs" dxfId="3" priority="94" operator="greaterThan">
      <formula>35</formula>
    </cfRule>
  </conditionalFormatting>
  <conditionalFormatting sqref="C82:C83 F82:N83 F87:N87 C87 F85:N85 C85">
    <cfRule type="cellIs" dxfId="2" priority="9" operator="greaterThan">
      <formula>35</formula>
    </cfRule>
  </conditionalFormatting>
  <conditionalFormatting sqref="F86:N86 C86">
    <cfRule type="cellIs" dxfId="1" priority="8" operator="greaterThan">
      <formula>35</formula>
    </cfRule>
  </conditionalFormatting>
  <conditionalFormatting sqref="C84 F84:N84">
    <cfRule type="cellIs" dxfId="0" priority="7" operator="greaterThan">
      <formula>35</formula>
    </cfRule>
  </conditionalFormatting>
  <hyperlinks>
    <hyperlink ref="G1" location="SOMMAIRE!A1" display="Sommaire"/>
  </hyperlinks>
  <printOptions horizontalCentered="1" verticalCentered="1"/>
  <pageMargins left="0" right="0" top="0" bottom="0" header="0" footer="0.51181102362204722"/>
  <pageSetup paperSize="9" scale="28" orientation="portrait" r:id="rId2"/>
  <headerFooter>
    <oddFooter>&amp;L&amp;F
&amp;A&amp;CConfidentiel&amp;R&amp;P/&amp;N</oddFooter>
  </headerFooter>
  <rowBreaks count="1" manualBreakCount="1">
    <brk id="64" min="1" max="1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1">
    <tabColor rgb="FF2B4A8A"/>
    <pageSetUpPr fitToPage="1"/>
  </sheetPr>
  <dimension ref="B1:Q26"/>
  <sheetViews>
    <sheetView view="pageBreakPreview" zoomScale="60" zoomScaleNormal="70" workbookViewId="0">
      <selection activeCell="Q20" sqref="Q20"/>
    </sheetView>
  </sheetViews>
  <sheetFormatPr baseColWidth="10" defaultColWidth="11.453125" defaultRowHeight="17.5" x14ac:dyDescent="0.5"/>
  <cols>
    <col min="1" max="1" width="3.54296875" style="32" customWidth="1"/>
    <col min="2" max="2" width="57.7265625" style="32" customWidth="1"/>
    <col min="3" max="6" width="18.54296875" style="87" customWidth="1"/>
    <col min="7" max="14" width="18.54296875" style="32" customWidth="1"/>
    <col min="15" max="16384" width="11.453125" style="32"/>
  </cols>
  <sheetData>
    <row r="1" spans="2:14" s="74" customFormat="1" ht="39.75" customHeight="1" x14ac:dyDescent="0.5">
      <c r="B1" s="25" t="s">
        <v>74</v>
      </c>
      <c r="C1" s="77"/>
      <c r="D1" s="77"/>
      <c r="E1" s="77"/>
      <c r="F1" s="77"/>
      <c r="G1" s="77"/>
      <c r="H1" s="77"/>
      <c r="I1" s="78"/>
      <c r="J1" s="72"/>
      <c r="K1" s="72"/>
      <c r="L1" s="73" t="s">
        <v>1</v>
      </c>
      <c r="M1" s="73"/>
      <c r="N1" s="73"/>
    </row>
    <row r="2" spans="2:14" ht="18.5" x14ac:dyDescent="0.5">
      <c r="B2" s="79"/>
      <c r="C2" s="80"/>
      <c r="D2" s="80"/>
      <c r="E2" s="80"/>
      <c r="F2" s="80"/>
    </row>
    <row r="3" spans="2:14" ht="18.5" x14ac:dyDescent="0.5">
      <c r="B3" s="70" t="s">
        <v>71</v>
      </c>
      <c r="C3" s="81"/>
      <c r="D3" s="81"/>
      <c r="E3" s="81"/>
      <c r="F3" s="81"/>
      <c r="G3" s="28"/>
      <c r="H3" s="34"/>
      <c r="I3" s="34"/>
      <c r="J3" s="34"/>
      <c r="K3" s="34"/>
      <c r="L3" s="34"/>
      <c r="M3" s="34"/>
      <c r="N3" s="34"/>
    </row>
    <row r="4" spans="2:14" ht="18.5" x14ac:dyDescent="0.5">
      <c r="B4" s="75" t="s">
        <v>93</v>
      </c>
      <c r="C4" s="81"/>
      <c r="D4" s="81"/>
      <c r="E4" s="81"/>
      <c r="F4" s="81"/>
      <c r="G4" s="28"/>
      <c r="H4" s="34"/>
      <c r="I4" s="34"/>
      <c r="J4" s="34"/>
      <c r="K4" s="34"/>
      <c r="L4" s="34"/>
      <c r="M4" s="34"/>
      <c r="N4" s="34"/>
    </row>
    <row r="5" spans="2:14" ht="18.5" x14ac:dyDescent="0.5">
      <c r="B5" s="75" t="s">
        <v>94</v>
      </c>
      <c r="C5" s="81"/>
      <c r="D5" s="81"/>
      <c r="E5" s="81"/>
      <c r="F5" s="81"/>
      <c r="G5" s="28"/>
      <c r="H5" s="34"/>
      <c r="I5" s="34"/>
      <c r="J5" s="34"/>
      <c r="K5" s="34"/>
      <c r="L5" s="34"/>
      <c r="M5" s="34"/>
      <c r="N5" s="34"/>
    </row>
    <row r="6" spans="2:14" ht="18.5" x14ac:dyDescent="0.5">
      <c r="B6" s="75" t="s">
        <v>75</v>
      </c>
      <c r="C6" s="81"/>
      <c r="D6" s="81"/>
      <c r="E6" s="81"/>
      <c r="F6" s="81"/>
      <c r="G6" s="28"/>
      <c r="H6" s="34"/>
      <c r="I6" s="34"/>
      <c r="J6" s="34"/>
      <c r="K6" s="34"/>
      <c r="L6" s="34"/>
      <c r="M6" s="34"/>
      <c r="N6" s="34"/>
    </row>
    <row r="7" spans="2:14" s="35" customFormat="1" ht="18.5" x14ac:dyDescent="0.5">
      <c r="B7" s="79"/>
      <c r="C7" s="71" t="str">
        <f>'Tranches de fréquentation'!D3</f>
        <v>Tranche 1</v>
      </c>
      <c r="D7" s="71" t="str">
        <f>'Tranches de fréquentation'!E3</f>
        <v>Tranche 2</v>
      </c>
      <c r="E7" s="71" t="str">
        <f>'Tranches de fréquentation'!F3</f>
        <v>Tranche 3</v>
      </c>
      <c r="F7" s="71" t="str">
        <f>'Tranches de fréquentation'!G3</f>
        <v>Tranche 4</v>
      </c>
      <c r="G7" s="71" t="str">
        <f>'Tranches de fréquentation'!H3</f>
        <v>Tranche 5</v>
      </c>
      <c r="H7" s="71" t="str">
        <f>'Tranches de fréquentation'!I3</f>
        <v>Tranche 6</v>
      </c>
      <c r="I7" s="71" t="str">
        <f>'Tranches de fréquentation'!J3</f>
        <v>Tranche 7</v>
      </c>
      <c r="J7" s="71" t="str">
        <f>'Tranches de fréquentation'!K3</f>
        <v>Tranche 8</v>
      </c>
      <c r="K7" s="71" t="str">
        <f>'Tranches de fréquentation'!L3</f>
        <v>Tranche 9</v>
      </c>
      <c r="L7" s="71" t="str">
        <f>'Tranches de fréquentation'!M3</f>
        <v>Tranche 10</v>
      </c>
      <c r="M7" s="71" t="str">
        <f>'Tranches de fréquentation'!N3</f>
        <v>Tranche 11</v>
      </c>
      <c r="N7" s="71" t="str">
        <f>'Tranches de fréquentation'!O3</f>
        <v>Tranche 12</v>
      </c>
    </row>
    <row r="8" spans="2:14" s="35" customFormat="1" ht="18.5" x14ac:dyDescent="0.35">
      <c r="B8" s="76" t="s">
        <v>14</v>
      </c>
      <c r="C8" s="82">
        <f>'Tranches de fréquentation'!D4</f>
        <v>0</v>
      </c>
      <c r="D8" s="82">
        <f>'Tranches de fréquentation'!E4</f>
        <v>201</v>
      </c>
      <c r="E8" s="82">
        <f>'Tranches de fréquentation'!F4</f>
        <v>401</v>
      </c>
      <c r="F8" s="82">
        <f>'Tranches de fréquentation'!G4</f>
        <v>501</v>
      </c>
      <c r="G8" s="82">
        <f>'Tranches de fréquentation'!H4</f>
        <v>601</v>
      </c>
      <c r="H8" s="82">
        <f>'Tranches de fréquentation'!I4</f>
        <v>701</v>
      </c>
      <c r="I8" s="82">
        <f>'Tranches de fréquentation'!J4</f>
        <v>801</v>
      </c>
      <c r="J8" s="82">
        <f>'Tranches de fréquentation'!K4</f>
        <v>901</v>
      </c>
      <c r="K8" s="82">
        <f>'Tranches de fréquentation'!L4</f>
        <v>1001</v>
      </c>
      <c r="L8" s="82">
        <f>'Tranches de fréquentation'!M4</f>
        <v>1101</v>
      </c>
      <c r="M8" s="82">
        <f>'Tranches de fréquentation'!N4</f>
        <v>1201</v>
      </c>
      <c r="N8" s="82">
        <f>'Tranches de fréquentation'!O4</f>
        <v>1301</v>
      </c>
    </row>
    <row r="9" spans="2:14" s="35" customFormat="1" ht="18.5" x14ac:dyDescent="0.35">
      <c r="B9" s="76" t="s">
        <v>15</v>
      </c>
      <c r="C9" s="82">
        <f>'Tranches de fréquentation'!D5</f>
        <v>200</v>
      </c>
      <c r="D9" s="82">
        <f>'Tranches de fréquentation'!E5</f>
        <v>400</v>
      </c>
      <c r="E9" s="82">
        <f>'Tranches de fréquentation'!F5</f>
        <v>500</v>
      </c>
      <c r="F9" s="82">
        <f>'Tranches de fréquentation'!G5</f>
        <v>600</v>
      </c>
      <c r="G9" s="82">
        <f>'Tranches de fréquentation'!H5</f>
        <v>700</v>
      </c>
      <c r="H9" s="82">
        <f>'Tranches de fréquentation'!I5</f>
        <v>800</v>
      </c>
      <c r="I9" s="82">
        <f>'Tranches de fréquentation'!J5</f>
        <v>900</v>
      </c>
      <c r="J9" s="82">
        <f>'Tranches de fréquentation'!K5</f>
        <v>1000</v>
      </c>
      <c r="K9" s="82">
        <f>'Tranches de fréquentation'!L5</f>
        <v>1100</v>
      </c>
      <c r="L9" s="82">
        <f>'Tranches de fréquentation'!M5</f>
        <v>1200</v>
      </c>
      <c r="M9" s="82">
        <f>'Tranches de fréquentation'!N5</f>
        <v>1300</v>
      </c>
      <c r="N9" s="82">
        <f>'Tranches de fréquentation'!O5</f>
        <v>1400</v>
      </c>
    </row>
    <row r="10" spans="2:14" s="35" customFormat="1" ht="18.5" x14ac:dyDescent="0.35">
      <c r="B10" s="83" t="s">
        <v>72</v>
      </c>
      <c r="C10" s="84">
        <f>'Tranches de fréquentation'!D6</f>
        <v>99.5</v>
      </c>
      <c r="D10" s="84">
        <f>'Tranches de fréquentation'!E6</f>
        <v>300</v>
      </c>
      <c r="E10" s="84">
        <f>'Tranches de fréquentation'!F6</f>
        <v>450</v>
      </c>
      <c r="F10" s="84">
        <f>'Tranches de fréquentation'!G6</f>
        <v>550</v>
      </c>
      <c r="G10" s="84">
        <f>'Tranches de fréquentation'!H6</f>
        <v>650</v>
      </c>
      <c r="H10" s="84">
        <f>'Tranches de fréquentation'!I6</f>
        <v>750</v>
      </c>
      <c r="I10" s="84">
        <f>'Tranches de fréquentation'!J6</f>
        <v>850</v>
      </c>
      <c r="J10" s="84">
        <f>'Tranches de fréquentation'!K6</f>
        <v>950</v>
      </c>
      <c r="K10" s="84">
        <f>'Tranches de fréquentation'!L6</f>
        <v>1050</v>
      </c>
      <c r="L10" s="84">
        <f>'Tranches de fréquentation'!M6</f>
        <v>1150</v>
      </c>
      <c r="M10" s="84">
        <f>'Tranches de fréquentation'!N6</f>
        <v>1250</v>
      </c>
      <c r="N10" s="84">
        <f>'Tranches de fréquentation'!O6</f>
        <v>1350</v>
      </c>
    </row>
    <row r="11" spans="2:14" ht="18.5" x14ac:dyDescent="0.5">
      <c r="B11" s="76" t="s">
        <v>73</v>
      </c>
      <c r="C11" s="85">
        <f>C10*250</f>
        <v>24875</v>
      </c>
      <c r="D11" s="85">
        <f t="shared" ref="D11:N11" si="0">D10*250</f>
        <v>75000</v>
      </c>
      <c r="E11" s="85">
        <f t="shared" si="0"/>
        <v>112500</v>
      </c>
      <c r="F11" s="85">
        <f t="shared" si="0"/>
        <v>137500</v>
      </c>
      <c r="G11" s="85">
        <f t="shared" si="0"/>
        <v>162500</v>
      </c>
      <c r="H11" s="85">
        <f t="shared" si="0"/>
        <v>187500</v>
      </c>
      <c r="I11" s="85">
        <f t="shared" si="0"/>
        <v>212500</v>
      </c>
      <c r="J11" s="85">
        <f t="shared" si="0"/>
        <v>237500</v>
      </c>
      <c r="K11" s="85">
        <f t="shared" si="0"/>
        <v>262500</v>
      </c>
      <c r="L11" s="85">
        <f t="shared" si="0"/>
        <v>287500</v>
      </c>
      <c r="M11" s="85">
        <f t="shared" si="0"/>
        <v>312500</v>
      </c>
      <c r="N11" s="85">
        <f t="shared" si="0"/>
        <v>337500</v>
      </c>
    </row>
    <row r="12" spans="2:14" ht="18.5" x14ac:dyDescent="0.5">
      <c r="B12" s="86"/>
    </row>
    <row r="13" spans="2:14" s="89" customFormat="1" ht="18.5" x14ac:dyDescent="0.35">
      <c r="B13" s="88" t="s">
        <v>76</v>
      </c>
      <c r="C13" s="106"/>
      <c r="D13" s="106"/>
      <c r="E13" s="106"/>
      <c r="F13" s="106"/>
      <c r="G13" s="106"/>
      <c r="H13" s="106"/>
      <c r="I13" s="106"/>
      <c r="J13" s="106"/>
      <c r="K13" s="106"/>
      <c r="L13" s="106"/>
      <c r="M13" s="106"/>
      <c r="N13" s="106"/>
    </row>
    <row r="14" spans="2:14" s="89" customFormat="1" ht="18.5" x14ac:dyDescent="0.35">
      <c r="B14" s="88" t="s">
        <v>77</v>
      </c>
      <c r="C14" s="106"/>
      <c r="D14" s="106"/>
      <c r="E14" s="106"/>
      <c r="F14" s="106"/>
      <c r="G14" s="106"/>
      <c r="H14" s="106"/>
      <c r="I14" s="106"/>
      <c r="J14" s="106"/>
      <c r="K14" s="106"/>
      <c r="L14" s="106"/>
      <c r="M14" s="106"/>
      <c r="N14" s="106"/>
    </row>
    <row r="15" spans="2:14" s="89" customFormat="1" ht="18.5" x14ac:dyDescent="0.35">
      <c r="B15" s="90" t="s">
        <v>78</v>
      </c>
      <c r="C15" s="97">
        <f t="shared" ref="C15:N15" si="1">SUM(C13:C14)</f>
        <v>0</v>
      </c>
      <c r="D15" s="98">
        <f t="shared" si="1"/>
        <v>0</v>
      </c>
      <c r="E15" s="97">
        <f t="shared" si="1"/>
        <v>0</v>
      </c>
      <c r="F15" s="97">
        <f t="shared" si="1"/>
        <v>0</v>
      </c>
      <c r="G15" s="97">
        <f t="shared" si="1"/>
        <v>0</v>
      </c>
      <c r="H15" s="97">
        <f t="shared" si="1"/>
        <v>0</v>
      </c>
      <c r="I15" s="97">
        <f t="shared" si="1"/>
        <v>0</v>
      </c>
      <c r="J15" s="97">
        <f t="shared" si="1"/>
        <v>0</v>
      </c>
      <c r="K15" s="97">
        <f t="shared" si="1"/>
        <v>0</v>
      </c>
      <c r="L15" s="97">
        <f t="shared" si="1"/>
        <v>0</v>
      </c>
      <c r="M15" s="97">
        <f t="shared" si="1"/>
        <v>0</v>
      </c>
      <c r="N15" s="97">
        <f t="shared" si="1"/>
        <v>0</v>
      </c>
    </row>
    <row r="16" spans="2:14" s="89" customFormat="1" ht="37" x14ac:dyDescent="0.35">
      <c r="B16" s="90" t="s">
        <v>79</v>
      </c>
      <c r="C16" s="99">
        <f>C15/C11</f>
        <v>0</v>
      </c>
      <c r="D16" s="99">
        <f t="shared" ref="D16:N16" si="2">D15/D11</f>
        <v>0</v>
      </c>
      <c r="E16" s="99">
        <f t="shared" si="2"/>
        <v>0</v>
      </c>
      <c r="F16" s="99">
        <f t="shared" si="2"/>
        <v>0</v>
      </c>
      <c r="G16" s="99">
        <f t="shared" si="2"/>
        <v>0</v>
      </c>
      <c r="H16" s="99">
        <f t="shared" si="2"/>
        <v>0</v>
      </c>
      <c r="I16" s="99">
        <f t="shared" si="2"/>
        <v>0</v>
      </c>
      <c r="J16" s="99">
        <f t="shared" si="2"/>
        <v>0</v>
      </c>
      <c r="K16" s="99">
        <f t="shared" si="2"/>
        <v>0</v>
      </c>
      <c r="L16" s="99">
        <f t="shared" si="2"/>
        <v>0</v>
      </c>
      <c r="M16" s="99">
        <f t="shared" si="2"/>
        <v>0</v>
      </c>
      <c r="N16" s="99">
        <f t="shared" si="2"/>
        <v>0</v>
      </c>
    </row>
    <row r="17" spans="2:17" ht="18.5" x14ac:dyDescent="0.5">
      <c r="B17" s="86"/>
      <c r="C17" s="100"/>
      <c r="D17" s="100"/>
      <c r="E17" s="100"/>
      <c r="F17" s="100"/>
      <c r="G17" s="100"/>
      <c r="H17" s="100"/>
      <c r="I17" s="101"/>
      <c r="J17" s="101"/>
      <c r="K17" s="101"/>
      <c r="L17" s="101"/>
      <c r="M17" s="101"/>
      <c r="N17" s="101"/>
      <c r="O17" s="89"/>
    </row>
    <row r="18" spans="2:17" s="89" customFormat="1" ht="43.5" customHeight="1" x14ac:dyDescent="0.35">
      <c r="B18" s="91" t="s">
        <v>85</v>
      </c>
      <c r="C18" s="102"/>
      <c r="D18" s="102"/>
      <c r="E18" s="102"/>
      <c r="F18" s="102"/>
      <c r="G18" s="102"/>
      <c r="H18" s="102"/>
      <c r="I18" s="102"/>
      <c r="J18" s="102"/>
      <c r="K18" s="102"/>
      <c r="L18" s="102"/>
      <c r="M18" s="102"/>
      <c r="N18" s="102"/>
    </row>
    <row r="19" spans="2:17" ht="24.75" customHeight="1" x14ac:dyDescent="0.5">
      <c r="B19" s="88" t="s">
        <v>80</v>
      </c>
      <c r="C19" s="103">
        <f>C18-C16</f>
        <v>0</v>
      </c>
      <c r="D19" s="103">
        <f t="shared" ref="D19:L19" si="3">D18-D16</f>
        <v>0</v>
      </c>
      <c r="E19" s="103">
        <f t="shared" si="3"/>
        <v>0</v>
      </c>
      <c r="F19" s="103">
        <f t="shared" si="3"/>
        <v>0</v>
      </c>
      <c r="G19" s="103">
        <f t="shared" si="3"/>
        <v>0</v>
      </c>
      <c r="H19" s="103">
        <f t="shared" si="3"/>
        <v>0</v>
      </c>
      <c r="I19" s="103">
        <f t="shared" si="3"/>
        <v>0</v>
      </c>
      <c r="J19" s="103">
        <f t="shared" si="3"/>
        <v>0</v>
      </c>
      <c r="K19" s="103">
        <f t="shared" si="3"/>
        <v>0</v>
      </c>
      <c r="L19" s="103">
        <f t="shared" si="3"/>
        <v>0</v>
      </c>
      <c r="M19" s="103">
        <f t="shared" ref="M19:N19" si="4">M18-M16</f>
        <v>0</v>
      </c>
      <c r="N19" s="103">
        <f t="shared" si="4"/>
        <v>0</v>
      </c>
      <c r="O19" s="89"/>
    </row>
    <row r="20" spans="2:17" ht="24.75" customHeight="1" x14ac:dyDescent="0.5">
      <c r="B20" s="88" t="s">
        <v>81</v>
      </c>
      <c r="C20" s="92" t="e">
        <f>C19/C16</f>
        <v>#DIV/0!</v>
      </c>
      <c r="D20" s="92" t="e">
        <f t="shared" ref="D20:L20" si="5">D19/D16</f>
        <v>#DIV/0!</v>
      </c>
      <c r="E20" s="92" t="e">
        <f t="shared" si="5"/>
        <v>#DIV/0!</v>
      </c>
      <c r="F20" s="92" t="e">
        <f t="shared" si="5"/>
        <v>#DIV/0!</v>
      </c>
      <c r="G20" s="92" t="e">
        <f t="shared" si="5"/>
        <v>#DIV/0!</v>
      </c>
      <c r="H20" s="92" t="e">
        <f t="shared" si="5"/>
        <v>#DIV/0!</v>
      </c>
      <c r="I20" s="92" t="e">
        <f t="shared" si="5"/>
        <v>#DIV/0!</v>
      </c>
      <c r="J20" s="92" t="e">
        <f t="shared" si="5"/>
        <v>#DIV/0!</v>
      </c>
      <c r="K20" s="92" t="e">
        <f t="shared" si="5"/>
        <v>#DIV/0!</v>
      </c>
      <c r="L20" s="92" t="e">
        <f t="shared" si="5"/>
        <v>#DIV/0!</v>
      </c>
      <c r="M20" s="92" t="e">
        <f t="shared" ref="M20:N20" si="6">M19/M16</f>
        <v>#DIV/0!</v>
      </c>
      <c r="N20" s="92" t="e">
        <f t="shared" si="6"/>
        <v>#DIV/0!</v>
      </c>
      <c r="O20" s="89"/>
      <c r="Q20" s="32" t="s">
        <v>104</v>
      </c>
    </row>
    <row r="21" spans="2:17" s="89" customFormat="1" ht="43.5" customHeight="1" x14ac:dyDescent="0.35">
      <c r="B21" s="93" t="s">
        <v>83</v>
      </c>
      <c r="C21" s="104">
        <f>C18/2</f>
        <v>0</v>
      </c>
      <c r="D21" s="104">
        <f t="shared" ref="D21:N21" si="7">D18/2</f>
        <v>0</v>
      </c>
      <c r="E21" s="104">
        <f t="shared" si="7"/>
        <v>0</v>
      </c>
      <c r="F21" s="104">
        <f t="shared" si="7"/>
        <v>0</v>
      </c>
      <c r="G21" s="104">
        <f t="shared" si="7"/>
        <v>0</v>
      </c>
      <c r="H21" s="104">
        <f t="shared" si="7"/>
        <v>0</v>
      </c>
      <c r="I21" s="104">
        <f t="shared" si="7"/>
        <v>0</v>
      </c>
      <c r="J21" s="104">
        <f t="shared" si="7"/>
        <v>0</v>
      </c>
      <c r="K21" s="104">
        <f t="shared" si="7"/>
        <v>0</v>
      </c>
      <c r="L21" s="104">
        <f t="shared" si="7"/>
        <v>0</v>
      </c>
      <c r="M21" s="104">
        <f t="shared" si="7"/>
        <v>0</v>
      </c>
      <c r="N21" s="104">
        <f t="shared" si="7"/>
        <v>0</v>
      </c>
    </row>
    <row r="22" spans="2:17" ht="18.5" x14ac:dyDescent="0.5">
      <c r="B22" s="86"/>
      <c r="C22" s="100"/>
      <c r="D22" s="100"/>
      <c r="E22" s="100"/>
      <c r="F22" s="100"/>
      <c r="G22" s="100"/>
      <c r="H22" s="100"/>
      <c r="I22" s="101"/>
      <c r="J22" s="101"/>
      <c r="K22" s="101"/>
      <c r="L22" s="101"/>
      <c r="M22" s="101"/>
      <c r="N22" s="101"/>
      <c r="O22" s="89"/>
    </row>
    <row r="23" spans="2:17" s="89" customFormat="1" ht="37" x14ac:dyDescent="0.35">
      <c r="B23" s="91" t="s">
        <v>82</v>
      </c>
      <c r="C23" s="107"/>
      <c r="D23" s="107"/>
      <c r="E23" s="107"/>
      <c r="F23" s="107"/>
      <c r="G23" s="107"/>
      <c r="H23" s="107"/>
      <c r="I23" s="107"/>
      <c r="J23" s="107"/>
      <c r="K23" s="107"/>
      <c r="L23" s="107"/>
      <c r="M23" s="107"/>
      <c r="N23" s="107"/>
    </row>
    <row r="24" spans="2:17" ht="18.5" x14ac:dyDescent="0.5">
      <c r="B24" s="86"/>
      <c r="C24" s="100"/>
      <c r="D24" s="100"/>
      <c r="E24" s="100"/>
      <c r="F24" s="100"/>
      <c r="G24" s="100"/>
      <c r="H24" s="100"/>
      <c r="I24" s="101"/>
      <c r="J24" s="101"/>
      <c r="K24" s="101"/>
      <c r="L24" s="101"/>
      <c r="M24" s="101"/>
      <c r="N24" s="101"/>
      <c r="O24" s="89"/>
    </row>
    <row r="25" spans="2:17" ht="37" x14ac:dyDescent="0.5">
      <c r="B25" s="91" t="s">
        <v>86</v>
      </c>
      <c r="C25" s="105">
        <f t="shared" ref="C25:N25" si="8">C23+C18</f>
        <v>0</v>
      </c>
      <c r="D25" s="105">
        <f t="shared" si="8"/>
        <v>0</v>
      </c>
      <c r="E25" s="105">
        <f t="shared" si="8"/>
        <v>0</v>
      </c>
      <c r="F25" s="105">
        <f t="shared" si="8"/>
        <v>0</v>
      </c>
      <c r="G25" s="105">
        <f t="shared" si="8"/>
        <v>0</v>
      </c>
      <c r="H25" s="105">
        <f t="shared" si="8"/>
        <v>0</v>
      </c>
      <c r="I25" s="105">
        <f t="shared" si="8"/>
        <v>0</v>
      </c>
      <c r="J25" s="105">
        <f t="shared" si="8"/>
        <v>0</v>
      </c>
      <c r="K25" s="105">
        <f t="shared" si="8"/>
        <v>0</v>
      </c>
      <c r="L25" s="105">
        <f t="shared" si="8"/>
        <v>0</v>
      </c>
      <c r="M25" s="105">
        <f t="shared" si="8"/>
        <v>0</v>
      </c>
      <c r="N25" s="105">
        <f t="shared" si="8"/>
        <v>0</v>
      </c>
    </row>
    <row r="26" spans="2:17" ht="37" x14ac:dyDescent="0.5">
      <c r="B26" s="91" t="s">
        <v>87</v>
      </c>
      <c r="C26" s="105">
        <f>C23+(C21)</f>
        <v>0</v>
      </c>
      <c r="D26" s="105">
        <f t="shared" ref="D26:N26" si="9">D23+(D21)</f>
        <v>0</v>
      </c>
      <c r="E26" s="105">
        <f t="shared" si="9"/>
        <v>0</v>
      </c>
      <c r="F26" s="105">
        <f t="shared" si="9"/>
        <v>0</v>
      </c>
      <c r="G26" s="105">
        <f t="shared" si="9"/>
        <v>0</v>
      </c>
      <c r="H26" s="105">
        <f t="shared" si="9"/>
        <v>0</v>
      </c>
      <c r="I26" s="105">
        <f t="shared" si="9"/>
        <v>0</v>
      </c>
      <c r="J26" s="105">
        <f t="shared" si="9"/>
        <v>0</v>
      </c>
      <c r="K26" s="105">
        <f t="shared" si="9"/>
        <v>0</v>
      </c>
      <c r="L26" s="105">
        <f t="shared" si="9"/>
        <v>0</v>
      </c>
      <c r="M26" s="105">
        <f t="shared" si="9"/>
        <v>0</v>
      </c>
      <c r="N26" s="105">
        <f t="shared" si="9"/>
        <v>0</v>
      </c>
    </row>
  </sheetData>
  <customSheetViews>
    <customSheetView guid="{86B7C514-101E-4A81-9668-DEF1E38F01A1}" scale="80">
      <selection activeCell="C26" sqref="C26"/>
      <pageMargins left="0" right="0" top="0" bottom="0" header="0" footer="0"/>
      <pageSetup paperSize="9" scale="55" orientation="landscape" r:id="rId1"/>
      <headerFooter>
        <oddFooter>&amp;L&amp;A&amp;C&amp;B Confidentiel&amp;B&amp;RPage &amp;P</oddFooter>
      </headerFooter>
    </customSheetView>
  </customSheetViews>
  <phoneticPr fontId="3" type="noConversion"/>
  <hyperlinks>
    <hyperlink ref="L1" location="SOMMAIRE!A1" display="Sommaire"/>
  </hyperlink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46" orientation="landscape" r:id="rId2"/>
  <headerFooter>
    <oddFooter>&amp;L&amp;F
&amp;A&amp;CConfidentiel&amp;R&amp;P/&amp;N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3C44C1474C97C4A99BFB97D3633E0E8" ma:contentTypeVersion="12" ma:contentTypeDescription="Crée un document." ma:contentTypeScope="" ma:versionID="358786cfe303addefd6b787e0ebbbd2b">
  <xsd:schema xmlns:xsd="http://www.w3.org/2001/XMLSchema" xmlns:xs="http://www.w3.org/2001/XMLSchema" xmlns:p="http://schemas.microsoft.com/office/2006/metadata/properties" xmlns:ns2="ef27ffef-dd73-4066-9188-6f8f63e3fb19" xmlns:ns3="a92ac026-9768-4cf6-be6a-a701a6ae0274" targetNamespace="http://schemas.microsoft.com/office/2006/metadata/properties" ma:root="true" ma:fieldsID="bc5a050b10585f98b3447ef554c37a5d" ns2:_="" ns3:_="">
    <xsd:import namespace="ef27ffef-dd73-4066-9188-6f8f63e3fb19"/>
    <xsd:import namespace="a92ac026-9768-4cf6-be6a-a701a6ae027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f27ffef-dd73-4066-9188-6f8f63e3fb1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92ac026-9768-4cf6-be6a-a701a6ae0274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a92ac026-9768-4cf6-be6a-a701a6ae0274">
      <UserInfo>
        <DisplayName>Elodie Palos</DisplayName>
        <AccountId>34</AccountId>
        <AccountType/>
      </UserInfo>
    </SharedWithUsers>
  </documentManagement>
</p:properties>
</file>

<file path=customXml/itemProps1.xml><?xml version="1.0" encoding="utf-8"?>
<ds:datastoreItem xmlns:ds="http://schemas.openxmlformats.org/officeDocument/2006/customXml" ds:itemID="{054FCAF7-E141-4B56-A411-FF4C3F2B2F2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f27ffef-dd73-4066-9188-6f8f63e3fb19"/>
    <ds:schemaRef ds:uri="a92ac026-9768-4cf6-be6a-a701a6ae027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5DD269E4-FDCD-448A-936F-1C58B70B54D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13DBA27-E5C4-40D2-AE37-59085306D018}">
  <ds:schemaRefs>
    <ds:schemaRef ds:uri="http://purl.org/dc/elements/1.1/"/>
    <ds:schemaRef ds:uri="http://purl.org/dc/dcmitype/"/>
    <ds:schemaRef ds:uri="http://schemas.microsoft.com/office/2006/documentManagement/types"/>
    <ds:schemaRef ds:uri="a92ac026-9768-4cf6-be6a-a701a6ae0274"/>
    <ds:schemaRef ds:uri="http://schemas.microsoft.com/office/2006/metadata/properties"/>
    <ds:schemaRef ds:uri="http://www.w3.org/XML/1998/namespace"/>
    <ds:schemaRef ds:uri="http://purl.org/dc/terms/"/>
    <ds:schemaRef ds:uri="http://schemas.microsoft.com/office/infopath/2007/PartnerControls"/>
    <ds:schemaRef ds:uri="http://schemas.openxmlformats.org/package/2006/metadata/core-properties"/>
    <ds:schemaRef ds:uri="ef27ffef-dd73-4066-9188-6f8f63e3fb19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5</vt:i4>
      </vt:variant>
    </vt:vector>
  </HeadingPairs>
  <TitlesOfParts>
    <vt:vector size="9" baseType="lpstr">
      <vt:lpstr>SOMMAIRE</vt:lpstr>
      <vt:lpstr>Tranches de fréquentation</vt:lpstr>
      <vt:lpstr>Effectifs</vt:lpstr>
      <vt:lpstr>Coût d'admissions</vt:lpstr>
      <vt:lpstr>Effectifs!Impression_des_titres</vt:lpstr>
      <vt:lpstr>'Coût d''admissions'!Zone_d_impression</vt:lpstr>
      <vt:lpstr>Effectifs!Zone_d_impression</vt:lpstr>
      <vt:lpstr>SOMMAIRE!Zone_d_impression</vt:lpstr>
      <vt:lpstr>'Tranches de fréquentation'!Zone_d_impression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SPM</dc:creator>
  <cp:keywords/>
  <dc:description/>
  <cp:lastModifiedBy>GONCALVES Maud</cp:lastModifiedBy>
  <cp:revision/>
  <cp:lastPrinted>2025-01-13T10:53:24Z</cp:lastPrinted>
  <dcterms:created xsi:type="dcterms:W3CDTF">2010-03-12T13:37:49Z</dcterms:created>
  <dcterms:modified xsi:type="dcterms:W3CDTF">2025-01-15T14:13:53Z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0x01010053C44C1474C97C4A99BFB97D3633E0E8</vt:lpwstr>
  </property>
</Properties>
</file>