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02_CPUB\2_MARCHES-AC\2_ACCORDS-CADRES\2024-1078-AC Signalétique\1. DCE élaboration\DCE à jour\"/>
    </mc:Choice>
  </mc:AlternateContent>
  <xr:revisionPtr revIDLastSave="0" documentId="13_ncr:1_{90DBD924-F463-4DCE-BA0B-7EB74D6DA4E1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1 - DQE - Expos temporaires" sheetId="4" r:id="rId1"/>
    <sheet name="2 - DQE - Directionnelle" sheetId="1" r:id="rId2"/>
    <sheet name="3 - Totaux onglets DQE" sheetId="5" r:id="rId3"/>
  </sheets>
  <definedNames>
    <definedName name="_xlnm.Print_Titles" localSheetId="0">'1 - DQE - Expos temporaires'!$1:$5</definedName>
    <definedName name="_xlnm.Print_Titles" localSheetId="1">'2 - DQE - Directionnelle'!$1:$5</definedName>
    <definedName name="_xlnm.Print_Area" localSheetId="0">'1 - DQE - Expos temporaires'!$A$1:$H$46</definedName>
    <definedName name="_xlnm.Print_Area" localSheetId="1">'2 - DQE - Directionnelle'!$A$1:$H$55</definedName>
  </definedName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4" l="1"/>
  <c r="F30" i="4"/>
  <c r="F29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H32" i="4"/>
  <c r="H6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3" i="4"/>
  <c r="H24" i="4"/>
  <c r="H25" i="4"/>
  <c r="H26" i="4"/>
  <c r="H27" i="4"/>
  <c r="H28" i="4"/>
  <c r="H29" i="4"/>
  <c r="H30" i="4"/>
  <c r="H31" i="4"/>
  <c r="H33" i="4"/>
  <c r="H41" i="4"/>
  <c r="H40" i="4"/>
  <c r="H29" i="1"/>
  <c r="H40" i="1"/>
  <c r="H37" i="1"/>
  <c r="H43" i="1"/>
  <c r="H49" i="1"/>
  <c r="H50" i="1"/>
  <c r="H48" i="1"/>
  <c r="H51" i="1"/>
  <c r="H44" i="1"/>
  <c r="H45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30" i="1"/>
  <c r="H31" i="1"/>
  <c r="H32" i="1"/>
  <c r="H33" i="1"/>
  <c r="H34" i="1"/>
  <c r="H35" i="1"/>
  <c r="H36" i="1"/>
  <c r="H38" i="1"/>
  <c r="H39" i="1"/>
  <c r="H6" i="1"/>
  <c r="G53" i="1"/>
  <c r="H42" i="4"/>
  <c r="H44" i="4"/>
  <c r="H46" i="4"/>
  <c r="D6" i="5"/>
  <c r="G54" i="1"/>
  <c r="G55" i="1"/>
  <c r="D7" i="5"/>
  <c r="H45" i="4"/>
</calcChain>
</file>

<file path=xl/sharedStrings.xml><?xml version="1.0" encoding="utf-8"?>
<sst xmlns="http://schemas.openxmlformats.org/spreadsheetml/2006/main" count="288" uniqueCount="205">
  <si>
    <t>Détail quantitatif estimatif (DQE) - Exposition temporaire</t>
  </si>
  <si>
    <t>Accord-cadre n°2024-MNPP-XXXX-AC</t>
  </si>
  <si>
    <t>Type d'élément signalétique</t>
  </si>
  <si>
    <t>N° Poste ligne BPU</t>
  </si>
  <si>
    <t>Descriptif</t>
  </si>
  <si>
    <r>
      <t xml:space="preserve">Prix unitaire HT
</t>
    </r>
    <r>
      <rPr>
        <b/>
        <sz val="11"/>
        <color indexed="8"/>
        <rFont val="Arial"/>
        <family val="2"/>
      </rPr>
      <t>(fabrication, livraison et pose comprises)</t>
    </r>
  </si>
  <si>
    <t>Quantité</t>
  </si>
  <si>
    <t>Unité</t>
  </si>
  <si>
    <t>Prix total HT</t>
  </si>
  <si>
    <t>SIGNALETIQUE MUSEOGRAPHIQUE</t>
  </si>
  <si>
    <t>22. Titre d'exposition</t>
  </si>
  <si>
    <t>m2</t>
  </si>
  <si>
    <r>
      <rPr>
        <b/>
        <sz val="11"/>
        <color rgb="FF000000"/>
        <rFont val="Arial"/>
        <family val="2"/>
      </rPr>
      <t xml:space="preserve">23. Texte d'introduction, textes de salle, et textes de sous-section
</t>
    </r>
    <r>
      <rPr>
        <sz val="9"/>
        <color rgb="FF000000"/>
        <rFont val="Arial"/>
        <family val="2"/>
      </rPr>
      <t>(texte standard : composé d'un numéro, un titre de salle, et d'un texte de 800 signes, traduit en 1 langue, parfois 2. Le texte d'introduction de l'exposition comporte 1200 signes, également traduit. Les textes peuvent être accompagnés de pictogrammes)</t>
    </r>
  </si>
  <si>
    <t>23.5</t>
  </si>
  <si>
    <r>
      <t xml:space="preserve">24. Chronologie, biographie
</t>
    </r>
    <r>
      <rPr>
        <sz val="9"/>
        <color theme="1"/>
        <rFont val="Arial"/>
        <family val="2"/>
      </rPr>
      <t>(environ 3000 signes, traduit en 1 langue, parfois 2)</t>
    </r>
  </si>
  <si>
    <t>24.6</t>
  </si>
  <si>
    <r>
      <t xml:space="preserve">25. Générique 
</t>
    </r>
    <r>
      <rPr>
        <sz val="9"/>
        <color theme="1"/>
        <rFont val="Arial"/>
        <family val="2"/>
      </rPr>
      <t>(environ 10 000 signes, non traduit)</t>
    </r>
  </si>
  <si>
    <t>25.3</t>
  </si>
  <si>
    <r>
      <t xml:space="preserve">26. Citation
</t>
    </r>
    <r>
      <rPr>
        <sz val="9"/>
        <color theme="1"/>
        <rFont val="Arial"/>
        <family val="2"/>
      </rPr>
      <t>(traduit en 1 langue, parfois 2)</t>
    </r>
  </si>
  <si>
    <r>
      <t xml:space="preserve">27. Cartel simple
</t>
    </r>
    <r>
      <rPr>
        <sz val="9"/>
        <color theme="1"/>
        <rFont val="Arial"/>
        <family val="2"/>
      </rPr>
      <t>(contient les informations documentaires de l'œuvre, non traduit, peut contenir des pictogrammes)</t>
    </r>
  </si>
  <si>
    <t>27.1</t>
  </si>
  <si>
    <r>
      <t xml:space="preserve">28. Cartel groupé 
</t>
    </r>
    <r>
      <rPr>
        <sz val="9"/>
        <color theme="1"/>
        <rFont val="Arial"/>
        <family val="2"/>
      </rPr>
      <t>(peut contenir un nombre variable de cartels simples, avec numéros et/ou silhouettes)</t>
    </r>
  </si>
  <si>
    <t>30. Cartel jeune public</t>
  </si>
  <si>
    <r>
      <t xml:space="preserve">29. Cartel développé
</t>
    </r>
    <r>
      <rPr>
        <sz val="9"/>
        <color theme="1"/>
        <rFont val="Arial"/>
        <family val="2"/>
      </rPr>
      <t>(cartel simple accompagné d'un texte d'environ 500 signes, traduit en 1 langue, parfois 2. Peut contenir des pictogrammes)</t>
    </r>
  </si>
  <si>
    <t xml:space="preserve">31. Visuels, reproductions </t>
  </si>
  <si>
    <t xml:space="preserve">Impression sur papier, type Aqua paper :
100 x 80 cm = 1 ex.
34 x 22 cm = 5 ex.
162 x 294 cm = 1 ex.
78,3 x 231 cm = 1 ex.
34 x 34 cm  = 1 ex.
</t>
  </si>
  <si>
    <t>34. Niche catalogue</t>
  </si>
  <si>
    <r>
      <t xml:space="preserve">33. Dispositifs spécifiques 
</t>
    </r>
    <r>
      <rPr>
        <sz val="9"/>
        <color theme="1"/>
        <rFont val="Arial"/>
        <family val="2"/>
      </rPr>
      <t xml:space="preserve">
(pour suspension, avec fourreaux en haut et en bas pour barre de maintien sécurisé et barre de lest (fournis par le titulaire)</t>
    </r>
  </si>
  <si>
    <t>33.1</t>
  </si>
  <si>
    <t>33.4</t>
  </si>
  <si>
    <t>TOTAL SIGNALETIQUE MUSEOGRAPHIQUE</t>
  </si>
  <si>
    <t>35. MAIN D'ŒUVRE</t>
  </si>
  <si>
    <t>Chef de chantier</t>
  </si>
  <si>
    <t>35.2</t>
  </si>
  <si>
    <t>5 jours</t>
  </si>
  <si>
    <t>Poseur-installateur</t>
  </si>
  <si>
    <t>35.3</t>
  </si>
  <si>
    <t>TOTAL MAIN D'ŒUVRE</t>
  </si>
  <si>
    <t>Montant total HT</t>
  </si>
  <si>
    <t>Délai de fabrication proposé pour la signalétique muséographique (en jour ouvré)</t>
  </si>
  <si>
    <t>Montant de TVA à 20%</t>
  </si>
  <si>
    <t>Délai de pose proposé pour la signalétique muséographique (enjour ouvré)</t>
  </si>
  <si>
    <t>Montant total TTC</t>
  </si>
  <si>
    <t>32.7</t>
  </si>
  <si>
    <t>Détail quantitatif estimatif (DQE) - Signalétique directionnelle</t>
  </si>
  <si>
    <t>Accord-cadre n° 202-MNPP-XXXX-AC</t>
  </si>
  <si>
    <t>Prix unitaire HT (fabrication, livraison et pose comprise)</t>
  </si>
  <si>
    <t>SIGNALETIQUE DIRECTIONNELLE</t>
  </si>
  <si>
    <t>1. Bannières</t>
  </si>
  <si>
    <t>1.1</t>
  </si>
  <si>
    <t>Bannière Thorigny : Dépose et évacuation de la bâche existante. Fourniture et impression quadri bâche M1 format 2100 x
3430 mm avec faconnage haut et bas, intervention
avec VL nacelle
Fixation sur cadre existant</t>
  </si>
  <si>
    <t>U</t>
  </si>
  <si>
    <t>1.2</t>
  </si>
  <si>
    <t>Bannière cour d'honneur : Dépose et évacuation de la bâche existante. Fourniture et impression quadri sur bâche M1
Format : 1250 x 4030 mm
Fixation sur mât existant</t>
  </si>
  <si>
    <t xml:space="preserve">2. Annonces d'exposition </t>
  </si>
  <si>
    <t>2.1</t>
  </si>
  <si>
    <t>Annonce d'exposition : Dépose et évacuation du papier existant. Impression quadri sur papier, type Aqua paper
Format  :  1308 x 1600mm</t>
  </si>
  <si>
    <t>3. Casiers Vestiaires Visiteurs 
Numérotation (001 à 126)</t>
  </si>
  <si>
    <t>3.1</t>
  </si>
  <si>
    <t>Plaques d’aluminium imprimées et gravé en positif
Police Gotham Bold 32 pts
– hauteur et largeur : 40 mm
– épaisseur : 1 mm
Fixation : collé</t>
  </si>
  <si>
    <t>3.2</t>
  </si>
  <si>
    <t>Plaques d’aluminium
imprimées et gravé en négatif
Police Gotham Bold 32 pts
– hauteur et largeur : 40 mm
– épaisseur : 1 mm
Fixation : collé</t>
  </si>
  <si>
    <t>4. Identification des salles</t>
  </si>
  <si>
    <t>4.1</t>
  </si>
  <si>
    <t>Plaque alu fintion brossée gravé en négatif
Format : 107mm x 64mm
Fixation : Collé</t>
  </si>
  <si>
    <t xml:space="preserve">5. Table Vigipirate  </t>
  </si>
  <si>
    <t>5.1</t>
  </si>
  <si>
    <t>Dépose et évacuation du dibond existant
Fourniture et impression sur dibond 3 mm avec
plastification mate
Format : 1200 x 800 mm
Fixation : collé scotch double face</t>
  </si>
  <si>
    <t>6. Tablette vestiaire</t>
  </si>
  <si>
    <t>6.1</t>
  </si>
  <si>
    <t>Fourniture et pose d'une découpe en adhésif renforcé
Format : 1500 x 700 mm</t>
  </si>
  <si>
    <t>7. Répertoire ascenseur</t>
  </si>
  <si>
    <t>7.1</t>
  </si>
  <si>
    <t>Fourniture et impression noire sur PVC blanc 3 mm
Format : 600 x 800 mm
Fixation : Velcro sur contreplaque existante</t>
  </si>
  <si>
    <t>7.2</t>
  </si>
  <si>
    <t>Fourniture et impression noire sur PVC blanc 3 mm
Format : 540 x 540 mm
Fixation : Velcro sur contreplaque existante</t>
  </si>
  <si>
    <t>7.3</t>
  </si>
  <si>
    <t>Fourniture et impression noire sur PVC blanc 3 mm
Format : 550 x 495 mm
Fixation : Velcro sur contreplaque existante</t>
  </si>
  <si>
    <t>7.4</t>
  </si>
  <si>
    <t>Découpe adhésive planche mixte pictogrammes et lettres ( 200 caractères env + 6 pictos env)
Format : 430 x 800mm</t>
  </si>
  <si>
    <t>8. Répertoire rampe et escalier Simounet</t>
  </si>
  <si>
    <t>8.1</t>
  </si>
  <si>
    <t>Fourniture et impression noire sur PVC blanc 3 mm
Format :241 x 347 mm
Fixation : Velcro sur contreplaque existante</t>
  </si>
  <si>
    <t>9. Répertoire intérieur ascenseur</t>
  </si>
  <si>
    <t>9.1</t>
  </si>
  <si>
    <t>Impression noire sur Dibon brossé ou équivalent 3mm
Format : 190mm x 300mm
Fixation : Scotch double face</t>
  </si>
  <si>
    <t>10. Répertoire piliers vestibule</t>
  </si>
  <si>
    <t>10.1</t>
  </si>
  <si>
    <t>Impression noire sur medium peint 
Format : 300mm x 400mm
Fixation : Scotch double face ou velcro sur contreplaque existante</t>
  </si>
  <si>
    <t>11. Directionnelle vestibule vers sous -sol</t>
  </si>
  <si>
    <t>11.1</t>
  </si>
  <si>
    <t>Impression noire sur medium peint 
Format : 400mm x 193mm
Fixation : Scotch double face ou velcro sur contreplaque existante</t>
  </si>
  <si>
    <t>12. Répertoire -1.7</t>
  </si>
  <si>
    <t>12.1</t>
  </si>
  <si>
    <t>Impression noire sur medium peint 
Format : 500mm x 410mm
Fixation : Scotch double face ou velcro sur contreplaque existante</t>
  </si>
  <si>
    <t>13. Affichette A3</t>
  </si>
  <si>
    <t>13.1</t>
  </si>
  <si>
    <t>Impression noire sur Dibon ou équivalent 3mm. Bords arrondis 
Format : 297mm x 420mm
Fixation : Scotch double face</t>
  </si>
  <si>
    <t>13.2</t>
  </si>
  <si>
    <t>Impression quadri sur Dibon ou équivalent 3mm
Bords arrondis 
Format : 297mm x 420mm
Fixation : Scotch double face</t>
  </si>
  <si>
    <t>13.3</t>
  </si>
  <si>
    <t>Impression noire sur PVC blanc 3mm 
Format : 297mm x 420mm
Fixation : Scotch double face</t>
  </si>
  <si>
    <t>13.4</t>
  </si>
  <si>
    <t>Impression quadri sur PVC blanc 3mm
Bords arrondis 
Format : 297mm x 420mm
Fixation : Scotch double face</t>
  </si>
  <si>
    <t>14. Affichette A4</t>
  </si>
  <si>
    <t>14.1</t>
  </si>
  <si>
    <t>Impression noire sur Dibon ou équivalent 3mm
Bords arrondis 
Format : 210mm x  297mm
Fixation : Scotch double face</t>
  </si>
  <si>
    <t>14.2</t>
  </si>
  <si>
    <t>Impression quadri sur Dibon ou équivalent 3mm
Bords arrondis 
Format : 210mm x 297 mm
Fixation : Scotch double face</t>
  </si>
  <si>
    <t>14.3</t>
  </si>
  <si>
    <t>Impression noire sur PVC blanc 3mm
Bords arrondis 
Format : 210mm x  297mm
Fixation : Scotch double face</t>
  </si>
  <si>
    <t>14.4</t>
  </si>
  <si>
    <t>Impression quadri sur PVC blanc 3mm
Bords arrondis 
Format : 210mm x 297 mm
Fixation : Scotch double face</t>
  </si>
  <si>
    <t xml:space="preserve">15. Répertoire Hall </t>
  </si>
  <si>
    <t>15.1</t>
  </si>
  <si>
    <t>Impression quadri sur PVC 3mm
Bords arrondis 
Format : 1750 x 470 mm
Fixation : Scotch double face</t>
  </si>
  <si>
    <t>15.2</t>
  </si>
  <si>
    <t>Impression quadri sur PVC peint 3mm
Bords arrondis 
Format : 400 x 50 mm
Fixation : Scotch double face</t>
  </si>
  <si>
    <t>16. Identifications de lieux
Lettres adhésives découpées teintes standards</t>
  </si>
  <si>
    <t>16.2</t>
  </si>
  <si>
    <t>Lettres &lt; 20 cm</t>
  </si>
  <si>
    <t>18. Pictogrammes directionnelles
adhésives découpées teintes standards</t>
  </si>
  <si>
    <t>18.2</t>
  </si>
  <si>
    <t xml:space="preserve">Taille &lt;10 x 10 cm </t>
  </si>
  <si>
    <t>21. Système de présentation et façonnage</t>
  </si>
  <si>
    <t>21.4</t>
  </si>
  <si>
    <t>Suspention tringle. Système d'accroche avec couture et tasseau de bois peint et lest</t>
  </si>
  <si>
    <t xml:space="preserve">m l </t>
  </si>
  <si>
    <t>21.5</t>
  </si>
  <si>
    <t>Stabilisation de suspension au sol.
Tasseau/planche peint et adhésivé au sol</t>
  </si>
  <si>
    <t>m l</t>
  </si>
  <si>
    <t>21.6</t>
  </si>
  <si>
    <t>Stabilisation de suspension - barre de lestage. Compris finition fourreau</t>
  </si>
  <si>
    <t>21.7</t>
  </si>
  <si>
    <t>Adhésif velcro noir ou blanc 20 mm</t>
  </si>
  <si>
    <t>21.8</t>
  </si>
  <si>
    <t>Bande magnétique adhésive 20 mm</t>
  </si>
  <si>
    <t>TOTAL SIGNALETIQUE DIRECTIONNELLE</t>
  </si>
  <si>
    <t>OUTILS</t>
  </si>
  <si>
    <t>35. Type d'outils</t>
  </si>
  <si>
    <t>Location d'une nacelle</t>
  </si>
  <si>
    <t>35.1</t>
  </si>
  <si>
    <t>Location comprenant la livraison et l'enlèvement</t>
  </si>
  <si>
    <t>J</t>
  </si>
  <si>
    <t>Location d'un échafaudage roulant</t>
  </si>
  <si>
    <t>TOTAL OUTILS</t>
  </si>
  <si>
    <t>MAIN D'ŒUVRE</t>
  </si>
  <si>
    <t>36. Type main d'œuvre</t>
  </si>
  <si>
    <t>Graphiste PAO</t>
  </si>
  <si>
    <t>36.1</t>
  </si>
  <si>
    <t>Assistance corrections mise en page</t>
  </si>
  <si>
    <t>36.2</t>
  </si>
  <si>
    <t>Poseur installateur</t>
  </si>
  <si>
    <t>36.3</t>
  </si>
  <si>
    <t>Délai de fabrication proposé pour la signalétique directionnelle (en jour ouvré)</t>
  </si>
  <si>
    <t>Délai de pose proposé pour la signalétique directionnelle (en jour ouvré)</t>
  </si>
  <si>
    <t>Détail quantitatif estimatif (DQE) - Totaux onglets</t>
  </si>
  <si>
    <t>Accord-cadre n° 2024-MNPP-XXXX-AC</t>
  </si>
  <si>
    <t>Montant total TTC onglet 1 - Expos temporaires</t>
  </si>
  <si>
    <t>22.8</t>
  </si>
  <si>
    <t>Sérigraphie  (2 couleurs) 
L 200 x H 100 cm</t>
  </si>
  <si>
    <t>24.8</t>
  </si>
  <si>
    <t>26.17</t>
  </si>
  <si>
    <t>27.7</t>
  </si>
  <si>
    <t>28.7</t>
  </si>
  <si>
    <t>30.7</t>
  </si>
  <si>
    <t>29.7</t>
  </si>
  <si>
    <t>31.5</t>
  </si>
  <si>
    <t>31.6</t>
  </si>
  <si>
    <r>
      <t xml:space="preserve">32. Élément spécifique et en dehors des éléments précédents 
</t>
    </r>
    <r>
      <rPr>
        <sz val="11"/>
        <color theme="1"/>
        <rFont val="Arial"/>
        <family val="2"/>
      </rPr>
      <t>(pictogramme audioguide, flèche, symbole, appareil photo, petite signalétique directionnelle expo, planche de numéro, etc.)</t>
    </r>
  </si>
  <si>
    <t>32.5</t>
  </si>
  <si>
    <t>32.9</t>
  </si>
  <si>
    <t>Lettres en volume découpées PVC entre 10 et 20mm  : hauteur lettre 10cm (lot de 20 lettres)</t>
  </si>
  <si>
    <t>32.19</t>
  </si>
  <si>
    <t>Impression couverture catalogue sur papier, type Aqua paper 
L 22 x h 30 cm</t>
  </si>
  <si>
    <t>33.6</t>
  </si>
  <si>
    <t>33.7</t>
  </si>
  <si>
    <t>Bande rugueuse courbes avec lettrages - 240 cm</t>
  </si>
  <si>
    <t>Bande rugueuse droites avec lettrages - 170 cm</t>
  </si>
  <si>
    <t>ml</t>
  </si>
  <si>
    <t>34. Type d'outils</t>
  </si>
  <si>
    <t>34.2</t>
  </si>
  <si>
    <t>TOTAL</t>
  </si>
  <si>
    <t>Montant total TTC onglet 2 - Directionnelle</t>
  </si>
  <si>
    <t>Lettres découpées adhésives (noir)
L 100 x H 120 cm
(2 textes)</t>
  </si>
  <si>
    <t>Lettres découpées adhésives (noir)
L 160 x 120 cm
(1 texte)</t>
  </si>
  <si>
    <t>Lettres découpées adhésives (blanc)
L 100 x H 120 cm
(1 texte)</t>
  </si>
  <si>
    <t>Lettres découpées adhésives (noir)
L 100 x H 110 cm
(1 texte)</t>
  </si>
  <si>
    <t>Lettres découpées adhésives (blanc)
L 100 x H 110 cm
(1 texte)</t>
  </si>
  <si>
    <t>Transfert sérigraphique (noir)
L 15 x H 2 cm
(6 légendes)</t>
  </si>
  <si>
    <t>Lettres découpées adhésives (couleur spécifique)
L 350 x H 150 cm
(1 chronologie)</t>
  </si>
  <si>
    <t>Impression sur papier, type Aqua paper 
L 78,3 x H 231 cm
(1 générique)</t>
  </si>
  <si>
    <t>Pochoir (incluant fabrication du pochoir, fourniture et pose de la peinture)  1 couleur
L 180 x 50 cm
(4 pochoirs)</t>
  </si>
  <si>
    <t>Impression sur panneau PVC peint, type Forex           (15 x 20 cm)
(1 cartel)</t>
  </si>
  <si>
    <t>Transfert sérigraphique (15 x 20 cm)
(250 cartels)</t>
  </si>
  <si>
    <t>Transfert sérigraphique (40 x 30 cm)
(6 cartels)</t>
  </si>
  <si>
    <t>Transfert sérigraphique (30 x 25 cm) incluant chacun un pictogramme bleu et blanc
(12 cartels)</t>
  </si>
  <si>
    <t>Transfert sérigraphique (30 x 20 cm)
(5 cartels)</t>
  </si>
  <si>
    <t>Impression sur toile non tissée classée M1 jet tex pour suspension devant fenêtres
L 140 x 470 cm
(2 voiles)</t>
  </si>
  <si>
    <t>Lettres découpées adhésives pour signalétique directionnelle (60 x 20 cm)
(3 phrases directionnelles)</t>
  </si>
  <si>
    <t>Impression sur adhésif spécial sol intérieur, 2 couleurs, durée 6 mois, dépose sans trace
80 x 80 cm
(3 éléments direction. Expos)</t>
  </si>
  <si>
    <t>Transfert sérigraphique 
L 60 x h30 cm
(1 signalétique catalogue)</t>
  </si>
  <si>
    <t>Fourniture en bâche occultante noire 
L 150 x h 460 cm
(2 bâches)</t>
  </si>
  <si>
    <t>Fourniture en bâche occultante blanche 
L 150 x h 460 cm
(2 bâches)</t>
  </si>
  <si>
    <t>Impression sur papier/toile, type Drop paper 
L 150 x h 560 cm
(1 kakémono entrée d'expo)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</si>
</sst>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&quot; &quot;* #,##0.00&quot; &quot;[$€-2]&quot; &quot;;&quot;-&quot;* #,##0.00&quot; &quot;[$€-2]&quot; &quot;;&quot; &quot;* &quot;-&quot;??&quot; &quot;[$€-2]&quot; &quot;"/>
  </numFmts>
  <fonts count="23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8"/>
      <color theme="1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indexed="8"/>
      <name val="Arial"/>
      <family val="2"/>
    </font>
    <font>
      <sz val="10"/>
      <color indexed="8"/>
      <name val="Helvetica"/>
    </font>
    <font>
      <b/>
      <sz val="12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color theme="9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b/>
      <sz val="11"/>
      <color indexed="8"/>
      <name val="Arial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theme="7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0" fillId="0" borderId="0" applyNumberFormat="0" applyFill="0" applyBorder="0" applyProtection="0">
      <alignment vertical="top" wrapText="1"/>
    </xf>
    <xf numFmtId="0" fontId="22" fillId="0" borderId="0"/>
    <xf numFmtId="0" fontId="22" fillId="0" borderId="0"/>
  </cellStyleXfs>
  <cellXfs count="24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44" fontId="3" fillId="0" borderId="1" xfId="0" applyNumberFormat="1" applyFont="1" applyBorder="1" applyAlignment="1">
      <alignment horizontal="right" vertical="center"/>
    </xf>
    <xf numFmtId="44" fontId="3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4" fillId="6" borderId="3" xfId="0" applyFont="1" applyFill="1" applyBorder="1" applyAlignment="1">
      <alignment horizontal="center" vertical="center" textRotation="90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textRotation="90"/>
    </xf>
    <xf numFmtId="0" fontId="4" fillId="2" borderId="2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49" fontId="9" fillId="0" borderId="1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4" fillId="8" borderId="10" xfId="0" applyFont="1" applyFill="1" applyBorder="1" applyAlignment="1">
      <alignment vertical="center"/>
    </xf>
    <xf numFmtId="0" fontId="14" fillId="8" borderId="14" xfId="0" applyFont="1" applyFill="1" applyBorder="1" applyAlignment="1">
      <alignment vertical="center"/>
    </xf>
    <xf numFmtId="49" fontId="9" fillId="9" borderId="11" xfId="0" applyNumberFormat="1" applyFont="1" applyFill="1" applyBorder="1" applyAlignment="1">
      <alignment horizontal="left" vertical="top" wrapText="1"/>
    </xf>
    <xf numFmtId="165" fontId="9" fillId="9" borderId="11" xfId="0" applyNumberFormat="1" applyFont="1" applyFill="1" applyBorder="1" applyAlignment="1">
      <alignment horizontal="left" vertical="top"/>
    </xf>
    <xf numFmtId="0" fontId="2" fillId="8" borderId="14" xfId="0" applyFont="1" applyFill="1" applyBorder="1"/>
    <xf numFmtId="0" fontId="2" fillId="0" borderId="1" xfId="0" applyFont="1" applyBorder="1" applyAlignment="1">
      <alignment horizontal="center"/>
    </xf>
    <xf numFmtId="49" fontId="9" fillId="0" borderId="11" xfId="0" applyNumberFormat="1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left" vertical="center"/>
    </xf>
    <xf numFmtId="49" fontId="9" fillId="0" borderId="1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13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9" fillId="0" borderId="1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" fontId="9" fillId="9" borderId="1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  <protection locked="0"/>
    </xf>
    <xf numFmtId="164" fontId="9" fillId="0" borderId="1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11" xfId="1" applyNumberFormat="1" applyFont="1" applyFill="1" applyBorder="1" applyAlignment="1">
      <alignment horizontal="center" vertical="top"/>
    </xf>
    <xf numFmtId="44" fontId="2" fillId="0" borderId="1" xfId="0" applyNumberFormat="1" applyFont="1" applyBorder="1"/>
    <xf numFmtId="164" fontId="9" fillId="9" borderId="11" xfId="0" applyNumberFormat="1" applyFont="1" applyFill="1" applyBorder="1" applyAlignment="1">
      <alignment horizontal="left" vertical="top"/>
    </xf>
    <xf numFmtId="0" fontId="8" fillId="5" borderId="1" xfId="0" applyFont="1" applyFill="1" applyBorder="1" applyAlignment="1" applyProtection="1">
      <alignment horizontal="left" vertical="center"/>
      <protection locked="0"/>
    </xf>
    <xf numFmtId="0" fontId="4" fillId="5" borderId="1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Border="1" applyAlignment="1" applyProtection="1">
      <alignment horizontal="center" vertical="center" wrapText="1"/>
      <protection locked="0"/>
    </xf>
    <xf numFmtId="0" fontId="2" fillId="0" borderId="0" xfId="0" quotePrefix="1" applyFont="1" applyAlignment="1" applyProtection="1">
      <alignment vertical="center" wrapText="1"/>
      <protection locked="0"/>
    </xf>
    <xf numFmtId="0" fontId="2" fillId="0" borderId="17" xfId="0" quotePrefix="1" applyFont="1" applyBorder="1" applyAlignment="1" applyProtection="1">
      <alignment vertical="center" wrapText="1"/>
      <protection locked="0"/>
    </xf>
    <xf numFmtId="0" fontId="3" fillId="0" borderId="17" xfId="0" applyFont="1" applyBorder="1" applyAlignment="1" applyProtection="1">
      <alignment horizontal="right" vertical="center"/>
      <protection locked="0"/>
    </xf>
    <xf numFmtId="49" fontId="9" fillId="0" borderId="12" xfId="1" applyNumberFormat="1" applyFont="1" applyFill="1" applyBorder="1" applyAlignment="1">
      <alignment horizontal="left" vertical="center" wrapText="1"/>
    </xf>
    <xf numFmtId="49" fontId="9" fillId="0" borderId="12" xfId="1" applyNumberFormat="1" applyFont="1" applyFill="1" applyBorder="1" applyAlignment="1">
      <alignment horizontal="center" vertical="center"/>
    </xf>
    <xf numFmtId="164" fontId="9" fillId="0" borderId="12" xfId="1" applyNumberFormat="1" applyFont="1" applyFill="1" applyBorder="1" applyAlignment="1">
      <alignment horizontal="center" vertical="top"/>
    </xf>
    <xf numFmtId="0" fontId="3" fillId="0" borderId="2" xfId="0" applyFont="1" applyBorder="1" applyAlignment="1">
      <alignment horizontal="center" vertical="center"/>
    </xf>
    <xf numFmtId="44" fontId="3" fillId="0" borderId="2" xfId="0" applyNumberFormat="1" applyFont="1" applyBorder="1" applyAlignment="1">
      <alignment horizontal="right" vertical="center"/>
    </xf>
    <xf numFmtId="0" fontId="13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left" vertical="center" wrapText="1"/>
    </xf>
    <xf numFmtId="0" fontId="2" fillId="0" borderId="2" xfId="0" applyFont="1" applyBorder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44" fontId="2" fillId="0" borderId="2" xfId="0" applyNumberFormat="1" applyFont="1" applyBorder="1"/>
    <xf numFmtId="0" fontId="12" fillId="8" borderId="0" xfId="0" applyFont="1" applyFill="1" applyAlignment="1">
      <alignment horizontal="left" vertical="center"/>
    </xf>
    <xf numFmtId="0" fontId="13" fillId="8" borderId="0" xfId="0" applyFont="1" applyFill="1" applyAlignment="1">
      <alignment horizontal="left" vertical="center" wrapText="1"/>
    </xf>
    <xf numFmtId="0" fontId="13" fillId="8" borderId="0" xfId="0" applyFont="1" applyFill="1" applyAlignment="1">
      <alignment horizontal="center" vertical="center" wrapText="1"/>
    </xf>
    <xf numFmtId="0" fontId="4" fillId="7" borderId="19" xfId="0" applyFont="1" applyFill="1" applyBorder="1"/>
    <xf numFmtId="0" fontId="4" fillId="7" borderId="19" xfId="0" applyFont="1" applyFill="1" applyBorder="1" applyAlignment="1">
      <alignment horizontal="left" vertical="center"/>
    </xf>
    <xf numFmtId="0" fontId="4" fillId="7" borderId="19" xfId="0" applyFont="1" applyFill="1" applyBorder="1" applyAlignment="1">
      <alignment horizontal="center" vertical="center"/>
    </xf>
    <xf numFmtId="44" fontId="4" fillId="7" borderId="20" xfId="0" applyNumberFormat="1" applyFont="1" applyFill="1" applyBorder="1"/>
    <xf numFmtId="49" fontId="9" fillId="9" borderId="12" xfId="0" applyNumberFormat="1" applyFont="1" applyFill="1" applyBorder="1" applyAlignment="1">
      <alignment horizontal="left" vertical="top" wrapText="1"/>
    </xf>
    <xf numFmtId="0" fontId="15" fillId="9" borderId="12" xfId="0" applyFont="1" applyFill="1" applyBorder="1" applyAlignment="1">
      <alignment horizontal="left" vertical="center" wrapText="1"/>
    </xf>
    <xf numFmtId="164" fontId="9" fillId="9" borderId="12" xfId="0" applyNumberFormat="1" applyFont="1" applyFill="1" applyBorder="1" applyAlignment="1">
      <alignment horizontal="left" vertical="top"/>
    </xf>
    <xf numFmtId="1" fontId="9" fillId="9" borderId="12" xfId="0" applyNumberFormat="1" applyFont="1" applyFill="1" applyBorder="1" applyAlignment="1">
      <alignment horizontal="center" vertical="center"/>
    </xf>
    <xf numFmtId="165" fontId="9" fillId="9" borderId="12" xfId="0" applyNumberFormat="1" applyFont="1" applyFill="1" applyBorder="1" applyAlignment="1">
      <alignment horizontal="left" vertical="top"/>
    </xf>
    <xf numFmtId="0" fontId="4" fillId="8" borderId="18" xfId="0" applyFont="1" applyFill="1" applyBorder="1" applyAlignment="1">
      <alignment vertical="center"/>
    </xf>
    <xf numFmtId="0" fontId="4" fillId="8" borderId="19" xfId="0" applyFont="1" applyFill="1" applyBorder="1" applyAlignment="1">
      <alignment vertical="center"/>
    </xf>
    <xf numFmtId="0" fontId="4" fillId="8" borderId="19" xfId="0" applyFont="1" applyFill="1" applyBorder="1" applyAlignment="1">
      <alignment horizontal="center" vertical="center"/>
    </xf>
    <xf numFmtId="0" fontId="2" fillId="7" borderId="18" xfId="0" applyFont="1" applyFill="1" applyBorder="1"/>
    <xf numFmtId="0" fontId="4" fillId="7" borderId="19" xfId="0" applyFont="1" applyFill="1" applyBorder="1" applyAlignment="1">
      <alignment vertical="center"/>
    </xf>
    <xf numFmtId="0" fontId="12" fillId="7" borderId="17" xfId="0" applyFont="1" applyFill="1" applyBorder="1" applyAlignment="1">
      <alignment horizontal="left" vertical="center"/>
    </xf>
    <xf numFmtId="0" fontId="4" fillId="5" borderId="18" xfId="0" applyFont="1" applyFill="1" applyBorder="1" applyAlignment="1">
      <alignment horizontal="center" vertical="center" textRotation="90"/>
    </xf>
    <xf numFmtId="49" fontId="11" fillId="5" borderId="19" xfId="1" applyNumberFormat="1" applyFont="1" applyFill="1" applyBorder="1" applyAlignment="1">
      <alignment horizontal="center" vertical="center" wrapText="1"/>
    </xf>
    <xf numFmtId="49" fontId="9" fillId="5" borderId="19" xfId="1" applyNumberFormat="1" applyFont="1" applyFill="1" applyBorder="1" applyAlignment="1">
      <alignment horizontal="left" vertical="center" wrapText="1"/>
    </xf>
    <xf numFmtId="164" fontId="9" fillId="5" borderId="19" xfId="1" applyNumberFormat="1" applyFont="1" applyFill="1" applyBorder="1" applyAlignment="1">
      <alignment horizontal="center" vertical="top"/>
    </xf>
    <xf numFmtId="44" fontId="3" fillId="5" borderId="20" xfId="0" applyNumberFormat="1" applyFont="1" applyFill="1" applyBorder="1" applyAlignment="1">
      <alignment horizontal="right" vertical="center"/>
    </xf>
    <xf numFmtId="165" fontId="4" fillId="8" borderId="20" xfId="0" applyNumberFormat="1" applyFont="1" applyFill="1" applyBorder="1" applyAlignment="1">
      <alignment vertical="center"/>
    </xf>
    <xf numFmtId="44" fontId="8" fillId="5" borderId="1" xfId="0" applyNumberFormat="1" applyFont="1" applyFill="1" applyBorder="1" applyAlignment="1" applyProtection="1">
      <alignment horizontal="left" vertical="center"/>
      <protection locked="0"/>
    </xf>
    <xf numFmtId="44" fontId="8" fillId="5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0" xfId="0" quotePrefix="1" applyFont="1" applyBorder="1" applyAlignment="1" applyProtection="1">
      <alignment horizontal="center" vertical="center" wrapText="1"/>
      <protection locked="0"/>
    </xf>
    <xf numFmtId="0" fontId="2" fillId="0" borderId="17" xfId="0" applyFont="1" applyBorder="1"/>
    <xf numFmtId="0" fontId="3" fillId="2" borderId="1" xfId="0" applyFont="1" applyFill="1" applyBorder="1" applyAlignment="1">
      <alignment horizontal="center" vertical="center"/>
    </xf>
    <xf numFmtId="0" fontId="4" fillId="6" borderId="22" xfId="0" applyFont="1" applyFill="1" applyBorder="1" applyAlignment="1" applyProtection="1">
      <alignment horizontal="center" vertical="center" wrapText="1"/>
      <protection locked="0"/>
    </xf>
    <xf numFmtId="0" fontId="4" fillId="6" borderId="24" xfId="0" applyFont="1" applyFill="1" applyBorder="1" applyAlignment="1" applyProtection="1">
      <alignment horizontal="center" vertical="center" wrapText="1"/>
      <protection locked="0"/>
    </xf>
    <xf numFmtId="44" fontId="3" fillId="2" borderId="2" xfId="0" applyNumberFormat="1" applyFont="1" applyFill="1" applyBorder="1" applyAlignment="1">
      <alignment horizontal="right" vertical="center"/>
    </xf>
    <xf numFmtId="44" fontId="8" fillId="6" borderId="23" xfId="0" applyNumberFormat="1" applyFont="1" applyFill="1" applyBorder="1" applyAlignment="1" applyProtection="1">
      <alignment horizontal="right" vertical="center"/>
      <protection locked="0"/>
    </xf>
    <xf numFmtId="44" fontId="8" fillId="6" borderId="31" xfId="0" applyNumberFormat="1" applyFont="1" applyFill="1" applyBorder="1" applyAlignment="1" applyProtection="1">
      <alignment horizontal="right" vertical="center"/>
      <protection locked="0"/>
    </xf>
    <xf numFmtId="44" fontId="8" fillId="6" borderId="25" xfId="0" applyNumberFormat="1" applyFont="1" applyFill="1" applyBorder="1" applyAlignment="1" applyProtection="1">
      <alignment horizontal="right" vertical="center"/>
      <protection locked="0"/>
    </xf>
    <xf numFmtId="44" fontId="2" fillId="2" borderId="1" xfId="0" applyNumberFormat="1" applyFont="1" applyFill="1" applyBorder="1" applyAlignment="1">
      <alignment vertical="center" wrapText="1"/>
    </xf>
    <xf numFmtId="44" fontId="2" fillId="2" borderId="1" xfId="0" quotePrefix="1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 applyProtection="1">
      <alignment horizontal="right" vertical="center"/>
      <protection locked="0"/>
    </xf>
    <xf numFmtId="44" fontId="8" fillId="6" borderId="28" xfId="0" applyNumberFormat="1" applyFont="1" applyFill="1" applyBorder="1" applyAlignment="1" applyProtection="1">
      <alignment horizontal="right" vertical="center"/>
      <protection locked="0"/>
    </xf>
    <xf numFmtId="0" fontId="3" fillId="6" borderId="29" xfId="0" applyFont="1" applyFill="1" applyBorder="1" applyAlignment="1" applyProtection="1">
      <alignment horizontal="right" vertical="center"/>
      <protection locked="0"/>
    </xf>
    <xf numFmtId="44" fontId="8" fillId="6" borderId="30" xfId="0" applyNumberFormat="1" applyFont="1" applyFill="1" applyBorder="1" applyAlignment="1" applyProtection="1">
      <alignment horizontal="right" vertical="center"/>
      <protection locked="0"/>
    </xf>
    <xf numFmtId="44" fontId="8" fillId="6" borderId="32" xfId="0" applyNumberFormat="1" applyFont="1" applyFill="1" applyBorder="1" applyAlignment="1" applyProtection="1">
      <alignment horizontal="right" vertical="center"/>
      <protection locked="0"/>
    </xf>
    <xf numFmtId="0" fontId="3" fillId="6" borderId="33" xfId="0" applyFont="1" applyFill="1" applyBorder="1" applyAlignment="1" applyProtection="1">
      <alignment horizontal="right" vertical="center"/>
      <protection locked="0"/>
    </xf>
    <xf numFmtId="44" fontId="18" fillId="5" borderId="25" xfId="0" applyNumberFormat="1" applyFont="1" applyFill="1" applyBorder="1" applyAlignment="1">
      <alignment horizontal="center" vertical="center"/>
    </xf>
    <xf numFmtId="44" fontId="0" fillId="10" borderId="23" xfId="0" applyNumberFormat="1" applyFill="1" applyBorder="1" applyAlignment="1">
      <alignment horizontal="center" vertical="center"/>
    </xf>
    <xf numFmtId="44" fontId="2" fillId="2" borderId="0" xfId="0" applyNumberFormat="1" applyFont="1" applyFill="1" applyAlignment="1">
      <alignment vertical="center" wrapText="1"/>
    </xf>
    <xf numFmtId="0" fontId="3" fillId="2" borderId="10" xfId="0" applyFont="1" applyFill="1" applyBorder="1" applyAlignment="1">
      <alignment horizontal="center" vertical="center"/>
    </xf>
    <xf numFmtId="44" fontId="3" fillId="2" borderId="17" xfId="0" applyNumberFormat="1" applyFont="1" applyFill="1" applyBorder="1" applyAlignment="1">
      <alignment horizontal="right" vertical="center"/>
    </xf>
    <xf numFmtId="44" fontId="2" fillId="0" borderId="0" xfId="0" applyNumberFormat="1" applyFont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4" fillId="0" borderId="36" xfId="0" applyFont="1" applyBorder="1" applyAlignment="1">
      <alignment horizontal="center" vertical="center" textRotation="9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textRotation="90"/>
    </xf>
    <xf numFmtId="0" fontId="4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0" fontId="4" fillId="8" borderId="4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horizontal="right" vertical="center"/>
    </xf>
    <xf numFmtId="44" fontId="3" fillId="8" borderId="1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/>
    </xf>
    <xf numFmtId="0" fontId="4" fillId="8" borderId="18" xfId="0" applyFont="1" applyFill="1" applyBorder="1" applyAlignment="1">
      <alignment horizontal="center" vertical="center" wrapText="1"/>
    </xf>
    <xf numFmtId="0" fontId="2" fillId="8" borderId="19" xfId="0" applyFont="1" applyFill="1" applyBorder="1" applyAlignment="1">
      <alignment vertical="center" wrapText="1"/>
    </xf>
    <xf numFmtId="0" fontId="3" fillId="8" borderId="19" xfId="0" applyFont="1" applyFill="1" applyBorder="1" applyAlignment="1">
      <alignment horizontal="right" vertical="center"/>
    </xf>
    <xf numFmtId="44" fontId="3" fillId="8" borderId="20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44" fontId="3" fillId="0" borderId="0" xfId="0" applyNumberFormat="1" applyFont="1" applyAlignment="1">
      <alignment horizontal="right" vertical="center"/>
    </xf>
    <xf numFmtId="0" fontId="4" fillId="8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  <protection locked="0"/>
    </xf>
    <xf numFmtId="0" fontId="4" fillId="6" borderId="40" xfId="0" applyFont="1" applyFill="1" applyBorder="1" applyAlignment="1" applyProtection="1">
      <alignment horizontal="center" vertical="center" wrapText="1"/>
      <protection locked="0"/>
    </xf>
    <xf numFmtId="0" fontId="4" fillId="6" borderId="38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/>
    </xf>
    <xf numFmtId="0" fontId="4" fillId="6" borderId="40" xfId="0" applyFont="1" applyFill="1" applyBorder="1" applyAlignment="1">
      <alignment horizontal="center" vertical="center" textRotation="90"/>
    </xf>
    <xf numFmtId="0" fontId="4" fillId="8" borderId="41" xfId="0" applyFont="1" applyFill="1" applyBorder="1" applyAlignment="1">
      <alignment horizontal="center" vertical="center" wrapText="1"/>
    </xf>
    <xf numFmtId="49" fontId="9" fillId="9" borderId="11" xfId="0" applyNumberFormat="1" applyFont="1" applyFill="1" applyBorder="1" applyAlignment="1">
      <alignment horizontal="center" vertical="center" wrapText="1"/>
    </xf>
    <xf numFmtId="49" fontId="9" fillId="9" borderId="12" xfId="0" applyNumberFormat="1" applyFont="1" applyFill="1" applyBorder="1" applyAlignment="1">
      <alignment horizontal="center" vertical="center" wrapText="1"/>
    </xf>
    <xf numFmtId="49" fontId="9" fillId="0" borderId="11" xfId="1" applyNumberFormat="1" applyFont="1" applyFill="1" applyBorder="1" applyAlignment="1">
      <alignment horizontal="center" vertical="center" wrapText="1"/>
    </xf>
    <xf numFmtId="49" fontId="9" fillId="0" borderId="12" xfId="1" applyNumberFormat="1" applyFont="1" applyFill="1" applyBorder="1" applyAlignment="1">
      <alignment horizontal="center" vertical="center" wrapText="1"/>
    </xf>
    <xf numFmtId="49" fontId="9" fillId="5" borderId="19" xfId="1" applyNumberFormat="1" applyFont="1" applyFill="1" applyBorder="1" applyAlignment="1">
      <alignment horizontal="center" vertical="center" wrapText="1"/>
    </xf>
    <xf numFmtId="49" fontId="9" fillId="9" borderId="11" xfId="0" applyNumberFormat="1" applyFont="1" applyFill="1" applyBorder="1" applyAlignment="1">
      <alignment horizontal="center" vertical="center"/>
    </xf>
    <xf numFmtId="49" fontId="9" fillId="9" borderId="11" xfId="0" applyNumberFormat="1" applyFont="1" applyFill="1" applyBorder="1" applyAlignment="1">
      <alignment horizontal="left" vertical="center"/>
    </xf>
    <xf numFmtId="49" fontId="9" fillId="9" borderId="12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6" borderId="40" xfId="0" applyFont="1" applyFill="1" applyBorder="1" applyAlignment="1" applyProtection="1">
      <alignment horizontal="right" vertical="center"/>
      <protection locked="0"/>
    </xf>
    <xf numFmtId="0" fontId="3" fillId="6" borderId="37" xfId="0" applyFont="1" applyFill="1" applyBorder="1" applyAlignment="1" applyProtection="1">
      <alignment horizontal="right" vertical="center"/>
      <protection locked="0"/>
    </xf>
    <xf numFmtId="0" fontId="3" fillId="6" borderId="38" xfId="0" applyFont="1" applyFill="1" applyBorder="1" applyAlignment="1" applyProtection="1">
      <alignment horizontal="right" vertical="center"/>
      <protection locked="0"/>
    </xf>
    <xf numFmtId="0" fontId="4" fillId="6" borderId="0" xfId="0" applyFont="1" applyFill="1" applyAlignment="1">
      <alignment horizontal="center" vertical="center" textRotation="90"/>
    </xf>
    <xf numFmtId="0" fontId="3" fillId="6" borderId="8" xfId="0" applyFont="1" applyFill="1" applyBorder="1" applyAlignment="1">
      <alignment horizontal="center" vertical="center"/>
    </xf>
    <xf numFmtId="44" fontId="3" fillId="6" borderId="39" xfId="0" applyNumberFormat="1" applyFont="1" applyFill="1" applyBorder="1" applyAlignment="1">
      <alignment horizontal="right" vertical="center"/>
    </xf>
    <xf numFmtId="0" fontId="12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textRotation="90"/>
    </xf>
    <xf numFmtId="44" fontId="2" fillId="7" borderId="1" xfId="0" applyNumberFormat="1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/>
    </xf>
    <xf numFmtId="44" fontId="3" fillId="7" borderId="1" xfId="0" applyNumberFormat="1" applyFont="1" applyFill="1" applyBorder="1" applyAlignment="1">
      <alignment horizontal="right" vertical="center"/>
    </xf>
    <xf numFmtId="0" fontId="4" fillId="7" borderId="8" xfId="0" applyFont="1" applyFill="1" applyBorder="1" applyAlignment="1">
      <alignment horizontal="center" vertical="center" textRotation="90"/>
    </xf>
    <xf numFmtId="0" fontId="4" fillId="7" borderId="8" xfId="0" applyFont="1" applyFill="1" applyBorder="1" applyAlignment="1">
      <alignment horizontal="center"/>
    </xf>
    <xf numFmtId="0" fontId="2" fillId="7" borderId="8" xfId="0" applyFont="1" applyFill="1" applyBorder="1"/>
    <xf numFmtId="44" fontId="2" fillId="7" borderId="8" xfId="0" applyNumberFormat="1" applyFont="1" applyFill="1" applyBorder="1" applyAlignment="1">
      <alignment vertical="center" wrapText="1"/>
    </xf>
    <xf numFmtId="0" fontId="3" fillId="7" borderId="8" xfId="0" applyFont="1" applyFill="1" applyBorder="1" applyAlignment="1">
      <alignment horizontal="center" vertical="center"/>
    </xf>
    <xf numFmtId="0" fontId="4" fillId="7" borderId="35" xfId="0" applyFont="1" applyFill="1" applyBorder="1" applyAlignment="1">
      <alignment horizontal="center" vertical="center" textRotation="90"/>
    </xf>
    <xf numFmtId="0" fontId="2" fillId="0" borderId="35" xfId="0" applyFont="1" applyBorder="1"/>
    <xf numFmtId="0" fontId="2" fillId="0" borderId="35" xfId="0" applyFont="1" applyBorder="1" applyAlignment="1">
      <alignment horizontal="center" vertical="center"/>
    </xf>
    <xf numFmtId="44" fontId="2" fillId="0" borderId="35" xfId="0" applyNumberFormat="1" applyFont="1" applyBorder="1" applyAlignment="1">
      <alignment vertical="center" wrapText="1"/>
    </xf>
    <xf numFmtId="0" fontId="3" fillId="0" borderId="35" xfId="0" applyFont="1" applyBorder="1" applyAlignment="1">
      <alignment horizontal="center" vertical="center"/>
    </xf>
    <xf numFmtId="44" fontId="3" fillId="0" borderId="35" xfId="0" applyNumberFormat="1" applyFont="1" applyBorder="1" applyAlignment="1">
      <alignment horizontal="right" vertical="center"/>
    </xf>
    <xf numFmtId="44" fontId="3" fillId="7" borderId="20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17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4" fillId="6" borderId="10" xfId="0" applyFont="1" applyFill="1" applyBorder="1" applyAlignment="1">
      <alignment horizontal="center" vertical="center" textRotation="90"/>
    </xf>
    <xf numFmtId="0" fontId="4" fillId="6" borderId="0" xfId="0" applyFont="1" applyFill="1" applyAlignment="1">
      <alignment horizontal="center" vertical="center" textRotation="90"/>
    </xf>
    <xf numFmtId="0" fontId="4" fillId="2" borderId="4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left" vertical="center" wrapText="1"/>
    </xf>
    <xf numFmtId="0" fontId="18" fillId="6" borderId="19" xfId="0" applyFont="1" applyFill="1" applyBorder="1" applyAlignment="1">
      <alignment horizontal="left" vertical="center" wrapText="1"/>
    </xf>
    <xf numFmtId="0" fontId="18" fillId="6" borderId="8" xfId="0" applyFont="1" applyFill="1" applyBorder="1" applyAlignment="1">
      <alignment horizontal="left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center" vertical="center" textRotation="90"/>
    </xf>
    <xf numFmtId="0" fontId="4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49" fontId="12" fillId="7" borderId="9" xfId="0" applyNumberFormat="1" applyFont="1" applyFill="1" applyBorder="1" applyAlignment="1">
      <alignment horizontal="center" vertical="center" textRotation="90"/>
    </xf>
    <xf numFmtId="49" fontId="12" fillId="7" borderId="10" xfId="0" applyNumberFormat="1" applyFont="1" applyFill="1" applyBorder="1" applyAlignment="1">
      <alignment horizontal="center" vertical="center" textRotation="90"/>
    </xf>
    <xf numFmtId="0" fontId="12" fillId="8" borderId="17" xfId="0" applyFont="1" applyFill="1" applyBorder="1" applyAlignment="1">
      <alignment horizontal="left" vertical="center"/>
    </xf>
    <xf numFmtId="0" fontId="12" fillId="8" borderId="0" xfId="0" applyFont="1" applyFill="1" applyAlignment="1">
      <alignment horizontal="left" vertical="center"/>
    </xf>
    <xf numFmtId="49" fontId="11" fillId="0" borderId="13" xfId="1" applyNumberFormat="1" applyFont="1" applyFill="1" applyBorder="1" applyAlignment="1">
      <alignment horizontal="center" vertical="center" wrapText="1"/>
    </xf>
    <xf numFmtId="0" fontId="8" fillId="10" borderId="22" xfId="0" applyFont="1" applyFill="1" applyBorder="1" applyAlignment="1">
      <alignment horizontal="left" vertical="center"/>
    </xf>
    <xf numFmtId="0" fontId="0" fillId="10" borderId="34" xfId="0" applyFill="1" applyBorder="1" applyAlignment="1">
      <alignment horizontal="left" vertical="center"/>
    </xf>
    <xf numFmtId="0" fontId="16" fillId="5" borderId="24" xfId="0" applyFont="1" applyFill="1" applyBorder="1" applyAlignment="1">
      <alignment horizontal="left" vertical="center"/>
    </xf>
    <xf numFmtId="0" fontId="18" fillId="5" borderId="35" xfId="0" applyFont="1" applyFill="1" applyBorder="1" applyAlignment="1">
      <alignment horizontal="left" vertical="center"/>
    </xf>
    <xf numFmtId="0" fontId="1" fillId="0" borderId="0" xfId="0" applyFont="1"/>
    <xf numFmtId="0" fontId="12" fillId="3" borderId="1" xfId="0" applyFont="1" applyFill="1" applyBorder="1" applyAlignment="1">
      <alignment horizontal="center" vertical="center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43" xfId="2" applyFont="1" applyBorder="1" applyAlignment="1">
      <alignment horizontal="left" vertical="top" wrapText="1"/>
    </xf>
    <xf numFmtId="0" fontId="1" fillId="0" borderId="1" xfId="3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35" xfId="0" applyFont="1" applyBorder="1"/>
    <xf numFmtId="0" fontId="1" fillId="7" borderId="8" xfId="0" applyFont="1" applyFill="1" applyBorder="1"/>
    <xf numFmtId="0" fontId="1" fillId="8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8" borderId="19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0" borderId="17" xfId="0" quotePrefix="1" applyFont="1" applyBorder="1" applyAlignment="1" applyProtection="1">
      <alignment vertical="center" wrapText="1"/>
      <protection locked="0"/>
    </xf>
    <xf numFmtId="0" fontId="1" fillId="6" borderId="26" xfId="0" quotePrefix="1" applyFont="1" applyFill="1" applyBorder="1" applyAlignment="1" applyProtection="1">
      <alignment horizontal="center" vertical="center" wrapText="1"/>
      <protection locked="0"/>
    </xf>
    <xf numFmtId="0" fontId="1" fillId="6" borderId="27" xfId="0" quotePrefix="1" applyFont="1" applyFill="1" applyBorder="1" applyAlignment="1" applyProtection="1">
      <alignment horizontal="center" vertical="center" wrapText="1"/>
      <protection locked="0"/>
    </xf>
  </cellXfs>
  <cellStyles count="4">
    <cellStyle name="Normal" xfId="0" builtinId="0"/>
    <cellStyle name="Normal 2" xfId="1" xr:uid="{00000000-0005-0000-0000-000001000000}"/>
    <cellStyle name="Normal 3" xfId="3" xr:uid="{55A26AE0-CA48-4275-B8AE-5437EF482F7A}"/>
    <cellStyle name="Normal 4" xfId="2" xr:uid="{F1DBAEF2-963E-4F51-AD2D-CEFCD8257A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6"/>
  <sheetViews>
    <sheetView tabSelected="1" zoomScale="70" zoomScaleNormal="70" zoomScaleSheetLayoutView="85" workbookViewId="0">
      <pane xSplit="4" ySplit="5" topLeftCell="E6" activePane="bottomRight" state="frozen"/>
      <selection pane="topRight" activeCell="D1" sqref="D1"/>
      <selection pane="bottomLeft" activeCell="A6" sqref="A6"/>
      <selection pane="bottomRight" activeCell="D21" sqref="D21"/>
    </sheetView>
  </sheetViews>
  <sheetFormatPr baseColWidth="10" defaultColWidth="11.42578125" defaultRowHeight="14.25" x14ac:dyDescent="0.2"/>
  <cols>
    <col min="1" max="1" width="8.28515625" style="1" customWidth="1"/>
    <col min="2" max="2" width="37.5703125" style="1" customWidth="1"/>
    <col min="3" max="3" width="21" style="1" customWidth="1"/>
    <col min="4" max="4" width="50.28515625" style="224" customWidth="1"/>
    <col min="5" max="5" width="50.28515625" style="1" customWidth="1"/>
    <col min="6" max="7" width="34.5703125" style="1" customWidth="1"/>
    <col min="8" max="8" width="32.28515625" style="1" customWidth="1"/>
    <col min="9" max="16384" width="11.42578125" style="1"/>
  </cols>
  <sheetData>
    <row r="1" spans="1:8" ht="31.5" customHeight="1" x14ac:dyDescent="0.2">
      <c r="A1" s="182" t="s">
        <v>0</v>
      </c>
      <c r="B1" s="183"/>
      <c r="C1" s="183"/>
      <c r="D1" s="183"/>
      <c r="E1" s="183"/>
      <c r="F1" s="183"/>
      <c r="G1" s="183"/>
      <c r="H1" s="183"/>
    </row>
    <row r="2" spans="1:8" ht="15.75" thickBot="1" x14ac:dyDescent="0.25">
      <c r="A2" s="184" t="s">
        <v>1</v>
      </c>
      <c r="B2" s="185"/>
      <c r="C2" s="185"/>
      <c r="D2" s="185"/>
      <c r="E2" s="185"/>
      <c r="F2" s="185"/>
      <c r="G2" s="185"/>
      <c r="H2" s="185"/>
    </row>
    <row r="3" spans="1:8" ht="10.9" customHeight="1" x14ac:dyDescent="0.2"/>
    <row r="4" spans="1:8" ht="36.75" customHeight="1" x14ac:dyDescent="0.2">
      <c r="A4" s="2"/>
      <c r="B4" s="186" t="s">
        <v>2</v>
      </c>
      <c r="C4" s="186" t="s">
        <v>3</v>
      </c>
      <c r="D4" s="225" t="s">
        <v>4</v>
      </c>
      <c r="E4" s="187" t="s">
        <v>5</v>
      </c>
      <c r="F4" s="189" t="s">
        <v>6</v>
      </c>
      <c r="G4" s="190" t="s">
        <v>7</v>
      </c>
      <c r="H4" s="190" t="s">
        <v>8</v>
      </c>
    </row>
    <row r="5" spans="1:8" ht="111" customHeight="1" x14ac:dyDescent="0.2">
      <c r="A5" s="2"/>
      <c r="B5" s="186"/>
      <c r="C5" s="186"/>
      <c r="D5" s="225"/>
      <c r="E5" s="188"/>
      <c r="F5" s="189"/>
      <c r="G5" s="191"/>
      <c r="H5" s="191"/>
    </row>
    <row r="6" spans="1:8" ht="40.5" customHeight="1" x14ac:dyDescent="0.2">
      <c r="A6" s="197" t="s">
        <v>9</v>
      </c>
      <c r="B6" s="11" t="s">
        <v>10</v>
      </c>
      <c r="C6" s="107" t="s">
        <v>159</v>
      </c>
      <c r="D6" s="226" t="s">
        <v>160</v>
      </c>
      <c r="E6" s="105"/>
      <c r="F6" s="98">
        <v>2</v>
      </c>
      <c r="G6" s="98" t="s">
        <v>11</v>
      </c>
      <c r="H6" s="4">
        <f>E6*F6</f>
        <v>0</v>
      </c>
    </row>
    <row r="7" spans="1:8" ht="50.25" customHeight="1" x14ac:dyDescent="0.2">
      <c r="A7" s="197"/>
      <c r="B7" s="205" t="s">
        <v>12</v>
      </c>
      <c r="C7" s="144" t="s">
        <v>13</v>
      </c>
      <c r="D7" s="227" t="s">
        <v>185</v>
      </c>
      <c r="E7" s="105"/>
      <c r="F7" s="98">
        <f>1.6*1.2</f>
        <v>1.92</v>
      </c>
      <c r="G7" s="98" t="s">
        <v>11</v>
      </c>
      <c r="H7" s="4"/>
    </row>
    <row r="8" spans="1:8" ht="50.25" customHeight="1" x14ac:dyDescent="0.2">
      <c r="A8" s="197"/>
      <c r="B8" s="206"/>
      <c r="C8" s="144" t="s">
        <v>13</v>
      </c>
      <c r="D8" s="227" t="s">
        <v>184</v>
      </c>
      <c r="E8" s="105"/>
      <c r="F8" s="42">
        <f>1*1.2*2</f>
        <v>2.4</v>
      </c>
      <c r="G8" s="98" t="s">
        <v>11</v>
      </c>
      <c r="H8" s="4">
        <f t="shared" ref="H8:H32" si="0">E8*F8</f>
        <v>0</v>
      </c>
    </row>
    <row r="9" spans="1:8" ht="57.6" customHeight="1" x14ac:dyDescent="0.2">
      <c r="A9" s="197"/>
      <c r="B9" s="206"/>
      <c r="C9" s="144" t="s">
        <v>13</v>
      </c>
      <c r="D9" s="227" t="s">
        <v>186</v>
      </c>
      <c r="E9" s="105"/>
      <c r="F9" s="42">
        <f>1*1.2*1</f>
        <v>1.2</v>
      </c>
      <c r="G9" s="98" t="s">
        <v>11</v>
      </c>
      <c r="H9" s="4">
        <f t="shared" si="0"/>
        <v>0</v>
      </c>
    </row>
    <row r="10" spans="1:8" ht="57.6" customHeight="1" x14ac:dyDescent="0.2">
      <c r="A10" s="197"/>
      <c r="B10" s="206"/>
      <c r="C10" s="144" t="s">
        <v>13</v>
      </c>
      <c r="D10" s="227" t="s">
        <v>187</v>
      </c>
      <c r="E10" s="105"/>
      <c r="F10" s="42">
        <f>1*1.1*1</f>
        <v>1.1000000000000001</v>
      </c>
      <c r="G10" s="98" t="s">
        <v>11</v>
      </c>
      <c r="H10" s="4">
        <f t="shared" si="0"/>
        <v>0</v>
      </c>
    </row>
    <row r="11" spans="1:8" ht="57.6" customHeight="1" x14ac:dyDescent="0.2">
      <c r="A11" s="197"/>
      <c r="B11" s="206"/>
      <c r="C11" s="144" t="s">
        <v>13</v>
      </c>
      <c r="D11" s="227" t="s">
        <v>188</v>
      </c>
      <c r="E11" s="105"/>
      <c r="F11" s="42">
        <f>1*1.1*1</f>
        <v>1.1000000000000001</v>
      </c>
      <c r="G11" s="98" t="s">
        <v>11</v>
      </c>
      <c r="H11" s="4">
        <f t="shared" ref="H11" si="1">E11*F11</f>
        <v>0</v>
      </c>
    </row>
    <row r="12" spans="1:8" ht="49.5" customHeight="1" x14ac:dyDescent="0.2">
      <c r="A12" s="198"/>
      <c r="B12" s="199" t="s">
        <v>14</v>
      </c>
      <c r="C12" s="107" t="s">
        <v>161</v>
      </c>
      <c r="D12" s="227" t="s">
        <v>189</v>
      </c>
      <c r="E12" s="105"/>
      <c r="F12" s="42">
        <f>0.15*0.02*6</f>
        <v>1.8000000000000002E-2</v>
      </c>
      <c r="G12" s="98" t="s">
        <v>11</v>
      </c>
      <c r="H12" s="4">
        <f t="shared" si="0"/>
        <v>0</v>
      </c>
    </row>
    <row r="13" spans="1:8" ht="45" customHeight="1" x14ac:dyDescent="0.2">
      <c r="A13" s="198"/>
      <c r="B13" s="199"/>
      <c r="C13" s="107" t="s">
        <v>15</v>
      </c>
      <c r="D13" s="227" t="s">
        <v>190</v>
      </c>
      <c r="E13" s="106"/>
      <c r="F13" s="42">
        <f>3.5*1.5*1</f>
        <v>5.25</v>
      </c>
      <c r="G13" s="98" t="s">
        <v>11</v>
      </c>
      <c r="H13" s="4">
        <f t="shared" si="0"/>
        <v>0</v>
      </c>
    </row>
    <row r="14" spans="1:8" ht="60.75" customHeight="1" x14ac:dyDescent="0.2">
      <c r="A14" s="197"/>
      <c r="B14" s="155" t="s">
        <v>16</v>
      </c>
      <c r="C14" s="107" t="s">
        <v>17</v>
      </c>
      <c r="D14" s="227" t="s">
        <v>191</v>
      </c>
      <c r="E14" s="105"/>
      <c r="F14" s="181">
        <f>0.783*2.31*1</f>
        <v>1.8087300000000002</v>
      </c>
      <c r="G14" s="98" t="s">
        <v>11</v>
      </c>
      <c r="H14" s="4">
        <f t="shared" si="0"/>
        <v>0</v>
      </c>
    </row>
    <row r="15" spans="1:8" ht="57" x14ac:dyDescent="0.2">
      <c r="A15" s="197"/>
      <c r="B15" s="9" t="s">
        <v>18</v>
      </c>
      <c r="C15" s="107" t="s">
        <v>162</v>
      </c>
      <c r="D15" s="226" t="s">
        <v>192</v>
      </c>
      <c r="E15" s="105"/>
      <c r="F15" s="42">
        <f>1.8*50*4</f>
        <v>360</v>
      </c>
      <c r="G15" s="98" t="s">
        <v>11</v>
      </c>
      <c r="H15" s="4">
        <f t="shared" si="0"/>
        <v>0</v>
      </c>
    </row>
    <row r="16" spans="1:8" ht="41.25" customHeight="1" x14ac:dyDescent="0.2">
      <c r="A16" s="197"/>
      <c r="B16" s="200" t="s">
        <v>19</v>
      </c>
      <c r="C16" s="107" t="s">
        <v>20</v>
      </c>
      <c r="D16" s="226" t="s">
        <v>193</v>
      </c>
      <c r="E16" s="106"/>
      <c r="F16" s="42">
        <f>0.15*0.2*1</f>
        <v>0.03</v>
      </c>
      <c r="G16" s="98" t="s">
        <v>11</v>
      </c>
      <c r="H16" s="4">
        <f t="shared" si="0"/>
        <v>0</v>
      </c>
    </row>
    <row r="17" spans="1:8" ht="38.25" customHeight="1" x14ac:dyDescent="0.2">
      <c r="A17" s="197"/>
      <c r="B17" s="201"/>
      <c r="C17" s="107" t="s">
        <v>163</v>
      </c>
      <c r="D17" s="227" t="s">
        <v>194</v>
      </c>
      <c r="E17" s="105"/>
      <c r="F17" s="42">
        <f>0.15*0.2*250</f>
        <v>7.5</v>
      </c>
      <c r="G17" s="98" t="s">
        <v>11</v>
      </c>
      <c r="H17" s="4">
        <f t="shared" si="0"/>
        <v>0</v>
      </c>
    </row>
    <row r="18" spans="1:8" ht="57" customHeight="1" x14ac:dyDescent="0.2">
      <c r="A18" s="197"/>
      <c r="B18" s="9" t="s">
        <v>21</v>
      </c>
      <c r="C18" s="107" t="s">
        <v>164</v>
      </c>
      <c r="D18" s="227" t="s">
        <v>195</v>
      </c>
      <c r="E18" s="105"/>
      <c r="F18" s="42">
        <f>0.4*0.3*6</f>
        <v>0.72</v>
      </c>
      <c r="G18" s="98" t="s">
        <v>11</v>
      </c>
      <c r="H18" s="4">
        <f t="shared" si="0"/>
        <v>0</v>
      </c>
    </row>
    <row r="19" spans="1:8" ht="52.5" customHeight="1" x14ac:dyDescent="0.2">
      <c r="A19" s="197"/>
      <c r="B19" s="9" t="s">
        <v>22</v>
      </c>
      <c r="C19" s="107" t="s">
        <v>165</v>
      </c>
      <c r="D19" s="227" t="s">
        <v>196</v>
      </c>
      <c r="E19" s="105"/>
      <c r="F19" s="42">
        <f>0.25*0.3*12</f>
        <v>0.89999999999999991</v>
      </c>
      <c r="G19" s="98" t="s">
        <v>11</v>
      </c>
      <c r="H19" s="4">
        <f t="shared" si="0"/>
        <v>0</v>
      </c>
    </row>
    <row r="20" spans="1:8" ht="66" x14ac:dyDescent="0.2">
      <c r="A20" s="197"/>
      <c r="B20" s="9" t="s">
        <v>23</v>
      </c>
      <c r="C20" s="107" t="s">
        <v>166</v>
      </c>
      <c r="D20" s="227" t="s">
        <v>197</v>
      </c>
      <c r="E20" s="105"/>
      <c r="F20" s="42">
        <f>0.2*0.3*5</f>
        <v>0.3</v>
      </c>
      <c r="G20" s="98" t="s">
        <v>11</v>
      </c>
      <c r="H20" s="4">
        <f t="shared" si="0"/>
        <v>0</v>
      </c>
    </row>
    <row r="21" spans="1:8" ht="138" customHeight="1" x14ac:dyDescent="0.2">
      <c r="A21" s="197"/>
      <c r="B21" s="192" t="s">
        <v>24</v>
      </c>
      <c r="C21" s="13" t="s">
        <v>167</v>
      </c>
      <c r="D21" s="227" t="s">
        <v>25</v>
      </c>
      <c r="E21" s="105"/>
      <c r="F21" s="42">
        <f>(1*0.8)+((0.34*0.22)*5)+(1.64*2.31)+(0.783*2.31)+(0.34*0.34)</f>
        <v>6.8867299999999991</v>
      </c>
      <c r="G21" s="98" t="s">
        <v>11</v>
      </c>
      <c r="H21" s="4">
        <f t="shared" si="0"/>
        <v>0</v>
      </c>
    </row>
    <row r="22" spans="1:8" ht="66.75" customHeight="1" x14ac:dyDescent="0.2">
      <c r="A22" s="10"/>
      <c r="B22" s="193"/>
      <c r="C22" s="13" t="s">
        <v>168</v>
      </c>
      <c r="D22" s="227" t="s">
        <v>198</v>
      </c>
      <c r="E22" s="105"/>
      <c r="F22" s="42">
        <f>(1.4*4.7)*2</f>
        <v>13.16</v>
      </c>
      <c r="G22" s="98" t="s">
        <v>11</v>
      </c>
      <c r="H22" s="4"/>
    </row>
    <row r="23" spans="1:8" ht="132.75" customHeight="1" x14ac:dyDescent="0.2">
      <c r="A23" s="10"/>
      <c r="B23" s="192" t="s">
        <v>169</v>
      </c>
      <c r="C23" s="13" t="s">
        <v>170</v>
      </c>
      <c r="D23" s="227" t="s">
        <v>199</v>
      </c>
      <c r="E23" s="105"/>
      <c r="F23" s="42">
        <f>0.6*0.2*3</f>
        <v>0.36</v>
      </c>
      <c r="G23" s="98" t="s">
        <v>11</v>
      </c>
      <c r="H23" s="4">
        <f t="shared" si="0"/>
        <v>0</v>
      </c>
    </row>
    <row r="24" spans="1:8" ht="45" customHeight="1" x14ac:dyDescent="0.2">
      <c r="A24" s="10"/>
      <c r="B24" s="207"/>
      <c r="C24" s="13" t="s">
        <v>171</v>
      </c>
      <c r="D24" s="226" t="s">
        <v>172</v>
      </c>
      <c r="E24" s="105"/>
      <c r="F24" s="42">
        <v>3</v>
      </c>
      <c r="G24" s="98" t="s">
        <v>51</v>
      </c>
      <c r="H24" s="4">
        <f t="shared" si="0"/>
        <v>0</v>
      </c>
    </row>
    <row r="25" spans="1:8" ht="66" customHeight="1" x14ac:dyDescent="0.2">
      <c r="A25" s="10"/>
      <c r="B25" s="193"/>
      <c r="C25" s="13" t="s">
        <v>173</v>
      </c>
      <c r="D25" s="228" t="s">
        <v>200</v>
      </c>
      <c r="E25" s="105"/>
      <c r="F25" s="42">
        <f>0.8*0.8*6</f>
        <v>3.8400000000000007</v>
      </c>
      <c r="G25" s="98" t="s">
        <v>11</v>
      </c>
      <c r="H25" s="4">
        <f t="shared" si="0"/>
        <v>0</v>
      </c>
    </row>
    <row r="26" spans="1:8" ht="48.75" customHeight="1" x14ac:dyDescent="0.2">
      <c r="A26" s="10"/>
      <c r="B26" s="192" t="s">
        <v>26</v>
      </c>
      <c r="C26" s="13" t="s">
        <v>43</v>
      </c>
      <c r="D26" s="227" t="s">
        <v>201</v>
      </c>
      <c r="E26" s="105"/>
      <c r="F26" s="13">
        <f>0.6*0.3*1</f>
        <v>0.18</v>
      </c>
      <c r="G26" s="98" t="s">
        <v>11</v>
      </c>
      <c r="H26" s="4">
        <f t="shared" si="0"/>
        <v>0</v>
      </c>
    </row>
    <row r="27" spans="1:8" ht="48" customHeight="1" x14ac:dyDescent="0.2">
      <c r="A27" s="10"/>
      <c r="B27" s="193"/>
      <c r="C27" s="13" t="s">
        <v>167</v>
      </c>
      <c r="D27" s="227" t="s">
        <v>174</v>
      </c>
      <c r="E27" s="105"/>
      <c r="F27" s="13">
        <f>0.22*0.3*1</f>
        <v>6.6000000000000003E-2</v>
      </c>
      <c r="G27" s="98" t="s">
        <v>11</v>
      </c>
      <c r="H27" s="4">
        <f t="shared" si="0"/>
        <v>0</v>
      </c>
    </row>
    <row r="28" spans="1:8" ht="51.75" customHeight="1" x14ac:dyDescent="0.2">
      <c r="A28" s="6"/>
      <c r="B28" s="208" t="s">
        <v>27</v>
      </c>
      <c r="C28" s="13" t="s">
        <v>28</v>
      </c>
      <c r="D28" s="227" t="s">
        <v>204</v>
      </c>
      <c r="E28" s="105"/>
      <c r="F28" s="42">
        <f>1.5*5.6*1</f>
        <v>8.3999999999999986</v>
      </c>
      <c r="G28" s="98" t="s">
        <v>11</v>
      </c>
      <c r="H28" s="4">
        <f t="shared" si="0"/>
        <v>0</v>
      </c>
    </row>
    <row r="29" spans="1:8" ht="43.5" customHeight="1" x14ac:dyDescent="0.2">
      <c r="A29" s="6"/>
      <c r="B29" s="209"/>
      <c r="C29" s="13" t="s">
        <v>29</v>
      </c>
      <c r="D29" s="227" t="s">
        <v>203</v>
      </c>
      <c r="E29" s="105"/>
      <c r="F29" s="42">
        <f>1.5*4.6*2</f>
        <v>13.799999999999999</v>
      </c>
      <c r="G29" s="98" t="s">
        <v>11</v>
      </c>
      <c r="H29" s="4">
        <f t="shared" si="0"/>
        <v>0</v>
      </c>
    </row>
    <row r="30" spans="1:8" ht="43.5" customHeight="1" x14ac:dyDescent="0.2">
      <c r="A30" s="6"/>
      <c r="B30" s="209"/>
      <c r="C30" s="13" t="s">
        <v>29</v>
      </c>
      <c r="D30" s="227" t="s">
        <v>202</v>
      </c>
      <c r="E30" s="105"/>
      <c r="F30" s="42">
        <f>1.5*4.6*2</f>
        <v>13.799999999999999</v>
      </c>
      <c r="G30" s="98" t="s">
        <v>11</v>
      </c>
      <c r="H30" s="4">
        <f t="shared" si="0"/>
        <v>0</v>
      </c>
    </row>
    <row r="31" spans="1:8" ht="35.25" customHeight="1" x14ac:dyDescent="0.2">
      <c r="A31" s="160"/>
      <c r="B31" s="209"/>
      <c r="C31" s="13" t="s">
        <v>175</v>
      </c>
      <c r="D31" s="229" t="s">
        <v>178</v>
      </c>
      <c r="E31" s="105"/>
      <c r="F31" s="42">
        <v>1</v>
      </c>
      <c r="G31" s="98" t="s">
        <v>179</v>
      </c>
      <c r="H31" s="4">
        <f t="shared" si="0"/>
        <v>0</v>
      </c>
    </row>
    <row r="32" spans="1:8" ht="35.25" customHeight="1" thickBot="1" x14ac:dyDescent="0.25">
      <c r="A32" s="160"/>
      <c r="B32" s="210"/>
      <c r="C32" s="13" t="s">
        <v>176</v>
      </c>
      <c r="D32" s="229" t="s">
        <v>177</v>
      </c>
      <c r="E32" s="105"/>
      <c r="F32" s="42">
        <v>2</v>
      </c>
      <c r="G32" s="98" t="s">
        <v>179</v>
      </c>
      <c r="H32" s="4">
        <f t="shared" si="0"/>
        <v>0</v>
      </c>
    </row>
    <row r="33" spans="1:8" ht="32.25" customHeight="1" thickBot="1" x14ac:dyDescent="0.25">
      <c r="A33" s="145"/>
      <c r="B33" s="202" t="s">
        <v>30</v>
      </c>
      <c r="C33" s="202"/>
      <c r="D33" s="203"/>
      <c r="E33" s="204"/>
      <c r="F33" s="161"/>
      <c r="G33" s="161"/>
      <c r="H33" s="162">
        <f>SUM(H6:H32)</f>
        <v>0</v>
      </c>
    </row>
    <row r="34" spans="1:8" ht="15" x14ac:dyDescent="0.2">
      <c r="A34" s="121"/>
      <c r="B34" s="124"/>
      <c r="C34" s="124"/>
      <c r="D34" s="230"/>
      <c r="E34" s="119"/>
      <c r="F34" s="138"/>
      <c r="G34" s="138"/>
      <c r="H34" s="139"/>
    </row>
    <row r="35" spans="1:8" ht="15" x14ac:dyDescent="0.2">
      <c r="A35" s="165"/>
      <c r="B35" s="163" t="s">
        <v>180</v>
      </c>
      <c r="C35" s="164"/>
      <c r="D35" s="164"/>
      <c r="E35" s="166"/>
      <c r="F35" s="167"/>
      <c r="G35" s="167"/>
      <c r="H35" s="168"/>
    </row>
    <row r="36" spans="1:8" ht="15.75" thickBot="1" x14ac:dyDescent="0.25">
      <c r="A36" s="174"/>
      <c r="B36" s="175" t="s">
        <v>144</v>
      </c>
      <c r="C36" s="176" t="s">
        <v>181</v>
      </c>
      <c r="D36" s="231" t="s">
        <v>142</v>
      </c>
      <c r="E36" s="177"/>
      <c r="F36" s="178">
        <v>1</v>
      </c>
      <c r="G36" s="178"/>
      <c r="H36" s="179"/>
    </row>
    <row r="37" spans="1:8" ht="15.75" thickBot="1" x14ac:dyDescent="0.3">
      <c r="A37" s="169"/>
      <c r="B37" s="170" t="s">
        <v>182</v>
      </c>
      <c r="C37" s="171"/>
      <c r="D37" s="232"/>
      <c r="E37" s="172"/>
      <c r="F37" s="173"/>
      <c r="G37" s="173"/>
      <c r="H37" s="180"/>
    </row>
    <row r="38" spans="1:8" ht="15" x14ac:dyDescent="0.2">
      <c r="A38" s="123"/>
      <c r="B38" s="124"/>
      <c r="C38" s="124"/>
      <c r="D38" s="230"/>
      <c r="E38" s="119"/>
      <c r="F38" s="138"/>
      <c r="G38" s="138"/>
      <c r="H38" s="139"/>
    </row>
    <row r="39" spans="1:8" ht="15" x14ac:dyDescent="0.2">
      <c r="A39" s="131"/>
      <c r="B39" s="126" t="s">
        <v>31</v>
      </c>
      <c r="C39" s="126"/>
      <c r="D39" s="233"/>
      <c r="E39" s="127"/>
      <c r="F39" s="128"/>
      <c r="G39" s="128"/>
      <c r="H39" s="129"/>
    </row>
    <row r="40" spans="1:8" ht="15" x14ac:dyDescent="0.2">
      <c r="A40" s="131"/>
      <c r="B40" s="16" t="s">
        <v>32</v>
      </c>
      <c r="C40" s="130" t="s">
        <v>33</v>
      </c>
      <c r="D40" s="227" t="s">
        <v>34</v>
      </c>
      <c r="E40" s="5"/>
      <c r="F40" s="125">
        <v>1</v>
      </c>
      <c r="G40" s="125"/>
      <c r="H40" s="4">
        <f>E40*F40</f>
        <v>0</v>
      </c>
    </row>
    <row r="41" spans="1:8" ht="15.75" thickBot="1" x14ac:dyDescent="0.25">
      <c r="A41" s="146"/>
      <c r="B41" s="21" t="s">
        <v>35</v>
      </c>
      <c r="C41" s="132" t="s">
        <v>36</v>
      </c>
      <c r="D41" s="234" t="s">
        <v>34</v>
      </c>
      <c r="E41" s="120"/>
      <c r="F41" s="133">
        <v>3</v>
      </c>
      <c r="G41" s="133"/>
      <c r="H41" s="101">
        <f>E41*F41</f>
        <v>0</v>
      </c>
    </row>
    <row r="42" spans="1:8" ht="27" customHeight="1" thickBot="1" x14ac:dyDescent="0.25">
      <c r="A42" s="134"/>
      <c r="B42" s="140" t="s">
        <v>37</v>
      </c>
      <c r="C42" s="140"/>
      <c r="D42" s="235"/>
      <c r="E42" s="135"/>
      <c r="F42" s="136"/>
      <c r="G42" s="136"/>
      <c r="H42" s="137">
        <f>SUM(H40:H41)</f>
        <v>0</v>
      </c>
    </row>
    <row r="43" spans="1:8" ht="15.75" thickBot="1" x14ac:dyDescent="0.25">
      <c r="A43" s="123"/>
      <c r="B43" s="124"/>
      <c r="C43" s="124"/>
      <c r="D43" s="236"/>
      <c r="E43" s="116"/>
      <c r="F43" s="117"/>
      <c r="G43" s="156"/>
      <c r="H43" s="118"/>
    </row>
    <row r="44" spans="1:8" customFormat="1" ht="49.9" customHeight="1" thickBot="1" x14ac:dyDescent="0.3">
      <c r="A44" s="194"/>
      <c r="B44" s="122"/>
      <c r="C44" s="141"/>
      <c r="D44" s="237"/>
      <c r="E44" s="109" t="s">
        <v>38</v>
      </c>
      <c r="F44" s="110"/>
      <c r="G44" s="157"/>
      <c r="H44" s="102">
        <f>H33+H42</f>
        <v>0</v>
      </c>
    </row>
    <row r="45" spans="1:8" customFormat="1" ht="66" customHeight="1" x14ac:dyDescent="0.25">
      <c r="A45" s="195"/>
      <c r="B45" s="99" t="s">
        <v>39</v>
      </c>
      <c r="C45" s="142"/>
      <c r="D45" s="238"/>
      <c r="E45" s="111" t="s">
        <v>40</v>
      </c>
      <c r="F45" s="108"/>
      <c r="G45" s="158"/>
      <c r="H45" s="103">
        <f>H44*0.2</f>
        <v>0</v>
      </c>
    </row>
    <row r="46" spans="1:8" customFormat="1" ht="45.75" thickBot="1" x14ac:dyDescent="0.3">
      <c r="A46" s="196"/>
      <c r="B46" s="100" t="s">
        <v>41</v>
      </c>
      <c r="C46" s="143"/>
      <c r="D46" s="239"/>
      <c r="E46" s="112" t="s">
        <v>42</v>
      </c>
      <c r="F46" s="113"/>
      <c r="G46" s="159"/>
      <c r="H46" s="104">
        <f>H44*1.2</f>
        <v>0</v>
      </c>
    </row>
  </sheetData>
  <mergeCells count="19">
    <mergeCell ref="B26:B27"/>
    <mergeCell ref="A44:A46"/>
    <mergeCell ref="A6:A21"/>
    <mergeCell ref="B12:B13"/>
    <mergeCell ref="B16:B17"/>
    <mergeCell ref="B33:E33"/>
    <mergeCell ref="B7:B11"/>
    <mergeCell ref="B21:B22"/>
    <mergeCell ref="B23:B25"/>
    <mergeCell ref="B28:B32"/>
    <mergeCell ref="A1:H1"/>
    <mergeCell ref="A2:H2"/>
    <mergeCell ref="B4:B5"/>
    <mergeCell ref="D4:D5"/>
    <mergeCell ref="E4:E5"/>
    <mergeCell ref="F4:F5"/>
    <mergeCell ref="H4:H5"/>
    <mergeCell ref="C4:C5"/>
    <mergeCell ref="G4:G5"/>
  </mergeCells>
  <phoneticPr fontId="19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5"/>
  <sheetViews>
    <sheetView zoomScale="60" zoomScaleNormal="60" zoomScaleSheetLayoutView="85" workbookViewId="0">
      <pane xSplit="4" ySplit="5" topLeftCell="E49" activePane="bottomRight" state="frozen"/>
      <selection pane="topRight" activeCell="D1" sqref="D1"/>
      <selection pane="bottomLeft" activeCell="A6" sqref="A6"/>
      <selection pane="bottomRight" activeCell="A2" sqref="A2:H2"/>
    </sheetView>
  </sheetViews>
  <sheetFormatPr baseColWidth="10" defaultColWidth="11.42578125" defaultRowHeight="14.25" x14ac:dyDescent="0.2"/>
  <cols>
    <col min="1" max="1" width="8.28515625" style="1" customWidth="1"/>
    <col min="2" max="2" width="37.5703125" style="1" customWidth="1"/>
    <col min="3" max="3" width="25.140625" style="1" customWidth="1"/>
    <col min="4" max="4" width="50.28515625" style="1" customWidth="1"/>
    <col min="5" max="5" width="16.7109375" style="41" customWidth="1"/>
    <col min="6" max="6" width="50.28515625" style="1" customWidth="1"/>
    <col min="7" max="7" width="18.140625" style="41" customWidth="1"/>
    <col min="8" max="8" width="32.28515625" style="1" customWidth="1"/>
    <col min="9" max="16384" width="11.42578125" style="1"/>
  </cols>
  <sheetData>
    <row r="1" spans="1:9" ht="31.5" customHeight="1" x14ac:dyDescent="0.2">
      <c r="A1" s="182" t="s">
        <v>44</v>
      </c>
      <c r="B1" s="183"/>
      <c r="C1" s="183"/>
      <c r="D1" s="183"/>
      <c r="E1" s="183"/>
      <c r="F1" s="183"/>
      <c r="G1" s="183"/>
      <c r="H1" s="183"/>
    </row>
    <row r="2" spans="1:9" ht="15.75" thickBot="1" x14ac:dyDescent="0.25">
      <c r="A2" s="184" t="s">
        <v>45</v>
      </c>
      <c r="B2" s="185"/>
      <c r="C2" s="185"/>
      <c r="D2" s="185"/>
      <c r="E2" s="185"/>
      <c r="F2" s="185"/>
      <c r="G2" s="185"/>
      <c r="H2" s="185"/>
    </row>
    <row r="4" spans="1:9" ht="36.75" customHeight="1" x14ac:dyDescent="0.2">
      <c r="A4" s="2"/>
      <c r="B4" s="186" t="s">
        <v>2</v>
      </c>
      <c r="C4" s="213" t="s">
        <v>3</v>
      </c>
      <c r="D4" s="186" t="s">
        <v>4</v>
      </c>
      <c r="E4" s="213" t="s">
        <v>7</v>
      </c>
      <c r="F4" s="187" t="s">
        <v>46</v>
      </c>
      <c r="G4" s="189" t="s">
        <v>6</v>
      </c>
      <c r="H4" s="190" t="s">
        <v>8</v>
      </c>
    </row>
    <row r="5" spans="1:9" ht="111" customHeight="1" x14ac:dyDescent="0.2">
      <c r="A5" s="2"/>
      <c r="B5" s="186"/>
      <c r="C5" s="214"/>
      <c r="D5" s="186"/>
      <c r="E5" s="214"/>
      <c r="F5" s="188"/>
      <c r="G5" s="189"/>
      <c r="H5" s="191"/>
    </row>
    <row r="6" spans="1:9" ht="90" customHeight="1" x14ac:dyDescent="0.2">
      <c r="A6" s="211" t="s">
        <v>47</v>
      </c>
      <c r="B6" s="192" t="s">
        <v>48</v>
      </c>
      <c r="C6" s="13" t="s">
        <v>49</v>
      </c>
      <c r="D6" s="34" t="s">
        <v>50</v>
      </c>
      <c r="E6" s="13" t="s">
        <v>51</v>
      </c>
      <c r="F6" s="45"/>
      <c r="G6" s="42">
        <v>2</v>
      </c>
      <c r="H6" s="3">
        <f>F6*G6</f>
        <v>0</v>
      </c>
      <c r="I6" s="97"/>
    </row>
    <row r="7" spans="1:9" ht="90" customHeight="1" x14ac:dyDescent="0.2">
      <c r="A7" s="211"/>
      <c r="B7" s="207"/>
      <c r="C7" s="13" t="s">
        <v>52</v>
      </c>
      <c r="D7" s="34" t="s">
        <v>53</v>
      </c>
      <c r="E7" s="13" t="s">
        <v>51</v>
      </c>
      <c r="F7" s="45"/>
      <c r="G7" s="42">
        <v>1</v>
      </c>
      <c r="H7" s="3">
        <f t="shared" ref="H7:H39" si="0">F7*G7</f>
        <v>0</v>
      </c>
    </row>
    <row r="8" spans="1:9" ht="90" customHeight="1" x14ac:dyDescent="0.2">
      <c r="A8" s="211"/>
      <c r="B8" s="14" t="s">
        <v>54</v>
      </c>
      <c r="C8" s="13" t="s">
        <v>55</v>
      </c>
      <c r="D8" s="34" t="s">
        <v>56</v>
      </c>
      <c r="E8" s="13" t="s">
        <v>51</v>
      </c>
      <c r="F8" s="45"/>
      <c r="G8" s="42">
        <v>2</v>
      </c>
      <c r="H8" s="3">
        <f t="shared" si="0"/>
        <v>0</v>
      </c>
    </row>
    <row r="9" spans="1:9" ht="90" customHeight="1" x14ac:dyDescent="0.2">
      <c r="A9" s="211"/>
      <c r="B9" s="192" t="s">
        <v>57</v>
      </c>
      <c r="C9" s="13" t="s">
        <v>58</v>
      </c>
      <c r="D9" s="34" t="s">
        <v>59</v>
      </c>
      <c r="E9" s="13" t="s">
        <v>51</v>
      </c>
      <c r="F9" s="45"/>
      <c r="G9" s="42">
        <v>1</v>
      </c>
      <c r="H9" s="3">
        <f t="shared" si="0"/>
        <v>0</v>
      </c>
    </row>
    <row r="10" spans="1:9" ht="90" customHeight="1" x14ac:dyDescent="0.2">
      <c r="A10" s="211"/>
      <c r="B10" s="193"/>
      <c r="C10" s="13" t="s">
        <v>60</v>
      </c>
      <c r="D10" s="34" t="s">
        <v>61</v>
      </c>
      <c r="E10" s="13" t="s">
        <v>51</v>
      </c>
      <c r="F10" s="45"/>
      <c r="G10" s="42">
        <v>1</v>
      </c>
      <c r="H10" s="3">
        <f t="shared" si="0"/>
        <v>0</v>
      </c>
    </row>
    <row r="11" spans="1:9" ht="90" customHeight="1" x14ac:dyDescent="0.2">
      <c r="A11" s="211"/>
      <c r="B11" s="8" t="s">
        <v>62</v>
      </c>
      <c r="C11" s="15" t="s">
        <v>63</v>
      </c>
      <c r="D11" s="35" t="s">
        <v>64</v>
      </c>
      <c r="E11" s="13" t="s">
        <v>51</v>
      </c>
      <c r="F11" s="45"/>
      <c r="G11" s="42">
        <v>1</v>
      </c>
      <c r="H11" s="3">
        <f t="shared" si="0"/>
        <v>0</v>
      </c>
    </row>
    <row r="12" spans="1:9" ht="90" customHeight="1" x14ac:dyDescent="0.2">
      <c r="A12" s="211"/>
      <c r="B12" s="14" t="s">
        <v>65</v>
      </c>
      <c r="C12" s="13" t="s">
        <v>66</v>
      </c>
      <c r="D12" s="34" t="s">
        <v>67</v>
      </c>
      <c r="E12" s="13" t="s">
        <v>51</v>
      </c>
      <c r="F12" s="45"/>
      <c r="G12" s="42">
        <v>1</v>
      </c>
      <c r="H12" s="3">
        <f t="shared" si="0"/>
        <v>0</v>
      </c>
    </row>
    <row r="13" spans="1:9" ht="90" customHeight="1" x14ac:dyDescent="0.2">
      <c r="A13" s="211"/>
      <c r="B13" s="16" t="s">
        <v>68</v>
      </c>
      <c r="C13" s="13" t="s">
        <v>69</v>
      </c>
      <c r="D13" s="18" t="s">
        <v>70</v>
      </c>
      <c r="E13" s="17" t="s">
        <v>51</v>
      </c>
      <c r="F13" s="46"/>
      <c r="G13" s="42">
        <v>1</v>
      </c>
      <c r="H13" s="3">
        <f t="shared" si="0"/>
        <v>0</v>
      </c>
    </row>
    <row r="14" spans="1:9" ht="90" customHeight="1" x14ac:dyDescent="0.2">
      <c r="A14" s="211"/>
      <c r="B14" s="192" t="s">
        <v>71</v>
      </c>
      <c r="C14" s="13" t="s">
        <v>72</v>
      </c>
      <c r="D14" s="18" t="s">
        <v>73</v>
      </c>
      <c r="E14" s="17" t="s">
        <v>51</v>
      </c>
      <c r="F14" s="46"/>
      <c r="G14" s="42">
        <v>10</v>
      </c>
      <c r="H14" s="3">
        <f t="shared" si="0"/>
        <v>0</v>
      </c>
    </row>
    <row r="15" spans="1:9" customFormat="1" ht="90" customHeight="1" x14ac:dyDescent="0.25">
      <c r="A15" s="211"/>
      <c r="B15" s="207"/>
      <c r="C15" s="13" t="s">
        <v>74</v>
      </c>
      <c r="D15" s="18" t="s">
        <v>75</v>
      </c>
      <c r="E15" s="17" t="s">
        <v>51</v>
      </c>
      <c r="F15" s="46"/>
      <c r="G15" s="43">
        <v>2</v>
      </c>
      <c r="H15" s="3">
        <f t="shared" si="0"/>
        <v>0</v>
      </c>
    </row>
    <row r="16" spans="1:9" customFormat="1" ht="90" customHeight="1" x14ac:dyDescent="0.25">
      <c r="A16" s="211"/>
      <c r="B16" s="207"/>
      <c r="C16" s="13" t="s">
        <v>76</v>
      </c>
      <c r="D16" s="18" t="s">
        <v>77</v>
      </c>
      <c r="E16" s="17" t="s">
        <v>51</v>
      </c>
      <c r="F16" s="46"/>
      <c r="G16" s="43">
        <v>2</v>
      </c>
      <c r="H16" s="3">
        <f t="shared" si="0"/>
        <v>0</v>
      </c>
    </row>
    <row r="17" spans="1:8" ht="90" customHeight="1" x14ac:dyDescent="0.2">
      <c r="A17" s="211"/>
      <c r="B17" s="193"/>
      <c r="C17" s="13" t="s">
        <v>78</v>
      </c>
      <c r="D17" s="18" t="s">
        <v>79</v>
      </c>
      <c r="E17" s="17" t="s">
        <v>51</v>
      </c>
      <c r="F17" s="46"/>
      <c r="G17" s="42">
        <v>2</v>
      </c>
      <c r="H17" s="3">
        <f t="shared" si="0"/>
        <v>0</v>
      </c>
    </row>
    <row r="18" spans="1:8" ht="90" customHeight="1" x14ac:dyDescent="0.2">
      <c r="A18" s="211"/>
      <c r="B18" s="16" t="s">
        <v>80</v>
      </c>
      <c r="C18" s="13" t="s">
        <v>81</v>
      </c>
      <c r="D18" s="18" t="s">
        <v>82</v>
      </c>
      <c r="E18" s="17" t="s">
        <v>51</v>
      </c>
      <c r="F18" s="46"/>
      <c r="G18" s="42">
        <v>2</v>
      </c>
      <c r="H18" s="3">
        <f t="shared" si="0"/>
        <v>0</v>
      </c>
    </row>
    <row r="19" spans="1:8" ht="90" customHeight="1" x14ac:dyDescent="0.2">
      <c r="A19" s="211"/>
      <c r="B19" s="16" t="s">
        <v>83</v>
      </c>
      <c r="C19" s="13" t="s">
        <v>84</v>
      </c>
      <c r="D19" s="18" t="s">
        <v>85</v>
      </c>
      <c r="E19" s="17" t="s">
        <v>51</v>
      </c>
      <c r="F19" s="46"/>
      <c r="G19" s="42">
        <v>4</v>
      </c>
      <c r="H19" s="3">
        <f t="shared" si="0"/>
        <v>0</v>
      </c>
    </row>
    <row r="20" spans="1:8" ht="90" customHeight="1" x14ac:dyDescent="0.2">
      <c r="A20" s="211"/>
      <c r="B20" s="16" t="s">
        <v>86</v>
      </c>
      <c r="C20" s="13" t="s">
        <v>87</v>
      </c>
      <c r="D20" s="18" t="s">
        <v>88</v>
      </c>
      <c r="E20" s="17" t="s">
        <v>51</v>
      </c>
      <c r="F20" s="46"/>
      <c r="G20" s="42">
        <v>2</v>
      </c>
      <c r="H20" s="3">
        <f t="shared" si="0"/>
        <v>0</v>
      </c>
    </row>
    <row r="21" spans="1:8" ht="90" customHeight="1" x14ac:dyDescent="0.2">
      <c r="A21" s="211"/>
      <c r="B21" s="16" t="s">
        <v>89</v>
      </c>
      <c r="C21" s="13" t="s">
        <v>90</v>
      </c>
      <c r="D21" s="18" t="s">
        <v>91</v>
      </c>
      <c r="E21" s="17" t="s">
        <v>51</v>
      </c>
      <c r="F21" s="46"/>
      <c r="G21" s="42">
        <v>2</v>
      </c>
      <c r="H21" s="3">
        <f t="shared" si="0"/>
        <v>0</v>
      </c>
    </row>
    <row r="22" spans="1:8" ht="90" customHeight="1" x14ac:dyDescent="0.2">
      <c r="A22" s="211"/>
      <c r="B22" s="16" t="s">
        <v>92</v>
      </c>
      <c r="C22" s="13" t="s">
        <v>93</v>
      </c>
      <c r="D22" s="18" t="s">
        <v>94</v>
      </c>
      <c r="E22" s="17" t="s">
        <v>51</v>
      </c>
      <c r="F22" s="46"/>
      <c r="G22" s="42">
        <v>4</v>
      </c>
      <c r="H22" s="3">
        <f t="shared" si="0"/>
        <v>0</v>
      </c>
    </row>
    <row r="23" spans="1:8" ht="90" customHeight="1" x14ac:dyDescent="0.2">
      <c r="A23" s="211"/>
      <c r="B23" s="192" t="s">
        <v>95</v>
      </c>
      <c r="C23" s="13" t="s">
        <v>96</v>
      </c>
      <c r="D23" s="18" t="s">
        <v>97</v>
      </c>
      <c r="E23" s="17" t="s">
        <v>51</v>
      </c>
      <c r="F23" s="46"/>
      <c r="G23" s="42">
        <v>1</v>
      </c>
      <c r="H23" s="3">
        <f t="shared" si="0"/>
        <v>0</v>
      </c>
    </row>
    <row r="24" spans="1:8" ht="90" customHeight="1" x14ac:dyDescent="0.2">
      <c r="A24" s="211"/>
      <c r="B24" s="207"/>
      <c r="C24" s="13" t="s">
        <v>98</v>
      </c>
      <c r="D24" s="18" t="s">
        <v>99</v>
      </c>
      <c r="E24" s="17" t="s">
        <v>51</v>
      </c>
      <c r="F24" s="46"/>
      <c r="G24" s="42">
        <v>1</v>
      </c>
      <c r="H24" s="3">
        <f t="shared" si="0"/>
        <v>0</v>
      </c>
    </row>
    <row r="25" spans="1:8" ht="90" customHeight="1" x14ac:dyDescent="0.2">
      <c r="A25" s="211"/>
      <c r="B25" s="207"/>
      <c r="C25" s="13" t="s">
        <v>100</v>
      </c>
      <c r="D25" s="18" t="s">
        <v>101</v>
      </c>
      <c r="E25" s="17" t="s">
        <v>51</v>
      </c>
      <c r="F25" s="46"/>
      <c r="G25" s="42">
        <v>1</v>
      </c>
      <c r="H25" s="3">
        <f t="shared" si="0"/>
        <v>0</v>
      </c>
    </row>
    <row r="26" spans="1:8" ht="90" customHeight="1" x14ac:dyDescent="0.2">
      <c r="A26" s="211"/>
      <c r="B26" s="193"/>
      <c r="C26" s="13" t="s">
        <v>102</v>
      </c>
      <c r="D26" s="18" t="s">
        <v>103</v>
      </c>
      <c r="E26" s="17" t="s">
        <v>51</v>
      </c>
      <c r="F26" s="46"/>
      <c r="G26" s="42">
        <v>1</v>
      </c>
      <c r="H26" s="3">
        <f t="shared" si="0"/>
        <v>0</v>
      </c>
    </row>
    <row r="27" spans="1:8" ht="90" customHeight="1" x14ac:dyDescent="0.2">
      <c r="A27" s="211"/>
      <c r="B27" s="192" t="s">
        <v>104</v>
      </c>
      <c r="C27" s="13" t="s">
        <v>105</v>
      </c>
      <c r="D27" s="18" t="s">
        <v>106</v>
      </c>
      <c r="E27" s="17" t="s">
        <v>51</v>
      </c>
      <c r="F27" s="46"/>
      <c r="G27" s="42">
        <v>1</v>
      </c>
      <c r="H27" s="3">
        <f t="shared" si="0"/>
        <v>0</v>
      </c>
    </row>
    <row r="28" spans="1:8" ht="90" customHeight="1" x14ac:dyDescent="0.2">
      <c r="A28" s="211"/>
      <c r="B28" s="207"/>
      <c r="C28" s="13" t="s">
        <v>107</v>
      </c>
      <c r="D28" s="18" t="s">
        <v>108</v>
      </c>
      <c r="E28" s="17" t="s">
        <v>51</v>
      </c>
      <c r="F28" s="46"/>
      <c r="G28" s="42">
        <v>1</v>
      </c>
      <c r="H28" s="3">
        <f t="shared" si="0"/>
        <v>0</v>
      </c>
    </row>
    <row r="29" spans="1:8" ht="90" customHeight="1" x14ac:dyDescent="0.2">
      <c r="A29" s="211"/>
      <c r="B29" s="207"/>
      <c r="C29" s="13" t="s">
        <v>109</v>
      </c>
      <c r="D29" s="18" t="s">
        <v>110</v>
      </c>
      <c r="E29" s="17" t="s">
        <v>51</v>
      </c>
      <c r="F29" s="46"/>
      <c r="G29" s="42">
        <v>1</v>
      </c>
      <c r="H29" s="3">
        <f t="shared" si="0"/>
        <v>0</v>
      </c>
    </row>
    <row r="30" spans="1:8" customFormat="1" ht="90" customHeight="1" x14ac:dyDescent="0.25">
      <c r="A30" s="211"/>
      <c r="B30" s="207"/>
      <c r="C30" s="13" t="s">
        <v>111</v>
      </c>
      <c r="D30" s="18" t="s">
        <v>112</v>
      </c>
      <c r="E30" s="17" t="s">
        <v>51</v>
      </c>
      <c r="F30" s="46"/>
      <c r="G30" s="43">
        <v>1</v>
      </c>
      <c r="H30" s="3">
        <f t="shared" si="0"/>
        <v>0</v>
      </c>
    </row>
    <row r="31" spans="1:8" customFormat="1" ht="90" customHeight="1" x14ac:dyDescent="0.25">
      <c r="A31" s="211"/>
      <c r="B31" s="192" t="s">
        <v>113</v>
      </c>
      <c r="C31" s="13" t="s">
        <v>114</v>
      </c>
      <c r="D31" s="18" t="s">
        <v>115</v>
      </c>
      <c r="E31" s="17" t="s">
        <v>51</v>
      </c>
      <c r="F31" s="46"/>
      <c r="G31" s="43">
        <v>5</v>
      </c>
      <c r="H31" s="3">
        <f t="shared" si="0"/>
        <v>0</v>
      </c>
    </row>
    <row r="32" spans="1:8" customFormat="1" ht="90" customHeight="1" x14ac:dyDescent="0.25">
      <c r="A32" s="211"/>
      <c r="B32" s="193"/>
      <c r="C32" s="13" t="s">
        <v>116</v>
      </c>
      <c r="D32" s="36" t="s">
        <v>117</v>
      </c>
      <c r="E32" s="17" t="s">
        <v>51</v>
      </c>
      <c r="F32" s="46"/>
      <c r="G32" s="43">
        <v>1</v>
      </c>
      <c r="H32" s="3">
        <f t="shared" si="0"/>
        <v>0</v>
      </c>
    </row>
    <row r="33" spans="1:8" customFormat="1" ht="54" customHeight="1" x14ac:dyDescent="0.25">
      <c r="A33" s="211"/>
      <c r="B33" s="21" t="s">
        <v>118</v>
      </c>
      <c r="C33" s="13" t="s">
        <v>119</v>
      </c>
      <c r="D33" s="31" t="s">
        <v>120</v>
      </c>
      <c r="E33" s="19" t="s">
        <v>11</v>
      </c>
      <c r="F33" s="47"/>
      <c r="G33" s="43">
        <v>2</v>
      </c>
      <c r="H33" s="3">
        <f t="shared" si="0"/>
        <v>0</v>
      </c>
    </row>
    <row r="34" spans="1:8" ht="30" customHeight="1" x14ac:dyDescent="0.2">
      <c r="A34" s="211"/>
      <c r="B34" s="14" t="s">
        <v>121</v>
      </c>
      <c r="C34" s="13" t="s">
        <v>122</v>
      </c>
      <c r="D34" s="32" t="s">
        <v>123</v>
      </c>
      <c r="E34" s="20" t="s">
        <v>11</v>
      </c>
      <c r="F34" s="48"/>
      <c r="G34" s="42">
        <v>1</v>
      </c>
      <c r="H34" s="3">
        <f t="shared" si="0"/>
        <v>0</v>
      </c>
    </row>
    <row r="35" spans="1:8" ht="60" customHeight="1" x14ac:dyDescent="0.2">
      <c r="A35" s="211"/>
      <c r="B35" s="219" t="s">
        <v>124</v>
      </c>
      <c r="C35" s="149" t="s">
        <v>125</v>
      </c>
      <c r="D35" s="33" t="s">
        <v>126</v>
      </c>
      <c r="E35" s="40" t="s">
        <v>127</v>
      </c>
      <c r="F35" s="49"/>
      <c r="G35" s="42">
        <v>3</v>
      </c>
      <c r="H35" s="3">
        <f t="shared" si="0"/>
        <v>0</v>
      </c>
    </row>
    <row r="36" spans="1:8" ht="60" customHeight="1" x14ac:dyDescent="0.2">
      <c r="A36" s="211"/>
      <c r="B36" s="219"/>
      <c r="C36" s="149" t="s">
        <v>128</v>
      </c>
      <c r="D36" s="33" t="s">
        <v>129</v>
      </c>
      <c r="E36" s="40" t="s">
        <v>130</v>
      </c>
      <c r="F36" s="49"/>
      <c r="G36" s="42">
        <v>3</v>
      </c>
      <c r="H36" s="3">
        <f t="shared" si="0"/>
        <v>0</v>
      </c>
    </row>
    <row r="37" spans="1:8" ht="60" customHeight="1" x14ac:dyDescent="0.2">
      <c r="A37" s="211"/>
      <c r="B37" s="219"/>
      <c r="C37" s="149" t="s">
        <v>131</v>
      </c>
      <c r="D37" s="33" t="s">
        <v>132</v>
      </c>
      <c r="E37" s="40" t="s">
        <v>130</v>
      </c>
      <c r="F37" s="49"/>
      <c r="G37" s="42">
        <v>3</v>
      </c>
      <c r="H37" s="3">
        <f t="shared" si="0"/>
        <v>0</v>
      </c>
    </row>
    <row r="38" spans="1:8" ht="60" customHeight="1" x14ac:dyDescent="0.2">
      <c r="A38" s="211"/>
      <c r="B38" s="219"/>
      <c r="C38" s="149" t="s">
        <v>133</v>
      </c>
      <c r="D38" s="33" t="s">
        <v>134</v>
      </c>
      <c r="E38" s="40" t="s">
        <v>51</v>
      </c>
      <c r="F38" s="49"/>
      <c r="G38" s="42">
        <v>20</v>
      </c>
      <c r="H38" s="3">
        <f t="shared" si="0"/>
        <v>0</v>
      </c>
    </row>
    <row r="39" spans="1:8" ht="60" customHeight="1" thickBot="1" x14ac:dyDescent="0.25">
      <c r="A39" s="212"/>
      <c r="B39" s="219"/>
      <c r="C39" s="150" t="s">
        <v>135</v>
      </c>
      <c r="D39" s="58" t="s">
        <v>136</v>
      </c>
      <c r="E39" s="59" t="s">
        <v>51</v>
      </c>
      <c r="F39" s="60"/>
      <c r="G39" s="61">
        <v>20</v>
      </c>
      <c r="H39" s="62">
        <f t="shared" si="0"/>
        <v>0</v>
      </c>
    </row>
    <row r="40" spans="1:8" ht="60" customHeight="1" thickBot="1" x14ac:dyDescent="0.25">
      <c r="A40" s="88"/>
      <c r="B40" s="89" t="s">
        <v>137</v>
      </c>
      <c r="C40" s="151"/>
      <c r="D40" s="90"/>
      <c r="E40" s="90"/>
      <c r="F40" s="91"/>
      <c r="G40" s="90"/>
      <c r="H40" s="92">
        <f>SUM(H6:H39)</f>
        <v>0</v>
      </c>
    </row>
    <row r="41" spans="1:8" ht="50.1" customHeight="1" x14ac:dyDescent="0.2">
      <c r="A41" s="87" t="s">
        <v>138</v>
      </c>
      <c r="B41" s="63"/>
      <c r="C41" s="63"/>
      <c r="D41" s="64"/>
      <c r="E41" s="63"/>
      <c r="F41" s="63"/>
      <c r="G41" s="63"/>
      <c r="H41" s="63"/>
    </row>
    <row r="42" spans="1:8" ht="50.1" customHeight="1" x14ac:dyDescent="0.2">
      <c r="A42" s="215" t="s">
        <v>138</v>
      </c>
      <c r="B42" s="22" t="s">
        <v>139</v>
      </c>
      <c r="C42" s="23"/>
      <c r="D42" s="37"/>
      <c r="E42" s="23"/>
      <c r="F42" s="23"/>
      <c r="G42" s="23"/>
      <c r="H42" s="23"/>
    </row>
    <row r="43" spans="1:8" ht="50.1" customHeight="1" x14ac:dyDescent="0.2">
      <c r="A43" s="216"/>
      <c r="B43" s="12" t="s">
        <v>140</v>
      </c>
      <c r="C43" s="24" t="s">
        <v>141</v>
      </c>
      <c r="D43" s="38" t="s">
        <v>142</v>
      </c>
      <c r="E43" s="24" t="s">
        <v>143</v>
      </c>
      <c r="F43" s="30"/>
      <c r="G43" s="24">
        <v>1</v>
      </c>
      <c r="H43" s="50">
        <f>F43*G43</f>
        <v>0</v>
      </c>
    </row>
    <row r="44" spans="1:8" ht="50.1" customHeight="1" thickBot="1" x14ac:dyDescent="0.25">
      <c r="A44" s="216"/>
      <c r="B44" s="65" t="s">
        <v>144</v>
      </c>
      <c r="C44" s="66" t="s">
        <v>33</v>
      </c>
      <c r="D44" s="67" t="s">
        <v>142</v>
      </c>
      <c r="E44" s="66" t="s">
        <v>143</v>
      </c>
      <c r="F44" s="68"/>
      <c r="G44" s="66">
        <v>1</v>
      </c>
      <c r="H44" s="69">
        <f>F44*G44</f>
        <v>0</v>
      </c>
    </row>
    <row r="45" spans="1:8" ht="50.1" customHeight="1" thickBot="1" x14ac:dyDescent="0.3">
      <c r="A45" s="85"/>
      <c r="B45" s="86" t="s">
        <v>145</v>
      </c>
      <c r="C45" s="73"/>
      <c r="D45" s="74"/>
      <c r="E45" s="75"/>
      <c r="F45" s="73"/>
      <c r="G45" s="75"/>
      <c r="H45" s="76">
        <f>SUM(H43:H44)</f>
        <v>0</v>
      </c>
    </row>
    <row r="46" spans="1:8" ht="50.1" customHeight="1" x14ac:dyDescent="0.2">
      <c r="A46" s="217" t="s">
        <v>146</v>
      </c>
      <c r="B46" s="218"/>
      <c r="C46" s="70"/>
      <c r="D46" s="71"/>
      <c r="E46" s="72"/>
      <c r="F46" s="72"/>
      <c r="G46" s="72"/>
      <c r="H46" s="72"/>
    </row>
    <row r="47" spans="1:8" ht="50.1" customHeight="1" x14ac:dyDescent="0.2">
      <c r="A47" s="25"/>
      <c r="B47" s="22" t="s">
        <v>147</v>
      </c>
      <c r="C47" s="23"/>
      <c r="D47" s="37"/>
      <c r="E47" s="23"/>
      <c r="F47" s="23"/>
      <c r="G47" s="23"/>
      <c r="H47" s="23"/>
    </row>
    <row r="48" spans="1:8" ht="50.1" customHeight="1" x14ac:dyDescent="0.2">
      <c r="A48" s="26"/>
      <c r="B48" s="27" t="s">
        <v>148</v>
      </c>
      <c r="C48" s="147" t="s">
        <v>149</v>
      </c>
      <c r="D48" s="39" t="s">
        <v>150</v>
      </c>
      <c r="E48" s="152" t="s">
        <v>143</v>
      </c>
      <c r="F48" s="51"/>
      <c r="G48" s="44">
        <v>2</v>
      </c>
      <c r="H48" s="28">
        <f>F48*G48</f>
        <v>0</v>
      </c>
    </row>
    <row r="49" spans="1:8" ht="50.1" customHeight="1" x14ac:dyDescent="0.2">
      <c r="A49" s="26"/>
      <c r="B49" s="27" t="s">
        <v>32</v>
      </c>
      <c r="C49" s="147" t="s">
        <v>151</v>
      </c>
      <c r="D49" s="153"/>
      <c r="E49" s="152" t="s">
        <v>143</v>
      </c>
      <c r="F49" s="51"/>
      <c r="G49" s="44">
        <v>2</v>
      </c>
      <c r="H49" s="28">
        <f t="shared" ref="H49:H50" si="1">F49*G49</f>
        <v>0</v>
      </c>
    </row>
    <row r="50" spans="1:8" ht="50.1" customHeight="1" thickBot="1" x14ac:dyDescent="0.25">
      <c r="A50" s="29"/>
      <c r="B50" s="77" t="s">
        <v>152</v>
      </c>
      <c r="C50" s="148" t="s">
        <v>153</v>
      </c>
      <c r="D50" s="78"/>
      <c r="E50" s="154" t="s">
        <v>143</v>
      </c>
      <c r="F50" s="79"/>
      <c r="G50" s="80">
        <v>4</v>
      </c>
      <c r="H50" s="81">
        <f t="shared" si="1"/>
        <v>0</v>
      </c>
    </row>
    <row r="51" spans="1:8" ht="32.25" customHeight="1" thickBot="1" x14ac:dyDescent="0.25">
      <c r="A51" s="82"/>
      <c r="B51" s="83" t="s">
        <v>37</v>
      </c>
      <c r="C51" s="83"/>
      <c r="D51" s="83"/>
      <c r="E51" s="84"/>
      <c r="F51" s="83"/>
      <c r="G51" s="84"/>
      <c r="H51" s="93">
        <f>SUM(H48:H50)</f>
        <v>0</v>
      </c>
    </row>
    <row r="53" spans="1:8" ht="15.75" x14ac:dyDescent="0.2">
      <c r="B53" s="54"/>
      <c r="C53" s="54"/>
      <c r="D53" s="55"/>
      <c r="E53" s="96"/>
      <c r="F53" s="52" t="s">
        <v>38</v>
      </c>
      <c r="G53" s="94">
        <f>H40+H45+H51</f>
        <v>0</v>
      </c>
      <c r="H53" s="57"/>
    </row>
    <row r="54" spans="1:8" ht="45" x14ac:dyDescent="0.2">
      <c r="B54" s="53" t="s">
        <v>154</v>
      </c>
      <c r="C54" s="7"/>
      <c r="D54" s="56"/>
      <c r="E54" s="96"/>
      <c r="F54" s="52" t="s">
        <v>40</v>
      </c>
      <c r="G54" s="95">
        <f>G53*0.2</f>
        <v>0</v>
      </c>
      <c r="H54" s="57"/>
    </row>
    <row r="55" spans="1:8" ht="45" x14ac:dyDescent="0.2">
      <c r="B55" s="53" t="s">
        <v>155</v>
      </c>
      <c r="C55" s="7"/>
      <c r="D55" s="56"/>
      <c r="E55" s="96"/>
      <c r="F55" s="52" t="s">
        <v>42</v>
      </c>
      <c r="G55" s="95">
        <f>G53*1.2</f>
        <v>0</v>
      </c>
      <c r="H55" s="57"/>
    </row>
  </sheetData>
  <mergeCells count="19">
    <mergeCell ref="A42:A44"/>
    <mergeCell ref="A46:B46"/>
    <mergeCell ref="B14:B17"/>
    <mergeCell ref="B23:B26"/>
    <mergeCell ref="B27:B30"/>
    <mergeCell ref="B31:B32"/>
    <mergeCell ref="B35:B39"/>
    <mergeCell ref="A1:H1"/>
    <mergeCell ref="A2:H2"/>
    <mergeCell ref="A6:A39"/>
    <mergeCell ref="B4:B5"/>
    <mergeCell ref="D4:D5"/>
    <mergeCell ref="G4:G5"/>
    <mergeCell ref="H4:H5"/>
    <mergeCell ref="F4:F5"/>
    <mergeCell ref="B6:B7"/>
    <mergeCell ref="B9:B10"/>
    <mergeCell ref="C4:C5"/>
    <mergeCell ref="E4:E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9" fitToWidth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7"/>
  <sheetViews>
    <sheetView zoomScale="60" zoomScaleNormal="60" workbookViewId="0">
      <selection activeCell="A2" sqref="A2:F2"/>
    </sheetView>
  </sheetViews>
  <sheetFormatPr baseColWidth="10" defaultColWidth="11.42578125" defaultRowHeight="15" x14ac:dyDescent="0.25"/>
  <cols>
    <col min="1" max="1" width="25" customWidth="1"/>
    <col min="2" max="2" width="24.28515625" customWidth="1"/>
    <col min="3" max="3" width="21" customWidth="1"/>
    <col min="4" max="4" width="29.28515625" customWidth="1"/>
    <col min="5" max="5" width="39.7109375" customWidth="1"/>
    <col min="6" max="6" width="22.7109375" customWidth="1"/>
  </cols>
  <sheetData>
    <row r="1" spans="1:6" ht="23.25" x14ac:dyDescent="0.25">
      <c r="A1" s="182" t="s">
        <v>156</v>
      </c>
      <c r="B1" s="183"/>
      <c r="C1" s="183"/>
      <c r="D1" s="183"/>
      <c r="E1" s="183"/>
      <c r="F1" s="183"/>
    </row>
    <row r="2" spans="1:6" ht="15.75" thickBot="1" x14ac:dyDescent="0.3">
      <c r="A2" s="184" t="s">
        <v>157</v>
      </c>
      <c r="B2" s="185"/>
      <c r="C2" s="185"/>
      <c r="D2" s="185"/>
      <c r="E2" s="185"/>
      <c r="F2" s="185"/>
    </row>
    <row r="5" spans="1:6" ht="15.75" thickBot="1" x14ac:dyDescent="0.3"/>
    <row r="6" spans="1:6" ht="47.25" customHeight="1" x14ac:dyDescent="0.25">
      <c r="A6" s="220" t="s">
        <v>158</v>
      </c>
      <c r="B6" s="221"/>
      <c r="C6" s="221"/>
      <c r="D6" s="115">
        <f>'1 - DQE - Expos temporaires'!H46</f>
        <v>0</v>
      </c>
    </row>
    <row r="7" spans="1:6" ht="51.75" customHeight="1" thickBot="1" x14ac:dyDescent="0.3">
      <c r="A7" s="222" t="s">
        <v>183</v>
      </c>
      <c r="B7" s="223"/>
      <c r="C7" s="223"/>
      <c r="D7" s="114">
        <f>'2 - DQE - Directionnelle'!G55</f>
        <v>0</v>
      </c>
    </row>
  </sheetData>
  <mergeCells count="4">
    <mergeCell ref="A1:F1"/>
    <mergeCell ref="A2:F2"/>
    <mergeCell ref="A6:C6"/>
    <mergeCell ref="A7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1 - DQE - Expos temporaires</vt:lpstr>
      <vt:lpstr>2 - DQE - Directionnelle</vt:lpstr>
      <vt:lpstr>3 - Totaux onglets DQE</vt:lpstr>
      <vt:lpstr>'1 - DQE - Expos temporaires'!Impression_des_titres</vt:lpstr>
      <vt:lpstr>'2 - DQE - Directionnelle'!Impression_des_titres</vt:lpstr>
      <vt:lpstr>'1 - DQE - Expos temporaires'!Zone_d_impression</vt:lpstr>
      <vt:lpstr>'2 - DQE - Directionnelle'!Zone_d_impression</vt:lpstr>
    </vt:vector>
  </TitlesOfParts>
  <Manager/>
  <Company>MUSEE PICASSO PARIS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Audrey GONZALEZ</dc:creator>
  <cp:keywords/>
  <dc:description/>
  <cp:lastModifiedBy>Léo FONTAINE</cp:lastModifiedBy>
  <cp:revision/>
  <dcterms:created xsi:type="dcterms:W3CDTF">2014-07-01T12:59:37Z</dcterms:created>
  <dcterms:modified xsi:type="dcterms:W3CDTF">2024-11-19T10:20:20Z</dcterms:modified>
  <cp:category/>
  <cp:contentStatus/>
</cp:coreProperties>
</file>