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132882A\Downloads\R1SCV\"/>
    </mc:Choice>
  </mc:AlternateContent>
  <bookViews>
    <workbookView xWindow="0" yWindow="0" windowWidth="25200" windowHeight="11985" firstSheet="1" activeTab="1"/>
  </bookViews>
  <sheets>
    <sheet name="MACRO" sheetId="7" state="hidden" r:id="rId1"/>
    <sheet name="QUANTITES" sheetId="1" r:id="rId2"/>
    <sheet name="SPECIMENS-ECHANTILLONS" sheetId="6" r:id="rId3"/>
    <sheet name="LOTS" sheetId="4" r:id="rId4"/>
  </sheets>
  <definedNames>
    <definedName name="_xlnm._FilterDatabase" localSheetId="3" hidden="1">LOTS!$A$7:$E$7</definedName>
    <definedName name="_xlnm._FilterDatabase" localSheetId="1" hidden="1">QUANTITES!$A$9:$AO$16</definedName>
    <definedName name="_xlnm._FilterDatabase" localSheetId="2" hidden="1">'SPECIMENS-ECHANTILLONS'!$A$8:$G$15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F17" i="1" l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F15" i="6" l="1"/>
  <c r="G16" i="1"/>
  <c r="G16" i="6" l="1"/>
  <c r="F10" i="6" l="1"/>
  <c r="F11" i="6"/>
  <c r="F12" i="6"/>
  <c r="F13" i="6"/>
  <c r="F14" i="6"/>
  <c r="F9" i="6"/>
  <c r="F16" i="6" l="1"/>
  <c r="D8" i="4"/>
  <c r="D9" i="4"/>
  <c r="E9" i="4" s="1"/>
  <c r="D10" i="4"/>
  <c r="E10" i="4" s="1"/>
  <c r="D11" i="4"/>
  <c r="E11" i="4" s="1"/>
  <c r="D12" i="4" l="1"/>
  <c r="E8" i="4"/>
  <c r="E12" i="4" s="1"/>
  <c r="G11" i="1"/>
  <c r="G12" i="1"/>
  <c r="G13" i="1"/>
  <c r="G14" i="1"/>
  <c r="G15" i="1"/>
  <c r="G10" i="1"/>
</calcChain>
</file>

<file path=xl/sharedStrings.xml><?xml version="1.0" encoding="utf-8"?>
<sst xmlns="http://schemas.openxmlformats.org/spreadsheetml/2006/main" count="143" uniqueCount="82">
  <si>
    <t>LOT</t>
  </si>
  <si>
    <t>LIBELLE DU LOT</t>
  </si>
  <si>
    <t>SOUS-LOT</t>
  </si>
  <si>
    <t>LIBELLE DU SOUS-LOT</t>
  </si>
  <si>
    <t>QUANTITE TOTALE
ESTIMATIVE</t>
  </si>
  <si>
    <r>
      <t xml:space="preserve">QUANTITES EXPRIMEES SUR </t>
    </r>
    <r>
      <rPr>
        <b/>
        <sz val="12"/>
        <color rgb="FFFF0000"/>
        <rFont val="Calibri"/>
        <family val="2"/>
        <scheme val="minor"/>
      </rPr>
      <t>12 MOIS</t>
    </r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</si>
  <si>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</si>
  <si>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</si>
  <si>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</si>
  <si>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</si>
  <si>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 C.H. DE LANMEUR</t>
  </si>
  <si>
    <t>UNION HOSPITALIERE DE CORNOUAILLE (29)</t>
  </si>
  <si>
    <t>SUD BRETAGNE (56)</t>
  </si>
  <si>
    <t>HAUTE DE BRETAGNE (35)</t>
  </si>
  <si>
    <t xml:space="preserve"> C.H.U. DE RENNES</t>
  </si>
  <si>
    <t>C.H.I. DE REDON-CARENTOIR</t>
  </si>
  <si>
    <t xml:space="preserve"> C.H. DE FOUGERES </t>
  </si>
  <si>
    <t xml:space="preserve"> C.H. DE GRAND FOUGERAY </t>
  </si>
  <si>
    <t>ARMOR (22)</t>
  </si>
  <si>
    <t xml:space="preserve"> C.H. DE GUINGAMP </t>
  </si>
  <si>
    <t xml:space="preserve"> C.H. DU PENTHIEVRE ET DU POUDOUVRE (LAMBALLE) </t>
  </si>
  <si>
    <t xml:space="preserve"> C.H. DE TREGUIER</t>
  </si>
  <si>
    <t>BROCELIANDE ATLANTIQUE (56)</t>
  </si>
  <si>
    <t>CENTRE BRETAGNE (56)</t>
  </si>
  <si>
    <t>RANCE EMERAUDE (35)</t>
  </si>
  <si>
    <t>AUTRES ETABLISSEMENTS</t>
  </si>
  <si>
    <t>QUANTITES PAR ETABLISSEMENTS</t>
  </si>
  <si>
    <t>QUANTITES PAR LOTS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</si>
  <si>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</si>
  <si>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</si>
  <si>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>C.S.S.R. DE KORN
ER HOUET</t>
  </si>
  <si>
    <t xml:space="preserve"> C.H. DU CENTRE-BRETAGNE
(PONTIVY)</t>
  </si>
  <si>
    <t xml:space="preserve"> C.H. ALPHONSE GUERIN
(PLOERMEL)</t>
  </si>
  <si>
    <t xml:space="preserve"> C.H. BRETAGNE ATLANTIQUE
(VANNES)</t>
  </si>
  <si>
    <t xml:space="preserve"> C.H. PIERRE LE DAMANY
(LANNION-TRESTEL) </t>
  </si>
  <si>
    <t>C.H. GUILLAUME REGNIER
(RENNES)</t>
  </si>
  <si>
    <t xml:space="preserve"> C.H. DES MARCHES
DE BRETAGNE
(ANTRAIN)</t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</si>
  <si>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</si>
  <si>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</si>
  <si>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PROTEGER TOUTES LES FEUILLES</t>
  </si>
  <si>
    <t>DE-PROTEGER TOUTES LES FEUILLES</t>
  </si>
  <si>
    <t>ALT + F11 (ouvrir les macros)</t>
  </si>
  <si>
    <t>Insertion &gt; Module</t>
  </si>
  <si>
    <t>Copier-coller :</t>
  </si>
  <si>
    <t>F5 (pour valider la macro)</t>
  </si>
  <si>
    <t>mot de passe : QUANTITES</t>
  </si>
  <si>
    <t>Sub OterProtection()
    Dim Sh As Worksheet
    For Each Sh In Sheets
        Sh.Unprotect "QUANTITES"
    Next Sh
End Sub</t>
  </si>
  <si>
    <t>SUPPRIMER CETTE FEUILLE ET PROTEGER LE CLASSEUR (mot de passe : QUANTITES)</t>
  </si>
  <si>
    <t>SPECIMENS/ECHANTILLONS PAR ETABLISSEMENTS</t>
  </si>
  <si>
    <t>TOTAL
SPECIMENS/ECHANTILLONS</t>
  </si>
  <si>
    <t xml:space="preserve"> C.H. DE LA PRESQU'ÎLE
DE CROZON</t>
  </si>
  <si>
    <t>C.H. DES PAYS
DE MORLAIX</t>
  </si>
  <si>
    <t xml:space="preserve"> C.S.S.R. DE KERAMPIR
(UGECAM 29) </t>
  </si>
  <si>
    <t>C.H. DE BEGARD (FONDATION
BON SAUVEUR)</t>
  </si>
  <si>
    <t xml:space="preserve"> C.H. DES PRES BOSGERS
(CANCALE)</t>
  </si>
  <si>
    <t xml:space="preserve"> C.H. RENE PLEVEN
(DINAN)</t>
  </si>
  <si>
    <t xml:space="preserve"> C.H. BROUSSAIS
(SAINT-MALO)</t>
  </si>
  <si>
    <t xml:space="preserve"> C.H.I. DE CORNOUAILLE
(QUIMPER-CONCARNEAU)</t>
  </si>
  <si>
    <t xml:space="preserve"> C.H. SIMONE VEIL
(VITRE)</t>
  </si>
  <si>
    <t xml:space="preserve"> C.H. DE BROCELIANDE
(MONTFORT SUR MEU)</t>
  </si>
  <si>
    <t>C.H. DU DOCTEUR
DE TERSANNES
(SAINT MEEN LE GRAND)</t>
  </si>
  <si>
    <t xml:space="preserve"> C.H. SAINT-JEAN
(LA GUERCHE
DE BRETAGNE)</t>
  </si>
  <si>
    <t xml:space="preserve"> C.H. LA ROCHE AUX FEES 
(JANZE)</t>
  </si>
  <si>
    <t xml:space="preserve"> C.H. YVES LE FOLL
(SAINT-BRIEUC)</t>
  </si>
  <si>
    <t xml:space="preserve"> C.H. MAX QUERRIEN
(PAIMPOL)</t>
  </si>
  <si>
    <t xml:space="preserve"> E.P.S.M. MORBIHAN
(SAINT-AVE)</t>
  </si>
  <si>
    <t>Sub Probtention()
    Dim Sh As Worksheet
    For Each Sh In Sheets
        Sh.Protect Password:="QUANTITES", AllowSorting:=True, AllowFiltering:=True, AllowFormattingCells:=True, AllowFormattingColumns:=True, AllowFormattingRows:=True
    Next Sh
End Sub</t>
  </si>
  <si>
    <t>Marché public n°2024PHIE0110</t>
  </si>
  <si>
    <t>La numérotation des lots reprend celle de l'appel d'offre n°2021PHIE0115.</t>
  </si>
  <si>
    <t>07 (07) - SYSTEME CARDIOVASCULAIRE</t>
  </si>
  <si>
    <t>ANTI HEMORROIDAIRE  TOPIQUE</t>
  </si>
  <si>
    <t>Crème</t>
  </si>
  <si>
    <t>Suppositoire</t>
  </si>
  <si>
    <t>LABETALOL</t>
  </si>
  <si>
    <t>Forme injectable 100 mg / 20 ml</t>
  </si>
  <si>
    <t>MOLSIDOMINE</t>
  </si>
  <si>
    <t>Forme orale 2 mg</t>
  </si>
  <si>
    <t>Forme orale 4 mg</t>
  </si>
  <si>
    <t>URAPIDIL</t>
  </si>
  <si>
    <t>Forme orale 30 mg</t>
  </si>
  <si>
    <t>Forme orale 60 mg</t>
  </si>
  <si>
    <t xml:space="preserve"> G.H. BRETAGNE SUD
(LORIENT-CAUDAN
-QUIMPERLE)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</si>
</sst>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C000"/>
      <name val="Calibri"/>
      <family val="2"/>
      <scheme val="minor"/>
    </font>
    <font>
      <b/>
      <sz val="16"/>
      <color theme="8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" fillId="8" borderId="3" xfId="0" applyNumberFormat="1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0" fillId="9" borderId="1" xfId="0" applyNumberFormat="1" applyFill="1" applyBorder="1" applyAlignment="1">
      <alignment horizontal="center" vertical="center"/>
    </xf>
    <xf numFmtId="3" fontId="1" fillId="11" borderId="3" xfId="0" applyNumberFormat="1" applyFon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center" vertical="center"/>
    </xf>
    <xf numFmtId="3" fontId="1" fillId="12" borderId="3" xfId="0" applyNumberFormat="1" applyFont="1" applyFill="1" applyBorder="1" applyAlignment="1">
      <alignment horizontal="center" vertical="center" wrapText="1"/>
    </xf>
    <xf numFmtId="3" fontId="0" fillId="13" borderId="1" xfId="0" applyNumberForma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3" fontId="0" fillId="0" borderId="1" xfId="0" applyNumberFormat="1" applyFill="1" applyBorder="1" applyAlignment="1">
      <alignment horizontal="center" vertical="center" wrapText="1"/>
    </xf>
    <xf numFmtId="3" fontId="1" fillId="12" borderId="6" xfId="0" applyNumberFormat="1" applyFont="1" applyFill="1" applyBorder="1" applyAlignment="1">
      <alignment horizontal="center" vertical="center" wrapText="1"/>
    </xf>
    <xf numFmtId="3" fontId="0" fillId="13" borderId="7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3" fontId="0" fillId="0" borderId="2" xfId="0" applyNumberFormat="1" applyFill="1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3" fontId="0" fillId="9" borderId="2" xfId="0" applyNumberFormat="1" applyFill="1" applyBorder="1" applyAlignment="1">
      <alignment horizontal="center" vertical="center"/>
    </xf>
    <xf numFmtId="3" fontId="0" fillId="10" borderId="2" xfId="0" applyNumberFormat="1" applyFill="1" applyBorder="1" applyAlignment="1">
      <alignment horizontal="center" vertical="center"/>
    </xf>
    <xf numFmtId="3" fontId="0" fillId="13" borderId="2" xfId="0" applyNumberFormat="1" applyFill="1" applyBorder="1" applyAlignment="1">
      <alignment horizontal="center" vertical="center"/>
    </xf>
    <xf numFmtId="3" fontId="0" fillId="13" borderId="8" xfId="0" applyNumberFormat="1" applyFill="1" applyBorder="1" applyAlignment="1">
      <alignment horizontal="center" vertical="center"/>
    </xf>
    <xf numFmtId="3" fontId="10" fillId="4" borderId="2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3" fontId="0" fillId="0" borderId="0" xfId="0" applyNumberFormat="1" applyFill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3" fontId="18" fillId="4" borderId="1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1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13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0" fontId="14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59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9:AO16" totalsRowShown="0" headerRowDxfId="58" tableBorderDxfId="57">
  <autoFilter ref="A9:AO16"/>
  <tableColumns count="41">
    <tableColumn id="1" name="CLASSE" dataDxfId="56"/>
    <tableColumn id="2" name="LOT" dataDxfId="55"/>
    <tableColumn id="3" name="LIBELLE DU LOT" dataDxfId="54"/>
    <tableColumn id="4" name="SOUS-LOT" dataDxfId="53"/>
    <tableColumn id="5" name="LIBELLE DU SOUS-LOT" dataDxfId="52"/>
    <tableColumn id="6" name="QUANTITE TOTALE_x000a_ESTIMATIVE" dataDxfId="51"/>
    <tableColumn id="7" name="QUANTITE TOTALE_x000a_MAXIMALE_x000a_(coefficient 4)" dataDxfId="50">
      <calculatedColumnFormula>F10*4</calculatedColumnFormula>
    </tableColumn>
    <tableColumn id="8" name="C.H.U. DE BREST" dataDxfId="49"/>
    <tableColumn id="9" name="C.H. DES PAYS_x000a_DE MORLAIX" dataDxfId="48"/>
    <tableColumn id="10" name="C.H. FERDINAND GRALL_x000a_(LANDERNEAU)" dataDxfId="47"/>
    <tableColumn id="12" name=" C.H. DE LANMEUR" dataDxfId="46"/>
    <tableColumn id="13" name=" C.H. DE LA PRESQU'ÎLE_x000a_DE CROZON" dataDxfId="45"/>
    <tableColumn id="14" name=" C.H.I. DE CORNOUAILLE_x000a_(QUIMPER-CONCARNEAU)" dataDxfId="44"/>
    <tableColumn id="19" name=" G.H. BRETAGNE SUD_x000a_(LORIENT-CAUDAN_x000a_-QUIMPERLE)" dataDxfId="43"/>
    <tableColumn id="21" name=" C.H.U. DE RENNES" dataDxfId="42"/>
    <tableColumn id="22" name="C.H.I. DE REDON-CARENTOIR" dataDxfId="41"/>
    <tableColumn id="23" name=" C.H. SIMONE VEIL_x000a_(VITRE)" dataDxfId="40"/>
    <tableColumn id="24" name=" C.H. DE BROCELIANDE_x000a_(MONTFORT SUR MEU)" dataDxfId="39"/>
    <tableColumn id="25" name="C.H. DU DOCTEUR_x000a_DE TERSANNES_x000a_(SAINT MEEN LE GRAND)" dataDxfId="38"/>
    <tableColumn id="26" name=" C.H. SAINT-JEAN_x000a_(LA GUERCHE_x000a_DE BRETAGNE)" dataDxfId="37"/>
    <tableColumn id="27" name=" C.H. LA ROCHE AUX FEES _x000a_(JANZE)" dataDxfId="36"/>
    <tableColumn id="28" name=" C.H. DES MARCHES_x000a_DE BRETAGNE_x000a_(ANTRAIN)" dataDxfId="35"/>
    <tableColumn id="29" name=" C.H. DE FOUGERES " dataDxfId="34"/>
    <tableColumn id="30" name=" C.H. DE GRAND FOUGERAY " dataDxfId="33"/>
    <tableColumn id="31" name="C.H. GUILLAUME REGNIER_x000a_(RENNES)" dataDxfId="32"/>
    <tableColumn id="32" name=" C.H. YVES LE FOLL_x000a_(SAINT-BRIEUC)" dataDxfId="31"/>
    <tableColumn id="33" name=" C.H. MAX QUERRIEN_x000a_(PAIMPOL)" dataDxfId="30"/>
    <tableColumn id="34" name=" C.H. DE TREGUIER" dataDxfId="29"/>
    <tableColumn id="35" name=" C.H. DE GUINGAMP " dataDxfId="28"/>
    <tableColumn id="36" name=" C.H. DU PENTHIEVRE ET DU POUDOUVRE (LAMBALLE) " dataDxfId="27"/>
    <tableColumn id="37" name=" C.H. PIERRE LE DAMANY_x000a_(LANNION-TRESTEL) " dataDxfId="26"/>
    <tableColumn id="38" name=" C.H. BRETAGNE ATLANTIQUE_x000a_(VANNES)" dataDxfId="25"/>
    <tableColumn id="40" name=" C.H. ALPHONSE GUERIN_x000a_(PLOERMEL)" dataDxfId="24"/>
    <tableColumn id="43" name=" E.P.S.M. MORBIHAN_x000a_(SAINT-AVE)" dataDxfId="23"/>
    <tableColumn id="44" name=" C.H. DU CENTRE-BRETAGNE_x000a_(PONTIVY)" dataDxfId="22"/>
    <tableColumn id="47" name=" C.H. BROUSSAIS_x000a_(SAINT-MALO)" dataDxfId="21"/>
    <tableColumn id="48" name=" C.H. RENE PLEVEN_x000a_(DINAN)" dataDxfId="20"/>
    <tableColumn id="49" name=" C.H. DES PRES BOSGERS_x000a_(CANCALE)" dataDxfId="19"/>
    <tableColumn id="50" name="C.H. DE BEGARD (FONDATION_x000a_BON SAUVEUR)" dataDxfId="18"/>
    <tableColumn id="51" name="C.S.S.R. DE KORN_x000a_ER HOUET" dataDxfId="17"/>
    <tableColumn id="52" name=" C.S.S.R. DE KERAMPIR_x000a_(UGECAM 29) " dataDxfId="1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15" totalsRowShown="0" headerRowDxfId="15" tableBorderDxfId="14">
  <autoFilter ref="A8:G15"/>
  <tableColumns count="7">
    <tableColumn id="1" name="CLASSE" dataDxfId="13"/>
    <tableColumn id="2" name="LOT" dataDxfId="12"/>
    <tableColumn id="3" name="LIBELLE DU LOT" dataDxfId="11"/>
    <tableColumn id="4" name="SOUS-LOT" dataDxfId="10"/>
    <tableColumn id="5" name="LIBELLE DU SOUS-LOT" dataDxfId="9"/>
    <tableColumn id="6" name="TOTAL_x000a_SPECIMENS/ECHANTILLONS" dataDxfId="8">
      <calculatedColumnFormula>+SUM(G9:G9)</calculatedColumnFormula>
    </tableColumn>
    <tableColumn id="7" name="C.H.U. DE BREST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11" totalsRowShown="0" headerRowDxfId="6" tableBorderDxfId="5">
  <autoFilter ref="A7:E11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0000"/>
  </sheetPr>
  <dimension ref="A1:C14"/>
  <sheetViews>
    <sheetView showGridLines="0" workbookViewId="0">
      <selection activeCell="A9" sqref="A9"/>
    </sheetView>
  </sheetViews>
  <sheetFormatPr baseColWidth="10" defaultRowHeight="15" x14ac:dyDescent="0.25"/>
  <cols>
    <col min="1" max="1" width="31" customWidth="1"/>
    <col min="3" max="3" width="32.5703125" bestFit="1" customWidth="1"/>
  </cols>
  <sheetData>
    <row r="1" spans="1:3" s="32" customFormat="1" x14ac:dyDescent="0.25">
      <c r="A1" s="31" t="s">
        <v>39</v>
      </c>
      <c r="C1" s="31" t="s">
        <v>40</v>
      </c>
    </row>
    <row r="2" spans="1:3" s="32" customFormat="1" x14ac:dyDescent="0.25">
      <c r="A2" s="33" t="s">
        <v>45</v>
      </c>
      <c r="C2" s="33" t="s">
        <v>45</v>
      </c>
    </row>
    <row r="3" spans="1:3" x14ac:dyDescent="0.25">
      <c r="A3" s="34"/>
    </row>
    <row r="4" spans="1:3" x14ac:dyDescent="0.25">
      <c r="A4" t="s">
        <v>41</v>
      </c>
      <c r="C4" t="s">
        <v>41</v>
      </c>
    </row>
    <row r="6" spans="1:3" x14ac:dyDescent="0.25">
      <c r="A6" t="s">
        <v>42</v>
      </c>
      <c r="C6" t="s">
        <v>42</v>
      </c>
    </row>
    <row r="8" spans="1:3" x14ac:dyDescent="0.25">
      <c r="A8" t="s">
        <v>43</v>
      </c>
      <c r="C8" t="s">
        <v>43</v>
      </c>
    </row>
    <row r="9" spans="1:3" ht="180" x14ac:dyDescent="0.25">
      <c r="A9" s="35" t="s">
        <v>66</v>
      </c>
      <c r="C9" s="36" t="s">
        <v>46</v>
      </c>
    </row>
    <row r="11" spans="1:3" x14ac:dyDescent="0.25">
      <c r="A11" t="s">
        <v>44</v>
      </c>
      <c r="C11" t="s">
        <v>44</v>
      </c>
    </row>
    <row r="14" spans="1:3" x14ac:dyDescent="0.25">
      <c r="A14" s="70" t="s">
        <v>47</v>
      </c>
      <c r="B14" s="70"/>
      <c r="C14" s="70"/>
    </row>
  </sheetData>
  <sheetProtection algorithmName="SHA-512" hashValue="JpLTdNSkeqFsZi0OHIx7QHNFixPv3lZJke1iHEO68HFOE3Q/8yiJtLeWFjKkxAlR2P6fyBufEhtunTSkS7oayA==" saltValue="UBXsSs6JRfuKkpVopYP0/w==" spinCount="100000" sheet="1" objects="1" scenarios="1" formatCells="0" formatColumns="0" formatRows="0" sort="0" autoFilter="0"/>
  <mergeCells count="1"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O17"/>
  <sheetViews>
    <sheetView showGridLines="0" tabSelected="1" zoomScale="85" zoomScaleNormal="85" workbookViewId="0">
      <pane xSplit="7" ySplit="9" topLeftCell="H10" activePane="bottomRight" state="frozen"/>
      <selection pane="topRight" activeCell="H1" sqref="H1"/>
      <selection pane="bottomLeft" activeCell="A9" sqref="A9"/>
      <selection pane="bottomRight" activeCell="G17" sqref="G17"/>
    </sheetView>
  </sheetViews>
  <sheetFormatPr baseColWidth="10" defaultRowHeight="15" outlineLevelCol="1" x14ac:dyDescent="0.25"/>
  <cols>
    <col min="1" max="1" width="30.7109375" style="55" customWidth="1" outlineLevel="1"/>
    <col min="2" max="2" width="9.7109375" style="1" bestFit="1" customWidth="1"/>
    <col min="3" max="3" width="60.7109375" style="55" customWidth="1"/>
    <col min="4" max="4" width="15.140625" style="1" bestFit="1" customWidth="1"/>
    <col min="5" max="5" width="60.7109375" style="55" customWidth="1"/>
    <col min="6" max="7" width="22.28515625" style="5" bestFit="1" customWidth="1"/>
    <col min="8" max="41" width="28.7109375" style="5" customWidth="1"/>
    <col min="42" max="16384" width="11.42578125" style="1"/>
  </cols>
  <sheetData>
    <row r="1" spans="1:41" ht="26.25" x14ac:dyDescent="0.25">
      <c r="A1" s="72" t="s">
        <v>26</v>
      </c>
      <c r="B1" s="72"/>
      <c r="C1" s="72"/>
      <c r="D1" s="72"/>
      <c r="E1" s="72"/>
      <c r="F1" s="72"/>
      <c r="G1" s="72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</row>
    <row r="2" spans="1:41" ht="23.25" x14ac:dyDescent="0.25">
      <c r="A2" s="73" t="s">
        <v>28</v>
      </c>
      <c r="B2" s="73"/>
      <c r="C2" s="73"/>
      <c r="D2" s="73"/>
      <c r="E2" s="73"/>
      <c r="F2" s="73"/>
      <c r="G2" s="73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</row>
    <row r="3" spans="1:41" ht="23.25" x14ac:dyDescent="0.25">
      <c r="A3" s="78" t="s">
        <v>67</v>
      </c>
      <c r="B3" s="78"/>
      <c r="C3" s="78"/>
      <c r="D3" s="78"/>
      <c r="E3" s="78"/>
      <c r="F3" s="78"/>
      <c r="G3" s="78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</row>
    <row r="4" spans="1:41" x14ac:dyDescent="0.25">
      <c r="A4" s="59"/>
      <c r="B4" s="22"/>
      <c r="C4" s="59"/>
      <c r="D4" s="22"/>
      <c r="E4" s="59"/>
      <c r="F4" s="64"/>
      <c r="G4" s="64"/>
    </row>
    <row r="5" spans="1:41" s="22" customFormat="1" ht="15.75" x14ac:dyDescent="0.25">
      <c r="A5" s="74" t="s">
        <v>5</v>
      </c>
      <c r="B5" s="74"/>
      <c r="C5" s="74"/>
      <c r="D5" s="74"/>
      <c r="E5" s="74"/>
      <c r="F5" s="74"/>
      <c r="G5" s="74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</row>
    <row r="6" spans="1:41" s="22" customFormat="1" ht="15.75" x14ac:dyDescent="0.25">
      <c r="A6" s="80" t="s">
        <v>68</v>
      </c>
      <c r="B6" s="80"/>
      <c r="C6" s="80"/>
      <c r="D6" s="80"/>
      <c r="E6" s="80"/>
      <c r="F6" s="80"/>
      <c r="G6" s="8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8" spans="1:41" s="30" customFormat="1" ht="21" customHeight="1" x14ac:dyDescent="0.35">
      <c r="A8" s="79" t="s">
        <v>8</v>
      </c>
      <c r="B8" s="79"/>
      <c r="C8" s="79"/>
      <c r="D8" s="79"/>
      <c r="E8" s="79"/>
      <c r="F8" s="79"/>
      <c r="G8" s="79"/>
      <c r="H8" s="76" t="s">
        <v>7</v>
      </c>
      <c r="I8" s="76"/>
      <c r="J8" s="76"/>
      <c r="K8" s="76"/>
      <c r="L8" s="76"/>
      <c r="M8" s="62" t="s">
        <v>11</v>
      </c>
      <c r="N8" s="63" t="s">
        <v>12</v>
      </c>
      <c r="O8" s="75" t="s">
        <v>13</v>
      </c>
      <c r="P8" s="75"/>
      <c r="Q8" s="75"/>
      <c r="R8" s="75"/>
      <c r="S8" s="75"/>
      <c r="T8" s="75"/>
      <c r="U8" s="75"/>
      <c r="V8" s="75"/>
      <c r="W8" s="75"/>
      <c r="X8" s="75"/>
      <c r="Y8" s="75"/>
      <c r="Z8" s="76" t="s">
        <v>18</v>
      </c>
      <c r="AA8" s="76"/>
      <c r="AB8" s="76"/>
      <c r="AC8" s="76"/>
      <c r="AD8" s="76"/>
      <c r="AE8" s="76"/>
      <c r="AF8" s="77" t="s">
        <v>22</v>
      </c>
      <c r="AG8" s="77"/>
      <c r="AH8" s="77"/>
      <c r="AI8" s="63" t="s">
        <v>23</v>
      </c>
      <c r="AJ8" s="75" t="s">
        <v>24</v>
      </c>
      <c r="AK8" s="75"/>
      <c r="AL8" s="75"/>
      <c r="AM8" s="71" t="s">
        <v>25</v>
      </c>
      <c r="AN8" s="71"/>
      <c r="AO8" s="71"/>
    </row>
    <row r="9" spans="1:41" s="4" customFormat="1" ht="45" x14ac:dyDescent="0.25">
      <c r="A9" s="56" t="s">
        <v>6</v>
      </c>
      <c r="B9" s="29" t="s">
        <v>0</v>
      </c>
      <c r="C9" s="28" t="s">
        <v>1</v>
      </c>
      <c r="D9" s="29" t="s">
        <v>2</v>
      </c>
      <c r="E9" s="28" t="s">
        <v>3</v>
      </c>
      <c r="F9" s="27" t="s">
        <v>4</v>
      </c>
      <c r="G9" s="27" t="s">
        <v>29</v>
      </c>
      <c r="H9" s="9" t="s">
        <v>9</v>
      </c>
      <c r="I9" s="9" t="s">
        <v>51</v>
      </c>
      <c r="J9" s="9" t="s">
        <v>37</v>
      </c>
      <c r="K9" s="9" t="s">
        <v>10</v>
      </c>
      <c r="L9" s="9" t="s">
        <v>50</v>
      </c>
      <c r="M9" s="10" t="s">
        <v>57</v>
      </c>
      <c r="N9" s="11" t="s">
        <v>81</v>
      </c>
      <c r="O9" s="13" t="s">
        <v>14</v>
      </c>
      <c r="P9" s="13" t="s">
        <v>15</v>
      </c>
      <c r="Q9" s="13" t="s">
        <v>58</v>
      </c>
      <c r="R9" s="13" t="s">
        <v>59</v>
      </c>
      <c r="S9" s="13" t="s">
        <v>60</v>
      </c>
      <c r="T9" s="13" t="s">
        <v>61</v>
      </c>
      <c r="U9" s="13" t="s">
        <v>62</v>
      </c>
      <c r="V9" s="13" t="s">
        <v>36</v>
      </c>
      <c r="W9" s="13" t="s">
        <v>16</v>
      </c>
      <c r="X9" s="13" t="s">
        <v>17</v>
      </c>
      <c r="Y9" s="13" t="s">
        <v>35</v>
      </c>
      <c r="Z9" s="9" t="s">
        <v>63</v>
      </c>
      <c r="AA9" s="9" t="s">
        <v>64</v>
      </c>
      <c r="AB9" s="9" t="s">
        <v>21</v>
      </c>
      <c r="AC9" s="9" t="s">
        <v>19</v>
      </c>
      <c r="AD9" s="9" t="s">
        <v>20</v>
      </c>
      <c r="AE9" s="9" t="s">
        <v>34</v>
      </c>
      <c r="AF9" s="10" t="s">
        <v>33</v>
      </c>
      <c r="AG9" s="10" t="s">
        <v>32</v>
      </c>
      <c r="AH9" s="10" t="s">
        <v>65</v>
      </c>
      <c r="AI9" s="11" t="s">
        <v>31</v>
      </c>
      <c r="AJ9" s="13" t="s">
        <v>56</v>
      </c>
      <c r="AK9" s="13" t="s">
        <v>55</v>
      </c>
      <c r="AL9" s="13" t="s">
        <v>54</v>
      </c>
      <c r="AM9" s="15" t="s">
        <v>53</v>
      </c>
      <c r="AN9" s="15" t="s">
        <v>30</v>
      </c>
      <c r="AO9" s="38" t="s">
        <v>52</v>
      </c>
    </row>
    <row r="10" spans="1:41" ht="30" x14ac:dyDescent="0.25">
      <c r="A10" s="57" t="s">
        <v>69</v>
      </c>
      <c r="B10" s="3">
        <v>20</v>
      </c>
      <c r="C10" s="54" t="s">
        <v>70</v>
      </c>
      <c r="D10" s="2">
        <v>1</v>
      </c>
      <c r="E10" s="2" t="s">
        <v>71</v>
      </c>
      <c r="F10" s="8">
        <v>7868</v>
      </c>
      <c r="G10" s="37">
        <f>F10*4</f>
        <v>31472</v>
      </c>
      <c r="H10" s="7">
        <v>1200</v>
      </c>
      <c r="I10" s="7">
        <v>0</v>
      </c>
      <c r="J10" s="7">
        <v>200</v>
      </c>
      <c r="K10" s="7">
        <v>20</v>
      </c>
      <c r="L10" s="7">
        <v>16</v>
      </c>
      <c r="M10" s="6">
        <v>660</v>
      </c>
      <c r="N10" s="12">
        <v>0</v>
      </c>
      <c r="O10" s="14">
        <v>1500</v>
      </c>
      <c r="P10" s="14">
        <v>90</v>
      </c>
      <c r="Q10" s="14">
        <v>150</v>
      </c>
      <c r="R10" s="14">
        <v>100</v>
      </c>
      <c r="S10" s="14">
        <v>100</v>
      </c>
      <c r="T10" s="14">
        <v>20</v>
      </c>
      <c r="U10" s="14">
        <v>20</v>
      </c>
      <c r="V10" s="14">
        <v>40</v>
      </c>
      <c r="W10" s="14">
        <v>120</v>
      </c>
      <c r="X10" s="14">
        <v>5</v>
      </c>
      <c r="Y10" s="14">
        <v>200</v>
      </c>
      <c r="Z10" s="7">
        <v>720</v>
      </c>
      <c r="AA10" s="7">
        <v>80</v>
      </c>
      <c r="AB10" s="7">
        <v>100</v>
      </c>
      <c r="AC10" s="7">
        <v>100</v>
      </c>
      <c r="AD10" s="7">
        <v>190</v>
      </c>
      <c r="AE10" s="7">
        <v>180</v>
      </c>
      <c r="AF10" s="6">
        <v>600</v>
      </c>
      <c r="AG10" s="6">
        <v>165</v>
      </c>
      <c r="AH10" s="6">
        <v>10</v>
      </c>
      <c r="AI10" s="12">
        <v>450</v>
      </c>
      <c r="AJ10" s="14">
        <v>516</v>
      </c>
      <c r="AK10" s="14">
        <v>216</v>
      </c>
      <c r="AL10" s="14">
        <v>25</v>
      </c>
      <c r="AM10" s="16">
        <v>40</v>
      </c>
      <c r="AN10" s="16">
        <v>10</v>
      </c>
      <c r="AO10" s="39">
        <v>25</v>
      </c>
    </row>
    <row r="11" spans="1:41" ht="30" x14ac:dyDescent="0.25">
      <c r="A11" s="57" t="s">
        <v>69</v>
      </c>
      <c r="B11" s="3">
        <v>20</v>
      </c>
      <c r="C11" s="2" t="s">
        <v>70</v>
      </c>
      <c r="D11" s="2">
        <v>2</v>
      </c>
      <c r="E11" s="2" t="s">
        <v>72</v>
      </c>
      <c r="F11" s="8">
        <v>19310</v>
      </c>
      <c r="G11" s="37">
        <f t="shared" ref="G11:G15" si="0">F11*4</f>
        <v>77240</v>
      </c>
      <c r="H11" s="7">
        <v>3200</v>
      </c>
      <c r="I11" s="7">
        <v>0</v>
      </c>
      <c r="J11" s="7">
        <v>500</v>
      </c>
      <c r="K11" s="7">
        <v>50</v>
      </c>
      <c r="L11" s="7">
        <v>60</v>
      </c>
      <c r="M11" s="6">
        <v>2308</v>
      </c>
      <c r="N11" s="12">
        <v>0</v>
      </c>
      <c r="O11" s="14">
        <v>3200</v>
      </c>
      <c r="P11" s="14">
        <v>200</v>
      </c>
      <c r="Q11" s="14">
        <v>300</v>
      </c>
      <c r="R11" s="14">
        <v>240</v>
      </c>
      <c r="S11" s="14">
        <v>100</v>
      </c>
      <c r="T11" s="14">
        <v>80</v>
      </c>
      <c r="U11" s="14">
        <v>100</v>
      </c>
      <c r="V11" s="14">
        <v>87</v>
      </c>
      <c r="W11" s="14">
        <v>500</v>
      </c>
      <c r="X11" s="14">
        <v>12</v>
      </c>
      <c r="Y11" s="14">
        <v>500</v>
      </c>
      <c r="Z11" s="7">
        <v>1740</v>
      </c>
      <c r="AA11" s="7">
        <v>400</v>
      </c>
      <c r="AB11" s="7">
        <v>150</v>
      </c>
      <c r="AC11" s="7">
        <v>600</v>
      </c>
      <c r="AD11" s="7">
        <v>300</v>
      </c>
      <c r="AE11" s="7">
        <v>700</v>
      </c>
      <c r="AF11" s="6">
        <v>800</v>
      </c>
      <c r="AG11" s="6">
        <v>690</v>
      </c>
      <c r="AH11" s="6">
        <v>180</v>
      </c>
      <c r="AI11" s="12">
        <v>180</v>
      </c>
      <c r="AJ11" s="14">
        <v>1127</v>
      </c>
      <c r="AK11" s="14">
        <v>416</v>
      </c>
      <c r="AL11" s="14">
        <v>300</v>
      </c>
      <c r="AM11" s="16">
        <v>130</v>
      </c>
      <c r="AN11" s="16">
        <v>50</v>
      </c>
      <c r="AO11" s="39">
        <v>110</v>
      </c>
    </row>
    <row r="12" spans="1:41" ht="30" x14ac:dyDescent="0.25">
      <c r="A12" s="57" t="s">
        <v>69</v>
      </c>
      <c r="B12" s="3">
        <v>80</v>
      </c>
      <c r="C12" s="2" t="s">
        <v>73</v>
      </c>
      <c r="D12" s="2">
        <v>1</v>
      </c>
      <c r="E12" s="2" t="s">
        <v>74</v>
      </c>
      <c r="F12" s="8">
        <v>2121</v>
      </c>
      <c r="G12" s="37">
        <f t="shared" si="0"/>
        <v>8484</v>
      </c>
      <c r="H12" s="7">
        <v>500</v>
      </c>
      <c r="I12" s="7">
        <v>90</v>
      </c>
      <c r="J12" s="7">
        <v>15</v>
      </c>
      <c r="K12" s="7">
        <v>0</v>
      </c>
      <c r="L12" s="7">
        <v>0</v>
      </c>
      <c r="M12" s="6">
        <v>210</v>
      </c>
      <c r="N12" s="12">
        <v>140</v>
      </c>
      <c r="O12" s="14">
        <v>0</v>
      </c>
      <c r="P12" s="14">
        <v>40</v>
      </c>
      <c r="Q12" s="14">
        <v>100</v>
      </c>
      <c r="R12" s="14">
        <v>10</v>
      </c>
      <c r="S12" s="14">
        <v>0</v>
      </c>
      <c r="T12" s="14">
        <v>0</v>
      </c>
      <c r="U12" s="14">
        <v>0</v>
      </c>
      <c r="V12" s="14">
        <v>0</v>
      </c>
      <c r="W12" s="14">
        <v>20</v>
      </c>
      <c r="X12" s="14">
        <v>0</v>
      </c>
      <c r="Y12" s="14">
        <v>0</v>
      </c>
      <c r="Z12" s="7">
        <v>350</v>
      </c>
      <c r="AA12" s="7">
        <v>1</v>
      </c>
      <c r="AB12" s="7">
        <v>0</v>
      </c>
      <c r="AC12" s="7">
        <v>20</v>
      </c>
      <c r="AD12" s="7">
        <v>0</v>
      </c>
      <c r="AE12" s="7">
        <v>50</v>
      </c>
      <c r="AF12" s="6">
        <v>300</v>
      </c>
      <c r="AG12" s="6">
        <v>45</v>
      </c>
      <c r="AH12" s="6">
        <v>0</v>
      </c>
      <c r="AI12" s="12">
        <v>100</v>
      </c>
      <c r="AJ12" s="14">
        <v>100</v>
      </c>
      <c r="AK12" s="14">
        <v>30</v>
      </c>
      <c r="AL12" s="14">
        <v>0</v>
      </c>
      <c r="AM12" s="16">
        <v>0</v>
      </c>
      <c r="AN12" s="16">
        <v>0</v>
      </c>
      <c r="AO12" s="39">
        <v>0</v>
      </c>
    </row>
    <row r="13" spans="1:41" ht="30" x14ac:dyDescent="0.25">
      <c r="A13" s="57" t="s">
        <v>69</v>
      </c>
      <c r="B13" s="3">
        <v>92</v>
      </c>
      <c r="C13" s="2" t="s">
        <v>75</v>
      </c>
      <c r="D13" s="2">
        <v>1</v>
      </c>
      <c r="E13" s="2" t="s">
        <v>76</v>
      </c>
      <c r="F13" s="8">
        <v>32840</v>
      </c>
      <c r="G13" s="37">
        <f t="shared" si="0"/>
        <v>131360</v>
      </c>
      <c r="H13" s="7">
        <v>2500</v>
      </c>
      <c r="I13" s="7">
        <v>1500</v>
      </c>
      <c r="J13" s="7">
        <v>260</v>
      </c>
      <c r="K13" s="7">
        <v>2000</v>
      </c>
      <c r="L13" s="7">
        <v>66</v>
      </c>
      <c r="M13" s="6"/>
      <c r="N13" s="12">
        <v>2000</v>
      </c>
      <c r="O13" s="14"/>
      <c r="P13" s="14">
        <v>110</v>
      </c>
      <c r="Q13" s="14"/>
      <c r="R13" s="14">
        <v>100</v>
      </c>
      <c r="S13" s="14">
        <v>150</v>
      </c>
      <c r="T13" s="14"/>
      <c r="U13" s="14">
        <v>100</v>
      </c>
      <c r="V13" s="14">
        <v>100</v>
      </c>
      <c r="W13" s="14">
        <v>600</v>
      </c>
      <c r="X13" s="14">
        <v>28</v>
      </c>
      <c r="Y13" s="14">
        <v>90</v>
      </c>
      <c r="Z13" s="7">
        <v>7800</v>
      </c>
      <c r="AA13" s="7">
        <v>1000</v>
      </c>
      <c r="AB13" s="7">
        <v>2800</v>
      </c>
      <c r="AC13" s="7">
        <v>600</v>
      </c>
      <c r="AD13" s="7">
        <v>400</v>
      </c>
      <c r="AE13" s="7">
        <v>2000</v>
      </c>
      <c r="AF13" s="6">
        <v>800</v>
      </c>
      <c r="AG13" s="6">
        <v>1470</v>
      </c>
      <c r="AH13" s="6">
        <v>30</v>
      </c>
      <c r="AI13" s="12">
        <v>2000</v>
      </c>
      <c r="AJ13" s="14">
        <v>1228</v>
      </c>
      <c r="AK13" s="14">
        <v>2858</v>
      </c>
      <c r="AL13" s="14">
        <v>100</v>
      </c>
      <c r="AM13" s="16">
        <v>0</v>
      </c>
      <c r="AN13" s="16">
        <v>30</v>
      </c>
      <c r="AO13" s="39">
        <v>120</v>
      </c>
    </row>
    <row r="14" spans="1:41" ht="30" x14ac:dyDescent="0.25">
      <c r="A14" s="57" t="s">
        <v>69</v>
      </c>
      <c r="B14" s="3">
        <v>92</v>
      </c>
      <c r="C14" s="2" t="s">
        <v>75</v>
      </c>
      <c r="D14" s="2">
        <v>2</v>
      </c>
      <c r="E14" s="2" t="s">
        <v>77</v>
      </c>
      <c r="F14" s="8">
        <v>11163</v>
      </c>
      <c r="G14" s="37">
        <f t="shared" si="0"/>
        <v>44652</v>
      </c>
      <c r="H14" s="7">
        <v>2700</v>
      </c>
      <c r="I14" s="7">
        <v>0</v>
      </c>
      <c r="J14" s="7">
        <v>90</v>
      </c>
      <c r="K14" s="7">
        <v>30</v>
      </c>
      <c r="L14" s="7">
        <v>30</v>
      </c>
      <c r="M14" s="6">
        <v>2160</v>
      </c>
      <c r="N14" s="12">
        <v>350</v>
      </c>
      <c r="O14" s="14"/>
      <c r="P14" s="14">
        <v>1</v>
      </c>
      <c r="Q14" s="14">
        <v>0</v>
      </c>
      <c r="R14" s="14">
        <v>50</v>
      </c>
      <c r="S14" s="14">
        <v>150</v>
      </c>
      <c r="T14" s="14">
        <v>0</v>
      </c>
      <c r="U14" s="14"/>
      <c r="V14" s="14">
        <v>0</v>
      </c>
      <c r="W14" s="14"/>
      <c r="X14" s="14">
        <v>0</v>
      </c>
      <c r="Y14" s="14">
        <v>0</v>
      </c>
      <c r="Z14" s="7">
        <v>850</v>
      </c>
      <c r="AA14" s="7">
        <v>1</v>
      </c>
      <c r="AB14" s="7">
        <v>0</v>
      </c>
      <c r="AC14" s="7">
        <v>1500</v>
      </c>
      <c r="AD14" s="7">
        <v>60</v>
      </c>
      <c r="AE14" s="7">
        <v>0</v>
      </c>
      <c r="AF14" s="6">
        <v>200</v>
      </c>
      <c r="AG14" s="6">
        <v>70</v>
      </c>
      <c r="AH14" s="6"/>
      <c r="AI14" s="12">
        <v>500</v>
      </c>
      <c r="AJ14" s="14">
        <v>2219</v>
      </c>
      <c r="AK14" s="14">
        <v>202</v>
      </c>
      <c r="AL14" s="14">
        <v>0</v>
      </c>
      <c r="AM14" s="16">
        <v>0</v>
      </c>
      <c r="AN14" s="16">
        <v>0</v>
      </c>
      <c r="AO14" s="39">
        <v>0</v>
      </c>
    </row>
    <row r="15" spans="1:41" ht="30" x14ac:dyDescent="0.25">
      <c r="A15" s="58" t="s">
        <v>69</v>
      </c>
      <c r="B15" s="40">
        <v>130</v>
      </c>
      <c r="C15" s="41" t="s">
        <v>78</v>
      </c>
      <c r="D15" s="41">
        <v>1</v>
      </c>
      <c r="E15" s="41" t="s">
        <v>79</v>
      </c>
      <c r="F15" s="42">
        <v>213864</v>
      </c>
      <c r="G15" s="43">
        <f t="shared" si="0"/>
        <v>855456</v>
      </c>
      <c r="H15" s="44">
        <v>50000</v>
      </c>
      <c r="I15" s="44">
        <v>4500</v>
      </c>
      <c r="J15" s="44">
        <v>500</v>
      </c>
      <c r="K15" s="44">
        <v>1200</v>
      </c>
      <c r="L15" s="44">
        <v>654</v>
      </c>
      <c r="M15" s="45">
        <v>39600</v>
      </c>
      <c r="N15" s="46">
        <v>20000</v>
      </c>
      <c r="O15" s="47">
        <v>14000</v>
      </c>
      <c r="P15" s="47">
        <v>1500</v>
      </c>
      <c r="Q15" s="47">
        <v>1500</v>
      </c>
      <c r="R15" s="47">
        <v>1000</v>
      </c>
      <c r="S15" s="47">
        <v>4448</v>
      </c>
      <c r="T15" s="47">
        <v>1200</v>
      </c>
      <c r="U15" s="47">
        <v>800</v>
      </c>
      <c r="V15" s="47">
        <v>1400</v>
      </c>
      <c r="W15" s="47">
        <v>2400</v>
      </c>
      <c r="X15" s="47">
        <v>856</v>
      </c>
      <c r="Y15" s="47">
        <v>1200</v>
      </c>
      <c r="Z15" s="44">
        <v>21600</v>
      </c>
      <c r="AA15" s="44">
        <v>5000</v>
      </c>
      <c r="AB15" s="44">
        <v>3200</v>
      </c>
      <c r="AC15" s="44">
        <v>2000</v>
      </c>
      <c r="AD15" s="44">
        <v>3000</v>
      </c>
      <c r="AE15" s="44">
        <v>3000</v>
      </c>
      <c r="AF15" s="45">
        <v>6500</v>
      </c>
      <c r="AG15" s="45">
        <v>4300</v>
      </c>
      <c r="AH15" s="45">
        <v>30</v>
      </c>
      <c r="AI15" s="46">
        <v>6000</v>
      </c>
      <c r="AJ15" s="47">
        <v>5347</v>
      </c>
      <c r="AK15" s="47">
        <v>4389</v>
      </c>
      <c r="AL15" s="47">
        <v>1750</v>
      </c>
      <c r="AM15" s="48">
        <v>340</v>
      </c>
      <c r="AN15" s="48">
        <v>250</v>
      </c>
      <c r="AO15" s="49">
        <v>400</v>
      </c>
    </row>
    <row r="16" spans="1:41" s="4" customFormat="1" ht="30" x14ac:dyDescent="0.25">
      <c r="A16" s="65" t="s">
        <v>69</v>
      </c>
      <c r="B16" s="66">
        <v>130</v>
      </c>
      <c r="C16" s="2" t="s">
        <v>78</v>
      </c>
      <c r="D16" s="2">
        <v>2</v>
      </c>
      <c r="E16" s="2" t="s">
        <v>80</v>
      </c>
      <c r="F16" s="8">
        <v>91200</v>
      </c>
      <c r="G16" s="37">
        <f>F16*4</f>
        <v>364800</v>
      </c>
      <c r="H16" s="7">
        <v>0</v>
      </c>
      <c r="I16" s="7">
        <v>2300</v>
      </c>
      <c r="J16" s="7">
        <v>1150</v>
      </c>
      <c r="K16" s="7">
        <v>1600</v>
      </c>
      <c r="L16" s="7">
        <v>330</v>
      </c>
      <c r="M16" s="6"/>
      <c r="N16" s="12">
        <v>22000</v>
      </c>
      <c r="O16" s="14">
        <v>8700</v>
      </c>
      <c r="P16" s="14">
        <v>1000</v>
      </c>
      <c r="Q16" s="14">
        <v>2500</v>
      </c>
      <c r="R16" s="14">
        <v>1536</v>
      </c>
      <c r="S16" s="14">
        <v>9360</v>
      </c>
      <c r="T16" s="14">
        <v>1200</v>
      </c>
      <c r="U16" s="14">
        <v>300</v>
      </c>
      <c r="V16" s="14">
        <v>1300</v>
      </c>
      <c r="W16" s="14">
        <v>2000</v>
      </c>
      <c r="X16" s="14">
        <v>480</v>
      </c>
      <c r="Y16" s="14">
        <v>3000</v>
      </c>
      <c r="Z16" s="7">
        <v>0</v>
      </c>
      <c r="AA16" s="7">
        <v>1000</v>
      </c>
      <c r="AB16" s="7">
        <v>0</v>
      </c>
      <c r="AC16" s="7">
        <v>1000</v>
      </c>
      <c r="AD16" s="7">
        <v>3400</v>
      </c>
      <c r="AE16" s="7">
        <v>1500</v>
      </c>
      <c r="AF16" s="6">
        <v>4500</v>
      </c>
      <c r="AG16" s="6">
        <v>2200</v>
      </c>
      <c r="AH16" s="6">
        <v>0</v>
      </c>
      <c r="AI16" s="12">
        <v>6000</v>
      </c>
      <c r="AJ16" s="14">
        <v>5777</v>
      </c>
      <c r="AK16" s="14">
        <v>5317</v>
      </c>
      <c r="AL16" s="14">
        <v>1500</v>
      </c>
      <c r="AM16" s="16">
        <v>0</v>
      </c>
      <c r="AN16" s="16">
        <v>250</v>
      </c>
      <c r="AO16" s="39">
        <v>0</v>
      </c>
    </row>
    <row r="17" spans="1:41" s="4" customFormat="1" x14ac:dyDescent="0.25">
      <c r="A17" s="26"/>
      <c r="C17" s="26"/>
      <c r="E17" s="26"/>
      <c r="F17" s="25">
        <f>SUBTOTAL(9,F10:F16)</f>
        <v>378366</v>
      </c>
      <c r="G17" s="25">
        <f>SUBTOTAL(9,G10:G16)</f>
        <v>1513464</v>
      </c>
      <c r="H17" s="25">
        <f>SUBTOTAL(9,H10:H16)</f>
        <v>60100</v>
      </c>
      <c r="I17" s="25">
        <f t="shared" ref="I17:AO17" si="1">SUBTOTAL(9,I10:I16)</f>
        <v>8390</v>
      </c>
      <c r="J17" s="25">
        <f t="shared" si="1"/>
        <v>2715</v>
      </c>
      <c r="K17" s="25">
        <f t="shared" si="1"/>
        <v>4900</v>
      </c>
      <c r="L17" s="25">
        <f t="shared" si="1"/>
        <v>1156</v>
      </c>
      <c r="M17" s="25">
        <f t="shared" si="1"/>
        <v>44938</v>
      </c>
      <c r="N17" s="25">
        <f t="shared" si="1"/>
        <v>44490</v>
      </c>
      <c r="O17" s="25">
        <f t="shared" si="1"/>
        <v>27400</v>
      </c>
      <c r="P17" s="25">
        <f t="shared" si="1"/>
        <v>2941</v>
      </c>
      <c r="Q17" s="25">
        <f t="shared" si="1"/>
        <v>4550</v>
      </c>
      <c r="R17" s="25">
        <f t="shared" si="1"/>
        <v>3036</v>
      </c>
      <c r="S17" s="25">
        <f t="shared" si="1"/>
        <v>14308</v>
      </c>
      <c r="T17" s="25">
        <f t="shared" si="1"/>
        <v>2500</v>
      </c>
      <c r="U17" s="25">
        <f t="shared" si="1"/>
        <v>1320</v>
      </c>
      <c r="V17" s="25">
        <f t="shared" si="1"/>
        <v>2927</v>
      </c>
      <c r="W17" s="25">
        <f t="shared" si="1"/>
        <v>5640</v>
      </c>
      <c r="X17" s="25">
        <f t="shared" si="1"/>
        <v>1381</v>
      </c>
      <c r="Y17" s="25">
        <f t="shared" si="1"/>
        <v>4990</v>
      </c>
      <c r="Z17" s="25">
        <f t="shared" si="1"/>
        <v>33060</v>
      </c>
      <c r="AA17" s="25">
        <f t="shared" si="1"/>
        <v>7482</v>
      </c>
      <c r="AB17" s="25">
        <f t="shared" si="1"/>
        <v>6250</v>
      </c>
      <c r="AC17" s="25">
        <f t="shared" si="1"/>
        <v>5820</v>
      </c>
      <c r="AD17" s="25">
        <f t="shared" si="1"/>
        <v>7350</v>
      </c>
      <c r="AE17" s="25">
        <f t="shared" si="1"/>
        <v>7430</v>
      </c>
      <c r="AF17" s="25">
        <f t="shared" si="1"/>
        <v>13700</v>
      </c>
      <c r="AG17" s="25">
        <f t="shared" si="1"/>
        <v>8940</v>
      </c>
      <c r="AH17" s="25">
        <f t="shared" si="1"/>
        <v>250</v>
      </c>
      <c r="AI17" s="25">
        <f t="shared" si="1"/>
        <v>15230</v>
      </c>
      <c r="AJ17" s="25">
        <f t="shared" si="1"/>
        <v>16314</v>
      </c>
      <c r="AK17" s="25">
        <f t="shared" si="1"/>
        <v>13428</v>
      </c>
      <c r="AL17" s="25">
        <f t="shared" si="1"/>
        <v>3675</v>
      </c>
      <c r="AM17" s="25">
        <f t="shared" si="1"/>
        <v>510</v>
      </c>
      <c r="AN17" s="25">
        <f t="shared" si="1"/>
        <v>590</v>
      </c>
      <c r="AO17" s="25">
        <f t="shared" si="1"/>
        <v>655</v>
      </c>
    </row>
  </sheetData>
  <sheetProtection algorithmName="SHA-512" hashValue="5ol9h2+0qJ3x360PQRGJXRaMF0Nf6xlW/y7ur5oy+ZelVib512pkOJDoY+pI8n8Smt7ZTIHjx3YTi6Bp6WUCow==" saltValue="1PDKBgBL5yyLr/nd6QzEuw==" spinCount="100000" sheet="1" objects="1" scenarios="1" formatCells="0" formatColumns="0" formatRows="0" sort="0" autoFilter="0"/>
  <mergeCells count="12">
    <mergeCell ref="AM8:AO8"/>
    <mergeCell ref="A1:G1"/>
    <mergeCell ref="A2:G2"/>
    <mergeCell ref="A5:G5"/>
    <mergeCell ref="O8:Y8"/>
    <mergeCell ref="Z8:AE8"/>
    <mergeCell ref="AF8:AH8"/>
    <mergeCell ref="AJ8:AL8"/>
    <mergeCell ref="A3:G3"/>
    <mergeCell ref="H8:L8"/>
    <mergeCell ref="A8:G8"/>
    <mergeCell ref="A6:G6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G16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G15" sqref="G15"/>
    </sheetView>
  </sheetViews>
  <sheetFormatPr baseColWidth="10" defaultRowHeight="15" outlineLevelCol="1" x14ac:dyDescent="0.25"/>
  <cols>
    <col min="1" max="1" width="30.7109375" style="55" customWidth="1" outlineLevel="1"/>
    <col min="2" max="2" width="9.7109375" style="1" bestFit="1" customWidth="1"/>
    <col min="3" max="3" width="60.7109375" style="55" customWidth="1"/>
    <col min="4" max="4" width="15.140625" style="1" bestFit="1" customWidth="1"/>
    <col min="5" max="5" width="60.7109375" style="55" customWidth="1"/>
    <col min="6" max="6" width="30.140625" style="5" bestFit="1" customWidth="1"/>
    <col min="7" max="7" width="28.7109375" style="18" customWidth="1"/>
    <col min="8" max="16384" width="11.42578125" style="1"/>
  </cols>
  <sheetData>
    <row r="1" spans="1:7" ht="26.25" x14ac:dyDescent="0.25">
      <c r="A1" s="72" t="s">
        <v>48</v>
      </c>
      <c r="B1" s="72"/>
      <c r="C1" s="72"/>
      <c r="D1" s="72"/>
      <c r="E1" s="72"/>
      <c r="F1" s="72"/>
      <c r="G1" s="19"/>
    </row>
    <row r="2" spans="1:7" ht="23.25" x14ac:dyDescent="0.25">
      <c r="A2" s="73" t="s">
        <v>28</v>
      </c>
      <c r="B2" s="73"/>
      <c r="C2" s="73"/>
      <c r="D2" s="73"/>
      <c r="E2" s="73"/>
      <c r="F2" s="73"/>
      <c r="G2" s="20"/>
    </row>
    <row r="3" spans="1:7" ht="23.25" x14ac:dyDescent="0.25">
      <c r="A3" s="78" t="s">
        <v>67</v>
      </c>
      <c r="B3" s="78"/>
      <c r="C3" s="78"/>
      <c r="D3" s="78"/>
      <c r="E3" s="78"/>
      <c r="F3" s="78"/>
      <c r="G3" s="20"/>
    </row>
    <row r="4" spans="1:7" x14ac:dyDescent="0.25">
      <c r="A4" s="59"/>
      <c r="B4" s="22"/>
      <c r="C4" s="59"/>
      <c r="D4" s="22"/>
      <c r="E4" s="59"/>
      <c r="F4" s="64"/>
    </row>
    <row r="5" spans="1:7" ht="15.75" x14ac:dyDescent="0.25">
      <c r="A5" s="74" t="s">
        <v>38</v>
      </c>
      <c r="B5" s="74"/>
      <c r="C5" s="74"/>
      <c r="D5" s="74"/>
      <c r="E5" s="74"/>
      <c r="F5" s="74"/>
    </row>
    <row r="7" spans="1:7" s="30" customFormat="1" ht="21" customHeight="1" x14ac:dyDescent="0.35">
      <c r="A7" s="79" t="s">
        <v>8</v>
      </c>
      <c r="B7" s="79"/>
      <c r="C7" s="79"/>
      <c r="D7" s="79"/>
      <c r="E7" s="79"/>
      <c r="F7" s="79"/>
      <c r="G7" s="61" t="s">
        <v>7</v>
      </c>
    </row>
    <row r="8" spans="1:7" s="4" customFormat="1" ht="30" x14ac:dyDescent="0.25">
      <c r="A8" s="60" t="s">
        <v>6</v>
      </c>
      <c r="B8" s="23" t="s">
        <v>0</v>
      </c>
      <c r="C8" s="28" t="s">
        <v>1</v>
      </c>
      <c r="D8" s="23" t="s">
        <v>2</v>
      </c>
      <c r="E8" s="28" t="s">
        <v>3</v>
      </c>
      <c r="F8" s="24" t="s">
        <v>49</v>
      </c>
      <c r="G8" s="9" t="s">
        <v>9</v>
      </c>
    </row>
    <row r="9" spans="1:7" ht="30" x14ac:dyDescent="0.25">
      <c r="A9" s="57" t="s">
        <v>69</v>
      </c>
      <c r="B9" s="3">
        <v>20</v>
      </c>
      <c r="C9" s="2" t="s">
        <v>70</v>
      </c>
      <c r="D9" s="2">
        <v>1</v>
      </c>
      <c r="E9" s="2" t="s">
        <v>71</v>
      </c>
      <c r="F9" s="8">
        <f t="shared" ref="F9:F15" si="0">+SUM(G9:G9)</f>
        <v>1</v>
      </c>
      <c r="G9" s="17">
        <v>1</v>
      </c>
    </row>
    <row r="10" spans="1:7" ht="30" x14ac:dyDescent="0.25">
      <c r="A10" s="57" t="s">
        <v>69</v>
      </c>
      <c r="B10" s="3">
        <v>20</v>
      </c>
      <c r="C10" s="2" t="s">
        <v>70</v>
      </c>
      <c r="D10" s="2">
        <v>2</v>
      </c>
      <c r="E10" s="2" t="s">
        <v>72</v>
      </c>
      <c r="F10" s="8">
        <f t="shared" si="0"/>
        <v>1</v>
      </c>
      <c r="G10" s="17">
        <v>1</v>
      </c>
    </row>
    <row r="11" spans="1:7" ht="30" x14ac:dyDescent="0.25">
      <c r="A11" s="57" t="s">
        <v>69</v>
      </c>
      <c r="B11" s="3">
        <v>80</v>
      </c>
      <c r="C11" s="2" t="s">
        <v>73</v>
      </c>
      <c r="D11" s="2">
        <v>1</v>
      </c>
      <c r="E11" s="2" t="s">
        <v>74</v>
      </c>
      <c r="F11" s="8">
        <f t="shared" si="0"/>
        <v>1</v>
      </c>
      <c r="G11" s="17">
        <v>1</v>
      </c>
    </row>
    <row r="12" spans="1:7" ht="30" x14ac:dyDescent="0.25">
      <c r="A12" s="57" t="s">
        <v>69</v>
      </c>
      <c r="B12" s="3">
        <v>92</v>
      </c>
      <c r="C12" s="2" t="s">
        <v>75</v>
      </c>
      <c r="D12" s="2">
        <v>1</v>
      </c>
      <c r="E12" s="2" t="s">
        <v>76</v>
      </c>
      <c r="F12" s="8">
        <f t="shared" si="0"/>
        <v>1</v>
      </c>
      <c r="G12" s="17">
        <v>1</v>
      </c>
    </row>
    <row r="13" spans="1:7" ht="30" x14ac:dyDescent="0.25">
      <c r="A13" s="57" t="s">
        <v>69</v>
      </c>
      <c r="B13" s="3">
        <v>92</v>
      </c>
      <c r="C13" s="2" t="s">
        <v>75</v>
      </c>
      <c r="D13" s="2">
        <v>2</v>
      </c>
      <c r="E13" s="2" t="s">
        <v>77</v>
      </c>
      <c r="F13" s="8">
        <f t="shared" si="0"/>
        <v>1</v>
      </c>
      <c r="G13" s="17">
        <v>1</v>
      </c>
    </row>
    <row r="14" spans="1:7" ht="30" x14ac:dyDescent="0.25">
      <c r="A14" s="58" t="s">
        <v>69</v>
      </c>
      <c r="B14" s="40">
        <v>130</v>
      </c>
      <c r="C14" s="41" t="s">
        <v>78</v>
      </c>
      <c r="D14" s="41">
        <v>1</v>
      </c>
      <c r="E14" s="41" t="s">
        <v>79</v>
      </c>
      <c r="F14" s="42">
        <f t="shared" si="0"/>
        <v>1</v>
      </c>
      <c r="G14" s="50">
        <v>1</v>
      </c>
    </row>
    <row r="15" spans="1:7" s="4" customFormat="1" ht="30" x14ac:dyDescent="0.25">
      <c r="A15" s="65" t="s">
        <v>69</v>
      </c>
      <c r="B15" s="66">
        <v>130</v>
      </c>
      <c r="C15" s="2" t="s">
        <v>78</v>
      </c>
      <c r="D15" s="2">
        <v>2</v>
      </c>
      <c r="E15" s="2" t="s">
        <v>80</v>
      </c>
      <c r="F15" s="8">
        <f t="shared" si="0"/>
        <v>1</v>
      </c>
      <c r="G15" s="67">
        <v>1</v>
      </c>
    </row>
    <row r="16" spans="1:7" x14ac:dyDescent="0.25">
      <c r="A16" s="26"/>
      <c r="B16" s="4"/>
      <c r="C16" s="26"/>
      <c r="D16" s="4"/>
      <c r="E16" s="26"/>
      <c r="F16" s="25">
        <f>SUBTOTAL(9,Tableau2[TOTAL
SPECIMENS/ECHANTILLONS])</f>
        <v>7</v>
      </c>
      <c r="G16" s="25">
        <f>SUBTOTAL(9,Tableau2[C.H.U. DE BREST])</f>
        <v>7</v>
      </c>
    </row>
  </sheetData>
  <sheetProtection algorithmName="SHA-512" hashValue="bVCCxnk5N8sBYhp5YDkvLViKJGxCmtU72CeUQTbypTF8ORAm0TofgHfi/k3VO8EuVuWG6NnJWcBf+vli++njGw==" saltValue="IDElnANmMk04m/OpCVghPg==" spinCount="100000" sheet="1" objects="1" scenarios="1" formatCells="0" formatColumns="0" formatRows="0" sort="0" autoFilter="0"/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E12"/>
  <sheetViews>
    <sheetView showGridLines="0" zoomScale="85" zoomScaleNormal="85" workbookViewId="0">
      <pane ySplit="7" topLeftCell="A8" activePane="bottomLeft" state="frozen"/>
      <selection pane="bottomLeft" activeCell="E16" sqref="E16"/>
    </sheetView>
  </sheetViews>
  <sheetFormatPr baseColWidth="10" defaultRowHeight="15" outlineLevelCol="1" x14ac:dyDescent="0.25"/>
  <cols>
    <col min="1" max="1" width="30.7109375" style="55" customWidth="1" outlineLevel="1"/>
    <col min="2" max="2" width="9.7109375" style="1" bestFit="1" customWidth="1"/>
    <col min="3" max="3" width="60.7109375" style="55" customWidth="1"/>
    <col min="4" max="5" width="22.28515625" style="5" bestFit="1" customWidth="1"/>
    <col min="6" max="16384" width="11.42578125" style="1"/>
  </cols>
  <sheetData>
    <row r="1" spans="1:5" ht="26.25" x14ac:dyDescent="0.25">
      <c r="A1" s="72" t="s">
        <v>27</v>
      </c>
      <c r="B1" s="72"/>
      <c r="C1" s="72"/>
      <c r="D1" s="72"/>
      <c r="E1" s="72"/>
    </row>
    <row r="2" spans="1:5" ht="23.25" x14ac:dyDescent="0.25">
      <c r="A2" s="73" t="s">
        <v>28</v>
      </c>
      <c r="B2" s="73"/>
      <c r="C2" s="73"/>
      <c r="D2" s="73"/>
      <c r="E2" s="73"/>
    </row>
    <row r="3" spans="1:5" ht="15.75" x14ac:dyDescent="0.25">
      <c r="A3" s="78" t="s">
        <v>67</v>
      </c>
      <c r="B3" s="78"/>
      <c r="C3" s="78"/>
      <c r="D3" s="78"/>
      <c r="E3" s="78"/>
    </row>
    <row r="4" spans="1:5" x14ac:dyDescent="0.25">
      <c r="A4" s="59"/>
      <c r="B4" s="22"/>
      <c r="C4" s="59"/>
      <c r="D4" s="64"/>
      <c r="E4" s="64"/>
    </row>
    <row r="5" spans="1:5" s="22" customFormat="1" ht="15.75" x14ac:dyDescent="0.25">
      <c r="A5" s="74" t="s">
        <v>5</v>
      </c>
      <c r="B5" s="74"/>
      <c r="C5" s="74"/>
      <c r="D5" s="74"/>
      <c r="E5" s="74"/>
    </row>
    <row r="7" spans="1:5" s="26" customFormat="1" ht="45" x14ac:dyDescent="0.25">
      <c r="A7" s="51" t="s">
        <v>6</v>
      </c>
      <c r="B7" s="52" t="s">
        <v>0</v>
      </c>
      <c r="C7" s="52" t="s">
        <v>1</v>
      </c>
      <c r="D7" s="53" t="s">
        <v>4</v>
      </c>
      <c r="E7" s="69" t="s">
        <v>29</v>
      </c>
    </row>
    <row r="8" spans="1:5" ht="30" x14ac:dyDescent="0.25">
      <c r="A8" s="57" t="s">
        <v>69</v>
      </c>
      <c r="B8" s="3">
        <v>20</v>
      </c>
      <c r="C8" s="2" t="s">
        <v>70</v>
      </c>
      <c r="D8" s="8">
        <f>SUMIFS(QUANTITES!F:F,QUANTITES!B:B,LOTS!B8)</f>
        <v>27178</v>
      </c>
      <c r="E8" s="68">
        <f t="shared" ref="E8:E11" si="0">D8*4</f>
        <v>108712</v>
      </c>
    </row>
    <row r="9" spans="1:5" ht="30" x14ac:dyDescent="0.25">
      <c r="A9" s="57" t="s">
        <v>69</v>
      </c>
      <c r="B9" s="3">
        <v>80</v>
      </c>
      <c r="C9" s="2" t="s">
        <v>73</v>
      </c>
      <c r="D9" s="8">
        <f>SUMIFS(QUANTITES!F:F,QUANTITES!B:B,LOTS!B9)</f>
        <v>2121</v>
      </c>
      <c r="E9" s="68">
        <f t="shared" si="0"/>
        <v>8484</v>
      </c>
    </row>
    <row r="10" spans="1:5" ht="30" x14ac:dyDescent="0.25">
      <c r="A10" s="57" t="s">
        <v>69</v>
      </c>
      <c r="B10" s="3">
        <v>92</v>
      </c>
      <c r="C10" s="2" t="s">
        <v>75</v>
      </c>
      <c r="D10" s="8">
        <f>SUMIFS(QUANTITES!F:F,QUANTITES!B:B,LOTS!B10)</f>
        <v>44003</v>
      </c>
      <c r="E10" s="68">
        <f t="shared" si="0"/>
        <v>176012</v>
      </c>
    </row>
    <row r="11" spans="1:5" ht="30" x14ac:dyDescent="0.25">
      <c r="A11" s="57" t="s">
        <v>69</v>
      </c>
      <c r="B11" s="3">
        <v>130</v>
      </c>
      <c r="C11" s="2" t="s">
        <v>78</v>
      </c>
      <c r="D11" s="8">
        <f>SUMIFS(QUANTITES!F:F,QUANTITES!B:B,LOTS!B11)</f>
        <v>305064</v>
      </c>
      <c r="E11" s="68">
        <f t="shared" si="0"/>
        <v>1220256</v>
      </c>
    </row>
    <row r="12" spans="1:5" s="4" customFormat="1" x14ac:dyDescent="0.25">
      <c r="A12" s="26"/>
      <c r="C12" s="26"/>
      <c r="D12" s="25">
        <f>SUBTOTAL(9,Tableau3[QUANTITE TOTALE
ESTIMATIVE])</f>
        <v>378366</v>
      </c>
      <c r="E12" s="25">
        <f>SUBTOTAL(9,Tableau3[QUANTITE TOTALE
MAXIMALE
(coefficient 4)])</f>
        <v>1513464</v>
      </c>
    </row>
  </sheetData>
  <sheetProtection algorithmName="SHA-512" hashValue="IWtKNtRw/jE8t4iNu6SUbwkdAXWyVbLipnRwkIIl8Pjpo5DwPVOWKXf7xSRbGSXZhbcDHcbGePIhjs/736ziDg==" saltValue="DZStjY1uUwxgv2Lvh0Lplg==" spinCount="100000" sheet="1" objects="1" scenarios="1" formatCells="0" formatColumns="0" formatRows="0" sort="0" autoFilter="0"/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MACRO</vt:lpstr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2024-12-13T10:59:24Z</dcterms:modified>
</cp:coreProperties>
</file>